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0" yWindow="460" windowWidth="38060" windowHeight="20060" activeTab="1"/>
  </bookViews>
  <sheets>
    <sheet name="引用" sheetId="1" r:id="rId1"/>
    <sheet name="副本" sheetId="2" r:id="rId2"/>
    <sheet name="7日登陆" sheetId="6" r:id="rId3"/>
    <sheet name="成长任务" sheetId="3" r:id="rId4"/>
    <sheet name="成就" sheetId="4" r:id="rId5"/>
    <sheet name="图鉴" sheetId="5" r:id="rId6"/>
  </sheets>
  <externalReferences>
    <externalReference r:id="rId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34" i="2" l="1"/>
  <c r="AK31" i="2"/>
  <c r="AK28" i="2"/>
  <c r="AK25" i="2"/>
  <c r="AK22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21" i="2"/>
  <c r="B7" i="1"/>
  <c r="B8" i="1"/>
  <c r="B9" i="1"/>
  <c r="B10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B13" i="1"/>
  <c r="C13" i="1"/>
  <c r="D13" i="1"/>
  <c r="E13" i="1"/>
  <c r="B14" i="1"/>
  <c r="C14" i="1"/>
  <c r="D14" i="1"/>
  <c r="E14" i="1"/>
  <c r="B17" i="1"/>
  <c r="C17" i="1"/>
  <c r="D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21" i="2"/>
  <c r="AD22" i="2"/>
  <c r="AE22" i="2"/>
  <c r="AD23" i="2"/>
  <c r="AE23" i="2"/>
  <c r="AD24" i="2"/>
  <c r="AE24" i="2"/>
  <c r="AD25" i="2"/>
  <c r="AE25" i="2"/>
  <c r="AD26" i="2"/>
  <c r="AE26" i="2"/>
  <c r="AD27" i="2"/>
  <c r="AE27" i="2"/>
  <c r="AD28" i="2"/>
  <c r="AE28" i="2"/>
  <c r="AD29" i="2"/>
  <c r="AE29" i="2"/>
  <c r="AD30" i="2"/>
  <c r="AE30" i="2"/>
  <c r="AD31" i="2"/>
  <c r="AE31" i="2"/>
  <c r="AD32" i="2"/>
  <c r="AE32" i="2"/>
  <c r="AD33" i="2"/>
  <c r="AE33" i="2"/>
  <c r="AD34" i="2"/>
  <c r="AE34" i="2"/>
  <c r="AE21" i="2"/>
  <c r="AD21" i="2"/>
  <c r="AA34" i="2"/>
  <c r="AB34" i="2"/>
  <c r="AA33" i="2"/>
  <c r="AB33" i="2"/>
  <c r="AA32" i="2"/>
  <c r="AB32" i="2"/>
  <c r="AA31" i="2"/>
  <c r="AB31" i="2"/>
  <c r="AA30" i="2"/>
  <c r="AB30" i="2"/>
  <c r="AA29" i="2"/>
  <c r="AB29" i="2"/>
  <c r="AA28" i="2"/>
  <c r="AB28" i="2"/>
  <c r="AA27" i="2"/>
  <c r="AB27" i="2"/>
  <c r="AA26" i="2"/>
  <c r="AB26" i="2"/>
  <c r="AA25" i="2"/>
  <c r="AB25" i="2"/>
  <c r="AA24" i="2"/>
  <c r="AB24" i="2"/>
  <c r="AA23" i="2"/>
  <c r="AB23" i="2"/>
  <c r="AA22" i="2"/>
  <c r="AB22" i="2"/>
  <c r="AA21" i="2"/>
  <c r="AB21" i="2"/>
  <c r="W34" i="2"/>
  <c r="X34" i="2"/>
  <c r="W33" i="2"/>
  <c r="X33" i="2"/>
  <c r="W32" i="2"/>
  <c r="X32" i="2"/>
  <c r="W31" i="2"/>
  <c r="X31" i="2"/>
  <c r="W30" i="2"/>
  <c r="X30" i="2"/>
  <c r="W29" i="2"/>
  <c r="X29" i="2"/>
  <c r="W28" i="2"/>
  <c r="X28" i="2"/>
  <c r="W27" i="2"/>
  <c r="X27" i="2"/>
  <c r="W26" i="2"/>
  <c r="X26" i="2"/>
  <c r="W25" i="2"/>
  <c r="X25" i="2"/>
  <c r="W24" i="2"/>
  <c r="X24" i="2"/>
  <c r="W23" i="2"/>
  <c r="X23" i="2"/>
  <c r="W22" i="2"/>
  <c r="X22" i="2"/>
  <c r="W21" i="2"/>
  <c r="X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21" i="2"/>
  <c r="T21" i="2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A228" i="1"/>
  <c r="A225" i="1"/>
  <c r="A226" i="1"/>
  <c r="A227" i="1"/>
  <c r="A219" i="1"/>
  <c r="A220" i="1"/>
  <c r="A221" i="1"/>
  <c r="A222" i="1"/>
  <c r="A223" i="1"/>
  <c r="A224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G20" i="2"/>
  <c r="F20" i="2"/>
  <c r="AH21" i="2"/>
  <c r="AI21" i="2"/>
  <c r="AH22" i="2"/>
  <c r="AI22" i="2"/>
  <c r="AH23" i="2"/>
  <c r="AI23" i="2"/>
  <c r="AH24" i="2"/>
  <c r="AI24" i="2"/>
  <c r="AH25" i="2"/>
  <c r="AI25" i="2"/>
  <c r="AH26" i="2"/>
  <c r="AI26" i="2"/>
  <c r="AH27" i="2"/>
  <c r="AI27" i="2"/>
  <c r="AH28" i="2"/>
  <c r="AI28" i="2"/>
  <c r="AH29" i="2"/>
  <c r="AI29" i="2"/>
  <c r="AH30" i="2"/>
  <c r="AI30" i="2"/>
  <c r="AH31" i="2"/>
  <c r="AI31" i="2"/>
  <c r="AH32" i="2"/>
  <c r="AI32" i="2"/>
  <c r="AH33" i="2"/>
  <c r="AI33" i="2"/>
  <c r="AH34" i="2"/>
  <c r="AI34" i="2"/>
  <c r="Q81" i="3"/>
  <c r="Q82" i="3"/>
  <c r="Q83" i="3"/>
  <c r="Q84" i="3"/>
  <c r="O81" i="3"/>
  <c r="P81" i="3"/>
  <c r="O82" i="3"/>
  <c r="P82" i="3"/>
  <c r="O83" i="3"/>
  <c r="P83" i="3"/>
  <c r="O84" i="3"/>
  <c r="P84" i="3"/>
  <c r="N61" i="4"/>
  <c r="N62" i="4"/>
  <c r="N60" i="4"/>
  <c r="G62" i="4"/>
  <c r="H62" i="4"/>
  <c r="G61" i="4"/>
  <c r="H61" i="4"/>
  <c r="G60" i="4"/>
  <c r="H60" i="4"/>
  <c r="B62" i="4"/>
  <c r="J62" i="4"/>
  <c r="K62" i="4"/>
  <c r="B61" i="4"/>
  <c r="J61" i="4"/>
  <c r="K61" i="4"/>
  <c r="B60" i="4"/>
  <c r="J60" i="4"/>
  <c r="K60" i="4"/>
  <c r="P16" i="4"/>
  <c r="N58" i="4"/>
  <c r="N59" i="4"/>
  <c r="N57" i="4"/>
  <c r="K51" i="4"/>
  <c r="K52" i="4"/>
  <c r="K53" i="4"/>
  <c r="K54" i="4"/>
  <c r="K55" i="4"/>
  <c r="K56" i="4"/>
  <c r="K57" i="4"/>
  <c r="K58" i="4"/>
  <c r="K59" i="4"/>
  <c r="J51" i="4"/>
  <c r="J52" i="4"/>
  <c r="J53" i="4"/>
  <c r="J54" i="4"/>
  <c r="J55" i="4"/>
  <c r="J56" i="4"/>
  <c r="J57" i="4"/>
  <c r="J58" i="4"/>
  <c r="J59" i="4"/>
  <c r="H51" i="4"/>
  <c r="H52" i="4"/>
  <c r="H53" i="4"/>
  <c r="H54" i="4"/>
  <c r="H55" i="4"/>
  <c r="H56" i="4"/>
  <c r="G57" i="4"/>
  <c r="H57" i="4"/>
  <c r="G58" i="4"/>
  <c r="H58" i="4"/>
  <c r="G59" i="4"/>
  <c r="H59" i="4"/>
  <c r="G51" i="4"/>
  <c r="G52" i="4"/>
  <c r="G53" i="4"/>
  <c r="G54" i="4"/>
  <c r="G55" i="4"/>
  <c r="G56" i="4"/>
  <c r="B51" i="4"/>
  <c r="B52" i="4"/>
  <c r="B53" i="4"/>
  <c r="B54" i="4"/>
  <c r="B55" i="4"/>
  <c r="B56" i="4"/>
  <c r="B57" i="4"/>
  <c r="B58" i="4"/>
  <c r="B59" i="4"/>
  <c r="N55" i="4"/>
  <c r="N56" i="4"/>
  <c r="N54" i="4"/>
  <c r="N52" i="4"/>
  <c r="N53" i="4"/>
  <c r="N51" i="4"/>
  <c r="N49" i="4"/>
  <c r="N50" i="4"/>
  <c r="J49" i="4"/>
  <c r="J50" i="4"/>
  <c r="J48" i="4"/>
  <c r="K49" i="4"/>
  <c r="K50" i="4"/>
  <c r="K48" i="4"/>
  <c r="H49" i="4"/>
  <c r="H50" i="4"/>
  <c r="H48" i="4"/>
  <c r="G49" i="4"/>
  <c r="G50" i="4"/>
  <c r="G48" i="4"/>
  <c r="B49" i="4"/>
  <c r="B50" i="4"/>
  <c r="B48" i="4"/>
  <c r="N48" i="4"/>
  <c r="N3" i="6"/>
  <c r="N4" i="6"/>
  <c r="N6" i="6"/>
  <c r="N8" i="6"/>
  <c r="N2" i="6"/>
  <c r="K3" i="6"/>
  <c r="K4" i="6"/>
  <c r="K6" i="6"/>
  <c r="K8" i="6"/>
  <c r="K2" i="6"/>
  <c r="H3" i="6"/>
  <c r="H4" i="6"/>
  <c r="H5" i="6"/>
  <c r="H7" i="6"/>
  <c r="H8" i="6"/>
  <c r="G5" i="1"/>
  <c r="H5" i="1"/>
  <c r="I5" i="1"/>
  <c r="J5" i="1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P10" i="3"/>
  <c r="O11" i="3"/>
  <c r="P11" i="3"/>
  <c r="P12" i="3"/>
  <c r="P13" i="3"/>
  <c r="O14" i="3"/>
  <c r="P14" i="3"/>
  <c r="O15" i="3"/>
  <c r="P15" i="3"/>
  <c r="O16" i="3"/>
  <c r="P16" i="3"/>
  <c r="P17" i="3"/>
  <c r="P18" i="3"/>
  <c r="P19" i="3"/>
  <c r="P20" i="3"/>
  <c r="P21" i="3"/>
  <c r="P22" i="3"/>
  <c r="P23" i="3"/>
  <c r="P24" i="3"/>
  <c r="P25" i="3"/>
  <c r="P26" i="3"/>
  <c r="P27" i="3"/>
  <c r="O28" i="3"/>
  <c r="P28" i="3"/>
  <c r="P29" i="3"/>
  <c r="P30" i="3"/>
  <c r="P31" i="3"/>
  <c r="P32" i="3"/>
  <c r="P33" i="3"/>
  <c r="P34" i="3"/>
  <c r="P35" i="3"/>
  <c r="P36" i="3"/>
  <c r="P37" i="3"/>
  <c r="P38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5" i="3"/>
  <c r="P85" i="3"/>
  <c r="O86" i="3"/>
  <c r="P86" i="3"/>
  <c r="O87" i="3"/>
  <c r="P87" i="3"/>
  <c r="P88" i="3"/>
  <c r="P89" i="3"/>
  <c r="P90" i="3"/>
  <c r="P91" i="3"/>
  <c r="P92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K5" i="1"/>
  <c r="N5" i="1"/>
  <c r="Q17" i="3"/>
  <c r="I3" i="1"/>
  <c r="G3" i="1"/>
  <c r="H3" i="1"/>
  <c r="Q88" i="3"/>
  <c r="Q89" i="3"/>
  <c r="Q90" i="3"/>
  <c r="Q9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5" i="3"/>
  <c r="Q86" i="3"/>
  <c r="Q87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K3" i="1"/>
  <c r="J3" i="1"/>
  <c r="N3" i="1"/>
  <c r="I4" i="1"/>
  <c r="G4" i="1"/>
  <c r="H4" i="1"/>
  <c r="K4" i="1"/>
  <c r="J4" i="1"/>
  <c r="N4" i="1"/>
  <c r="I6" i="1"/>
  <c r="G6" i="1"/>
  <c r="H6" i="1"/>
  <c r="K6" i="1"/>
  <c r="J6" i="1"/>
  <c r="N6" i="1"/>
  <c r="I7" i="1"/>
  <c r="G7" i="1"/>
  <c r="H7" i="1"/>
  <c r="K7" i="1"/>
  <c r="J7" i="1"/>
  <c r="N7" i="1"/>
  <c r="I8" i="1"/>
  <c r="G8" i="1"/>
  <c r="H8" i="1"/>
  <c r="K8" i="1"/>
  <c r="J8" i="1"/>
  <c r="N8" i="1"/>
  <c r="I9" i="1"/>
  <c r="G9" i="1"/>
  <c r="H9" i="1"/>
  <c r="K9" i="1"/>
  <c r="J9" i="1"/>
  <c r="N9" i="1"/>
  <c r="I10" i="1"/>
  <c r="G10" i="1"/>
  <c r="H10" i="1"/>
  <c r="K10" i="1"/>
  <c r="J10" i="1"/>
  <c r="N10" i="1"/>
  <c r="I11" i="1"/>
  <c r="G11" i="1"/>
  <c r="H11" i="1"/>
  <c r="K11" i="1"/>
  <c r="J11" i="1"/>
  <c r="N11" i="1"/>
  <c r="I12" i="1"/>
  <c r="G12" i="1"/>
  <c r="H12" i="1"/>
  <c r="K12" i="1"/>
  <c r="J12" i="1"/>
  <c r="N12" i="1"/>
  <c r="I13" i="1"/>
  <c r="G13" i="1"/>
  <c r="H13" i="1"/>
  <c r="K13" i="1"/>
  <c r="J13" i="1"/>
  <c r="N13" i="1"/>
  <c r="I14" i="1"/>
  <c r="G14" i="1"/>
  <c r="H14" i="1"/>
  <c r="K14" i="1"/>
  <c r="J14" i="1"/>
  <c r="N14" i="1"/>
  <c r="I15" i="1"/>
  <c r="G15" i="1"/>
  <c r="H15" i="1"/>
  <c r="K15" i="1"/>
  <c r="J15" i="1"/>
  <c r="N15" i="1"/>
  <c r="I16" i="1"/>
  <c r="G16" i="1"/>
  <c r="H16" i="1"/>
  <c r="K16" i="1"/>
  <c r="J16" i="1"/>
  <c r="N16" i="1"/>
  <c r="I17" i="1"/>
  <c r="G17" i="1"/>
  <c r="H17" i="1"/>
  <c r="K17" i="1"/>
  <c r="J17" i="1"/>
  <c r="N17" i="1"/>
  <c r="I18" i="1"/>
  <c r="G18" i="1"/>
  <c r="H18" i="1"/>
  <c r="K18" i="1"/>
  <c r="J18" i="1"/>
  <c r="N18" i="1"/>
  <c r="I19" i="1"/>
  <c r="G19" i="1"/>
  <c r="H19" i="1"/>
  <c r="K19" i="1"/>
  <c r="J19" i="1"/>
  <c r="N19" i="1"/>
  <c r="I20" i="1"/>
  <c r="G20" i="1"/>
  <c r="H20" i="1"/>
  <c r="K20" i="1"/>
  <c r="J20" i="1"/>
  <c r="N20" i="1"/>
  <c r="I21" i="1"/>
  <c r="G21" i="1"/>
  <c r="H21" i="1"/>
  <c r="K21" i="1"/>
  <c r="J21" i="1"/>
  <c r="N21" i="1"/>
  <c r="I22" i="1"/>
  <c r="G22" i="1"/>
  <c r="H22" i="1"/>
  <c r="K22" i="1"/>
  <c r="J22" i="1"/>
  <c r="N22" i="1"/>
  <c r="I23" i="1"/>
  <c r="G23" i="1"/>
  <c r="H23" i="1"/>
  <c r="K23" i="1"/>
  <c r="J23" i="1"/>
  <c r="N23" i="1"/>
  <c r="I24" i="1"/>
  <c r="G24" i="1"/>
  <c r="H24" i="1"/>
  <c r="K24" i="1"/>
  <c r="J24" i="1"/>
  <c r="N24" i="1"/>
  <c r="I25" i="1"/>
  <c r="G25" i="1"/>
  <c r="H25" i="1"/>
  <c r="K25" i="1"/>
  <c r="J25" i="1"/>
  <c r="N25" i="1"/>
  <c r="I26" i="1"/>
  <c r="G26" i="1"/>
  <c r="H26" i="1"/>
  <c r="K26" i="1"/>
  <c r="J26" i="1"/>
  <c r="N26" i="1"/>
  <c r="I27" i="1"/>
  <c r="G27" i="1"/>
  <c r="H27" i="1"/>
  <c r="K27" i="1"/>
  <c r="J27" i="1"/>
  <c r="N27" i="1"/>
  <c r="I28" i="1"/>
  <c r="G28" i="1"/>
  <c r="H28" i="1"/>
  <c r="K28" i="1"/>
  <c r="J28" i="1"/>
  <c r="N28" i="1"/>
  <c r="I29" i="1"/>
  <c r="G29" i="1"/>
  <c r="H29" i="1"/>
  <c r="K29" i="1"/>
  <c r="J29" i="1"/>
  <c r="N29" i="1"/>
  <c r="I30" i="1"/>
  <c r="G30" i="1"/>
  <c r="H30" i="1"/>
  <c r="K30" i="1"/>
  <c r="J30" i="1"/>
  <c r="N30" i="1"/>
  <c r="I31" i="1"/>
  <c r="G31" i="1"/>
  <c r="H31" i="1"/>
  <c r="K31" i="1"/>
  <c r="J31" i="1"/>
  <c r="N31" i="1"/>
  <c r="I32" i="1"/>
  <c r="G32" i="1"/>
  <c r="H32" i="1"/>
  <c r="K32" i="1"/>
  <c r="J32" i="1"/>
  <c r="N32" i="1"/>
  <c r="I33" i="1"/>
  <c r="G33" i="1"/>
  <c r="H33" i="1"/>
  <c r="K33" i="1"/>
  <c r="J33" i="1"/>
  <c r="N33" i="1"/>
  <c r="I34" i="1"/>
  <c r="G34" i="1"/>
  <c r="H34" i="1"/>
  <c r="K34" i="1"/>
  <c r="J34" i="1"/>
  <c r="N34" i="1"/>
  <c r="I35" i="1"/>
  <c r="G35" i="1"/>
  <c r="H35" i="1"/>
  <c r="K35" i="1"/>
  <c r="J35" i="1"/>
  <c r="N35" i="1"/>
  <c r="I36" i="1"/>
  <c r="G36" i="1"/>
  <c r="H36" i="1"/>
  <c r="K36" i="1"/>
  <c r="J36" i="1"/>
  <c r="N36" i="1"/>
  <c r="I37" i="1"/>
  <c r="G37" i="1"/>
  <c r="H37" i="1"/>
  <c r="K37" i="1"/>
  <c r="J37" i="1"/>
  <c r="N37" i="1"/>
  <c r="I38" i="1"/>
  <c r="G38" i="1"/>
  <c r="H38" i="1"/>
  <c r="K38" i="1"/>
  <c r="J38" i="1"/>
  <c r="N38" i="1"/>
  <c r="I39" i="1"/>
  <c r="G39" i="1"/>
  <c r="H39" i="1"/>
  <c r="K39" i="1"/>
  <c r="J39" i="1"/>
  <c r="N39" i="1"/>
  <c r="I40" i="1"/>
  <c r="G40" i="1"/>
  <c r="H40" i="1"/>
  <c r="K40" i="1"/>
  <c r="J40" i="1"/>
  <c r="N40" i="1"/>
  <c r="I41" i="1"/>
  <c r="G41" i="1"/>
  <c r="H41" i="1"/>
  <c r="K41" i="1"/>
  <c r="J41" i="1"/>
  <c r="N41" i="1"/>
  <c r="I42" i="1"/>
  <c r="G42" i="1"/>
  <c r="H42" i="1"/>
  <c r="K42" i="1"/>
  <c r="J42" i="1"/>
  <c r="N42" i="1"/>
  <c r="I43" i="1"/>
  <c r="G43" i="1"/>
  <c r="H43" i="1"/>
  <c r="K43" i="1"/>
  <c r="J43" i="1"/>
  <c r="N43" i="1"/>
  <c r="I44" i="1"/>
  <c r="G44" i="1"/>
  <c r="H44" i="1"/>
  <c r="K44" i="1"/>
  <c r="J44" i="1"/>
  <c r="N44" i="1"/>
  <c r="I45" i="1"/>
  <c r="G45" i="1"/>
  <c r="H45" i="1"/>
  <c r="K45" i="1"/>
  <c r="J45" i="1"/>
  <c r="N45" i="1"/>
  <c r="I46" i="1"/>
  <c r="G46" i="1"/>
  <c r="H46" i="1"/>
  <c r="K46" i="1"/>
  <c r="J46" i="1"/>
  <c r="N46" i="1"/>
  <c r="I47" i="1"/>
  <c r="G47" i="1"/>
  <c r="H47" i="1"/>
  <c r="K47" i="1"/>
  <c r="J47" i="1"/>
  <c r="N47" i="1"/>
  <c r="I48" i="1"/>
  <c r="G48" i="1"/>
  <c r="H48" i="1"/>
  <c r="K48" i="1"/>
  <c r="J48" i="1"/>
  <c r="N48" i="1"/>
  <c r="I49" i="1"/>
  <c r="G49" i="1"/>
  <c r="H49" i="1"/>
  <c r="K49" i="1"/>
  <c r="J49" i="1"/>
  <c r="N49" i="1"/>
  <c r="I50" i="1"/>
  <c r="G50" i="1"/>
  <c r="H50" i="1"/>
  <c r="K50" i="1"/>
  <c r="J50" i="1"/>
  <c r="N50" i="1"/>
  <c r="I51" i="1"/>
  <c r="G51" i="1"/>
  <c r="H51" i="1"/>
  <c r="K51" i="1"/>
  <c r="J51" i="1"/>
  <c r="N51" i="1"/>
  <c r="I52" i="1"/>
  <c r="G52" i="1"/>
  <c r="H52" i="1"/>
  <c r="K52" i="1"/>
  <c r="J52" i="1"/>
  <c r="N52" i="1"/>
  <c r="I53" i="1"/>
  <c r="G53" i="1"/>
  <c r="H53" i="1"/>
  <c r="K53" i="1"/>
  <c r="J53" i="1"/>
  <c r="N53" i="1"/>
  <c r="I54" i="1"/>
  <c r="G54" i="1"/>
  <c r="H54" i="1"/>
  <c r="K54" i="1"/>
  <c r="J54" i="1"/>
  <c r="N54" i="1"/>
  <c r="I55" i="1"/>
  <c r="G55" i="1"/>
  <c r="H55" i="1"/>
  <c r="K55" i="1"/>
  <c r="J55" i="1"/>
  <c r="N55" i="1"/>
  <c r="I56" i="1"/>
  <c r="G56" i="1"/>
  <c r="H56" i="1"/>
  <c r="K56" i="1"/>
  <c r="J56" i="1"/>
  <c r="N56" i="1"/>
  <c r="I57" i="1"/>
  <c r="G57" i="1"/>
  <c r="H57" i="1"/>
  <c r="K57" i="1"/>
  <c r="J57" i="1"/>
  <c r="N57" i="1"/>
  <c r="I58" i="1"/>
  <c r="G58" i="1"/>
  <c r="H58" i="1"/>
  <c r="K58" i="1"/>
  <c r="J58" i="1"/>
  <c r="N58" i="1"/>
  <c r="I59" i="1"/>
  <c r="G59" i="1"/>
  <c r="H59" i="1"/>
  <c r="K59" i="1"/>
  <c r="J59" i="1"/>
  <c r="N59" i="1"/>
  <c r="I60" i="1"/>
  <c r="G60" i="1"/>
  <c r="H60" i="1"/>
  <c r="K60" i="1"/>
  <c r="J60" i="1"/>
  <c r="N60" i="1"/>
  <c r="I61" i="1"/>
  <c r="G61" i="1"/>
  <c r="H61" i="1"/>
  <c r="K61" i="1"/>
  <c r="J61" i="1"/>
  <c r="N61" i="1"/>
  <c r="I62" i="1"/>
  <c r="G62" i="1"/>
  <c r="H62" i="1"/>
  <c r="K62" i="1"/>
  <c r="J62" i="1"/>
  <c r="N62" i="1"/>
  <c r="I63" i="1"/>
  <c r="G63" i="1"/>
  <c r="H63" i="1"/>
  <c r="K63" i="1"/>
  <c r="J63" i="1"/>
  <c r="N63" i="1"/>
  <c r="I64" i="1"/>
  <c r="G64" i="1"/>
  <c r="H64" i="1"/>
  <c r="K64" i="1"/>
  <c r="J64" i="1"/>
  <c r="N64" i="1"/>
  <c r="I65" i="1"/>
  <c r="G65" i="1"/>
  <c r="H65" i="1"/>
  <c r="K65" i="1"/>
  <c r="J65" i="1"/>
  <c r="N65" i="1"/>
  <c r="I66" i="1"/>
  <c r="G66" i="1"/>
  <c r="H66" i="1"/>
  <c r="K66" i="1"/>
  <c r="J66" i="1"/>
  <c r="N66" i="1"/>
  <c r="I67" i="1"/>
  <c r="G67" i="1"/>
  <c r="H67" i="1"/>
  <c r="K67" i="1"/>
  <c r="J67" i="1"/>
  <c r="N67" i="1"/>
  <c r="I68" i="1"/>
  <c r="G68" i="1"/>
  <c r="H68" i="1"/>
  <c r="K68" i="1"/>
  <c r="J68" i="1"/>
  <c r="N68" i="1"/>
  <c r="I69" i="1"/>
  <c r="G69" i="1"/>
  <c r="H69" i="1"/>
  <c r="K69" i="1"/>
  <c r="J69" i="1"/>
  <c r="N69" i="1"/>
  <c r="I70" i="1"/>
  <c r="G70" i="1"/>
  <c r="H70" i="1"/>
  <c r="K70" i="1"/>
  <c r="J70" i="1"/>
  <c r="N70" i="1"/>
  <c r="I71" i="1"/>
  <c r="G71" i="1"/>
  <c r="H71" i="1"/>
  <c r="K71" i="1"/>
  <c r="J71" i="1"/>
  <c r="N71" i="1"/>
  <c r="I72" i="1"/>
  <c r="G72" i="1"/>
  <c r="H72" i="1"/>
  <c r="K72" i="1"/>
  <c r="J72" i="1"/>
  <c r="N72" i="1"/>
  <c r="I73" i="1"/>
  <c r="G73" i="1"/>
  <c r="H73" i="1"/>
  <c r="K73" i="1"/>
  <c r="J73" i="1"/>
  <c r="N73" i="1"/>
  <c r="I74" i="1"/>
  <c r="G74" i="1"/>
  <c r="H74" i="1"/>
  <c r="K74" i="1"/>
  <c r="J74" i="1"/>
  <c r="N74" i="1"/>
  <c r="I75" i="1"/>
  <c r="G75" i="1"/>
  <c r="H75" i="1"/>
  <c r="K75" i="1"/>
  <c r="J75" i="1"/>
  <c r="N75" i="1"/>
  <c r="I76" i="1"/>
  <c r="G76" i="1"/>
  <c r="H76" i="1"/>
  <c r="K76" i="1"/>
  <c r="J76" i="1"/>
  <c r="N76" i="1"/>
  <c r="I77" i="1"/>
  <c r="G77" i="1"/>
  <c r="H77" i="1"/>
  <c r="K77" i="1"/>
  <c r="J77" i="1"/>
  <c r="N77" i="1"/>
  <c r="I78" i="1"/>
  <c r="G78" i="1"/>
  <c r="H78" i="1"/>
  <c r="K78" i="1"/>
  <c r="J78" i="1"/>
  <c r="N78" i="1"/>
  <c r="I79" i="1"/>
  <c r="G79" i="1"/>
  <c r="H79" i="1"/>
  <c r="K79" i="1"/>
  <c r="J79" i="1"/>
  <c r="N79" i="1"/>
  <c r="I80" i="1"/>
  <c r="G80" i="1"/>
  <c r="H80" i="1"/>
  <c r="K80" i="1"/>
  <c r="J80" i="1"/>
  <c r="N80" i="1"/>
  <c r="I81" i="1"/>
  <c r="G81" i="1"/>
  <c r="H81" i="1"/>
  <c r="K81" i="1"/>
  <c r="J81" i="1"/>
  <c r="N81" i="1"/>
  <c r="I82" i="1"/>
  <c r="G82" i="1"/>
  <c r="H82" i="1"/>
  <c r="K82" i="1"/>
  <c r="J82" i="1"/>
  <c r="N82" i="1"/>
  <c r="I83" i="1"/>
  <c r="G83" i="1"/>
  <c r="H83" i="1"/>
  <c r="K83" i="1"/>
  <c r="J83" i="1"/>
  <c r="N83" i="1"/>
  <c r="I84" i="1"/>
  <c r="G84" i="1"/>
  <c r="H84" i="1"/>
  <c r="K84" i="1"/>
  <c r="J84" i="1"/>
  <c r="N84" i="1"/>
  <c r="I85" i="1"/>
  <c r="G85" i="1"/>
  <c r="H85" i="1"/>
  <c r="K85" i="1"/>
  <c r="J85" i="1"/>
  <c r="N85" i="1"/>
  <c r="I86" i="1"/>
  <c r="G86" i="1"/>
  <c r="H86" i="1"/>
  <c r="K86" i="1"/>
  <c r="J86" i="1"/>
  <c r="N86" i="1"/>
  <c r="I87" i="1"/>
  <c r="G87" i="1"/>
  <c r="H87" i="1"/>
  <c r="K87" i="1"/>
  <c r="J87" i="1"/>
  <c r="N87" i="1"/>
  <c r="I88" i="1"/>
  <c r="G88" i="1"/>
  <c r="H88" i="1"/>
  <c r="K88" i="1"/>
  <c r="J88" i="1"/>
  <c r="N88" i="1"/>
  <c r="I89" i="1"/>
  <c r="G89" i="1"/>
  <c r="H89" i="1"/>
  <c r="K89" i="1"/>
  <c r="J89" i="1"/>
  <c r="N89" i="1"/>
  <c r="I90" i="1"/>
  <c r="G90" i="1"/>
  <c r="H90" i="1"/>
  <c r="K90" i="1"/>
  <c r="J90" i="1"/>
  <c r="N90" i="1"/>
  <c r="I91" i="1"/>
  <c r="G91" i="1"/>
  <c r="H91" i="1"/>
  <c r="K91" i="1"/>
  <c r="J91" i="1"/>
  <c r="N91" i="1"/>
  <c r="I92" i="1"/>
  <c r="G92" i="1"/>
  <c r="H92" i="1"/>
  <c r="K92" i="1"/>
  <c r="J92" i="1"/>
  <c r="N92" i="1"/>
  <c r="I93" i="1"/>
  <c r="G93" i="1"/>
  <c r="H93" i="1"/>
  <c r="K93" i="1"/>
  <c r="J93" i="1"/>
  <c r="N93" i="1"/>
  <c r="I94" i="1"/>
  <c r="G94" i="1"/>
  <c r="H94" i="1"/>
  <c r="K94" i="1"/>
  <c r="J94" i="1"/>
  <c r="N94" i="1"/>
  <c r="I95" i="1"/>
  <c r="G95" i="1"/>
  <c r="H95" i="1"/>
  <c r="K95" i="1"/>
  <c r="J95" i="1"/>
  <c r="N95" i="1"/>
  <c r="I96" i="1"/>
  <c r="G96" i="1"/>
  <c r="H96" i="1"/>
  <c r="K96" i="1"/>
  <c r="J96" i="1"/>
  <c r="N96" i="1"/>
  <c r="I97" i="1"/>
  <c r="G97" i="1"/>
  <c r="H97" i="1"/>
  <c r="K97" i="1"/>
  <c r="J97" i="1"/>
  <c r="N97" i="1"/>
  <c r="I98" i="1"/>
  <c r="G98" i="1"/>
  <c r="H98" i="1"/>
  <c r="K98" i="1"/>
  <c r="J98" i="1"/>
  <c r="N98" i="1"/>
  <c r="I99" i="1"/>
  <c r="G99" i="1"/>
  <c r="H99" i="1"/>
  <c r="K99" i="1"/>
  <c r="J99" i="1"/>
  <c r="N99" i="1"/>
  <c r="I100" i="1"/>
  <c r="G100" i="1"/>
  <c r="H100" i="1"/>
  <c r="K100" i="1"/>
  <c r="J100" i="1"/>
  <c r="N100" i="1"/>
  <c r="I101" i="1"/>
  <c r="G101" i="1"/>
  <c r="H101" i="1"/>
  <c r="K101" i="1"/>
  <c r="J101" i="1"/>
  <c r="N101" i="1"/>
  <c r="I102" i="1"/>
  <c r="G102" i="1"/>
  <c r="H102" i="1"/>
  <c r="K102" i="1"/>
  <c r="J102" i="1"/>
  <c r="N102" i="1"/>
  <c r="I103" i="1"/>
  <c r="G103" i="1"/>
  <c r="H103" i="1"/>
  <c r="K103" i="1"/>
  <c r="J103" i="1"/>
  <c r="N103" i="1"/>
  <c r="I104" i="1"/>
  <c r="G104" i="1"/>
  <c r="H104" i="1"/>
  <c r="K104" i="1"/>
  <c r="J104" i="1"/>
  <c r="N104" i="1"/>
  <c r="I105" i="1"/>
  <c r="G105" i="1"/>
  <c r="H105" i="1"/>
  <c r="K105" i="1"/>
  <c r="J105" i="1"/>
  <c r="N105" i="1"/>
  <c r="I106" i="1"/>
  <c r="G106" i="1"/>
  <c r="H106" i="1"/>
  <c r="K106" i="1"/>
  <c r="J106" i="1"/>
  <c r="N106" i="1"/>
  <c r="I107" i="1"/>
  <c r="G107" i="1"/>
  <c r="H107" i="1"/>
  <c r="K107" i="1"/>
  <c r="J107" i="1"/>
  <c r="N107" i="1"/>
  <c r="I108" i="1"/>
  <c r="G108" i="1"/>
  <c r="H108" i="1"/>
  <c r="K108" i="1"/>
  <c r="J108" i="1"/>
  <c r="N108" i="1"/>
  <c r="I109" i="1"/>
  <c r="G109" i="1"/>
  <c r="H109" i="1"/>
  <c r="K109" i="1"/>
  <c r="J109" i="1"/>
  <c r="N109" i="1"/>
  <c r="I110" i="1"/>
  <c r="G110" i="1"/>
  <c r="H110" i="1"/>
  <c r="K110" i="1"/>
  <c r="J110" i="1"/>
  <c r="N110" i="1"/>
  <c r="I111" i="1"/>
  <c r="G111" i="1"/>
  <c r="H111" i="1"/>
  <c r="K111" i="1"/>
  <c r="J111" i="1"/>
  <c r="N111" i="1"/>
  <c r="I112" i="1"/>
  <c r="G112" i="1"/>
  <c r="H112" i="1"/>
  <c r="K112" i="1"/>
  <c r="J112" i="1"/>
  <c r="N112" i="1"/>
  <c r="I113" i="1"/>
  <c r="G113" i="1"/>
  <c r="H113" i="1"/>
  <c r="K113" i="1"/>
  <c r="J113" i="1"/>
  <c r="N113" i="1"/>
  <c r="I114" i="1"/>
  <c r="G114" i="1"/>
  <c r="H114" i="1"/>
  <c r="K114" i="1"/>
  <c r="J114" i="1"/>
  <c r="N114" i="1"/>
  <c r="I115" i="1"/>
  <c r="G115" i="1"/>
  <c r="H115" i="1"/>
  <c r="K115" i="1"/>
  <c r="J115" i="1"/>
  <c r="N115" i="1"/>
  <c r="I116" i="1"/>
  <c r="G116" i="1"/>
  <c r="H116" i="1"/>
  <c r="K116" i="1"/>
  <c r="J116" i="1"/>
  <c r="N116" i="1"/>
  <c r="I117" i="1"/>
  <c r="G117" i="1"/>
  <c r="H117" i="1"/>
  <c r="K117" i="1"/>
  <c r="J117" i="1"/>
  <c r="N117" i="1"/>
  <c r="I118" i="1"/>
  <c r="G118" i="1"/>
  <c r="H118" i="1"/>
  <c r="K118" i="1"/>
  <c r="J118" i="1"/>
  <c r="N118" i="1"/>
  <c r="I119" i="1"/>
  <c r="G119" i="1"/>
  <c r="H119" i="1"/>
  <c r="K119" i="1"/>
  <c r="J119" i="1"/>
  <c r="N119" i="1"/>
  <c r="I120" i="1"/>
  <c r="G120" i="1"/>
  <c r="H120" i="1"/>
  <c r="K120" i="1"/>
  <c r="J120" i="1"/>
  <c r="N120" i="1"/>
  <c r="I121" i="1"/>
  <c r="G121" i="1"/>
  <c r="H121" i="1"/>
  <c r="K121" i="1"/>
  <c r="J121" i="1"/>
  <c r="N121" i="1"/>
  <c r="I122" i="1"/>
  <c r="G122" i="1"/>
  <c r="H122" i="1"/>
  <c r="K122" i="1"/>
  <c r="J122" i="1"/>
  <c r="N122" i="1"/>
  <c r="I123" i="1"/>
  <c r="G123" i="1"/>
  <c r="H123" i="1"/>
  <c r="K123" i="1"/>
  <c r="J123" i="1"/>
  <c r="N123" i="1"/>
  <c r="I124" i="1"/>
  <c r="G124" i="1"/>
  <c r="H124" i="1"/>
  <c r="K124" i="1"/>
  <c r="J124" i="1"/>
  <c r="N124" i="1"/>
  <c r="I125" i="1"/>
  <c r="G125" i="1"/>
  <c r="H125" i="1"/>
  <c r="K125" i="1"/>
  <c r="J125" i="1"/>
  <c r="N125" i="1"/>
  <c r="I126" i="1"/>
  <c r="G126" i="1"/>
  <c r="H126" i="1"/>
  <c r="K126" i="1"/>
  <c r="J126" i="1"/>
  <c r="N126" i="1"/>
  <c r="I127" i="1"/>
  <c r="G127" i="1"/>
  <c r="H127" i="1"/>
  <c r="K127" i="1"/>
  <c r="J127" i="1"/>
  <c r="N127" i="1"/>
  <c r="I128" i="1"/>
  <c r="G128" i="1"/>
  <c r="H128" i="1"/>
  <c r="K128" i="1"/>
  <c r="J128" i="1"/>
  <c r="N128" i="1"/>
  <c r="I129" i="1"/>
  <c r="G129" i="1"/>
  <c r="H129" i="1"/>
  <c r="K129" i="1"/>
  <c r="J129" i="1"/>
  <c r="N129" i="1"/>
  <c r="I130" i="1"/>
  <c r="G130" i="1"/>
  <c r="H130" i="1"/>
  <c r="K130" i="1"/>
  <c r="J130" i="1"/>
  <c r="N130" i="1"/>
  <c r="I131" i="1"/>
  <c r="G131" i="1"/>
  <c r="H131" i="1"/>
  <c r="K131" i="1"/>
  <c r="J131" i="1"/>
  <c r="N131" i="1"/>
  <c r="I132" i="1"/>
  <c r="G132" i="1"/>
  <c r="H132" i="1"/>
  <c r="K132" i="1"/>
  <c r="J132" i="1"/>
  <c r="N132" i="1"/>
  <c r="I133" i="1"/>
  <c r="G133" i="1"/>
  <c r="H133" i="1"/>
  <c r="K133" i="1"/>
  <c r="J133" i="1"/>
  <c r="N133" i="1"/>
  <c r="I134" i="1"/>
  <c r="G134" i="1"/>
  <c r="H134" i="1"/>
  <c r="K134" i="1"/>
  <c r="J134" i="1"/>
  <c r="N134" i="1"/>
  <c r="I135" i="1"/>
  <c r="G135" i="1"/>
  <c r="H135" i="1"/>
  <c r="K135" i="1"/>
  <c r="J135" i="1"/>
  <c r="N135" i="1"/>
  <c r="I136" i="1"/>
  <c r="G136" i="1"/>
  <c r="H136" i="1"/>
  <c r="K136" i="1"/>
  <c r="J136" i="1"/>
  <c r="N136" i="1"/>
  <c r="I137" i="1"/>
  <c r="G137" i="1"/>
  <c r="H137" i="1"/>
  <c r="K137" i="1"/>
  <c r="J137" i="1"/>
  <c r="N137" i="1"/>
  <c r="I138" i="1"/>
  <c r="G138" i="1"/>
  <c r="H138" i="1"/>
  <c r="K138" i="1"/>
  <c r="J138" i="1"/>
  <c r="N138" i="1"/>
  <c r="I139" i="1"/>
  <c r="G139" i="1"/>
  <c r="H139" i="1"/>
  <c r="K139" i="1"/>
  <c r="J139" i="1"/>
  <c r="N139" i="1"/>
  <c r="I140" i="1"/>
  <c r="G140" i="1"/>
  <c r="H140" i="1"/>
  <c r="K140" i="1"/>
  <c r="J140" i="1"/>
  <c r="N140" i="1"/>
  <c r="I141" i="1"/>
  <c r="G141" i="1"/>
  <c r="H141" i="1"/>
  <c r="K141" i="1"/>
  <c r="J141" i="1"/>
  <c r="N141" i="1"/>
  <c r="I21" i="2"/>
  <c r="I22" i="2"/>
  <c r="I24" i="2"/>
  <c r="I25" i="2"/>
  <c r="I20" i="2"/>
  <c r="I23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142" i="1"/>
  <c r="G142" i="1"/>
  <c r="H142" i="1"/>
  <c r="K142" i="1"/>
  <c r="J142" i="1"/>
  <c r="N142" i="1"/>
  <c r="I143" i="1"/>
  <c r="G143" i="1"/>
  <c r="H143" i="1"/>
  <c r="M143" i="1"/>
  <c r="K143" i="1"/>
  <c r="J143" i="1"/>
  <c r="N143" i="1"/>
  <c r="I144" i="1"/>
  <c r="G144" i="1"/>
  <c r="H144" i="1"/>
  <c r="K144" i="1"/>
  <c r="J144" i="1"/>
  <c r="N144" i="1"/>
  <c r="I145" i="1"/>
  <c r="G145" i="1"/>
  <c r="H145" i="1"/>
  <c r="K145" i="1"/>
  <c r="J145" i="1"/>
  <c r="N145" i="1"/>
  <c r="I146" i="1"/>
  <c r="G146" i="1"/>
  <c r="H146" i="1"/>
  <c r="K146" i="1"/>
  <c r="J146" i="1"/>
  <c r="N146" i="1"/>
  <c r="I147" i="1"/>
  <c r="G147" i="1"/>
  <c r="H147" i="1"/>
  <c r="K147" i="1"/>
  <c r="J147" i="1"/>
  <c r="N147" i="1"/>
  <c r="I148" i="1"/>
  <c r="G148" i="1"/>
  <c r="H148" i="1"/>
  <c r="K148" i="1"/>
  <c r="J148" i="1"/>
  <c r="N148" i="1"/>
  <c r="I149" i="1"/>
  <c r="G149" i="1"/>
  <c r="H149" i="1"/>
  <c r="K149" i="1"/>
  <c r="J149" i="1"/>
  <c r="N149" i="1"/>
  <c r="I150" i="1"/>
  <c r="G150" i="1"/>
  <c r="H150" i="1"/>
  <c r="K150" i="1"/>
  <c r="J150" i="1"/>
  <c r="N150" i="1"/>
  <c r="I151" i="1"/>
  <c r="G151" i="1"/>
  <c r="H151" i="1"/>
  <c r="K151" i="1"/>
  <c r="J151" i="1"/>
  <c r="N151" i="1"/>
  <c r="I152" i="1"/>
  <c r="G152" i="1"/>
  <c r="H152" i="1"/>
  <c r="K152" i="1"/>
  <c r="J152" i="1"/>
  <c r="N152" i="1"/>
  <c r="I153" i="1"/>
  <c r="G153" i="1"/>
  <c r="H153" i="1"/>
  <c r="K153" i="1"/>
  <c r="J153" i="1"/>
  <c r="N153" i="1"/>
  <c r="I154" i="1"/>
  <c r="G154" i="1"/>
  <c r="H154" i="1"/>
  <c r="K154" i="1"/>
  <c r="J154" i="1"/>
  <c r="N154" i="1"/>
  <c r="I155" i="1"/>
  <c r="G155" i="1"/>
  <c r="H155" i="1"/>
  <c r="K155" i="1"/>
  <c r="J155" i="1"/>
  <c r="N155" i="1"/>
  <c r="I156" i="1"/>
  <c r="G156" i="1"/>
  <c r="H156" i="1"/>
  <c r="K156" i="1"/>
  <c r="J156" i="1"/>
  <c r="N156" i="1"/>
  <c r="I157" i="1"/>
  <c r="G157" i="1"/>
  <c r="H157" i="1"/>
  <c r="K157" i="1"/>
  <c r="J157" i="1"/>
  <c r="N157" i="1"/>
  <c r="I158" i="1"/>
  <c r="G158" i="1"/>
  <c r="H158" i="1"/>
  <c r="K158" i="1"/>
  <c r="J158" i="1"/>
  <c r="N158" i="1"/>
  <c r="I159" i="1"/>
  <c r="G159" i="1"/>
  <c r="H159" i="1"/>
  <c r="K159" i="1"/>
  <c r="J159" i="1"/>
  <c r="N159" i="1"/>
  <c r="I160" i="1"/>
  <c r="G160" i="1"/>
  <c r="H160" i="1"/>
  <c r="K160" i="1"/>
  <c r="J160" i="1"/>
  <c r="N160" i="1"/>
  <c r="I161" i="1"/>
  <c r="G161" i="1"/>
  <c r="H161" i="1"/>
  <c r="K161" i="1"/>
  <c r="J161" i="1"/>
  <c r="N161" i="1"/>
  <c r="I162" i="1"/>
  <c r="G162" i="1"/>
  <c r="H162" i="1"/>
  <c r="K162" i="1"/>
  <c r="J162" i="1"/>
  <c r="N162" i="1"/>
  <c r="I163" i="1"/>
  <c r="G163" i="1"/>
  <c r="H163" i="1"/>
  <c r="K163" i="1"/>
  <c r="J163" i="1"/>
  <c r="N163" i="1"/>
  <c r="I164" i="1"/>
  <c r="G164" i="1"/>
  <c r="H164" i="1"/>
  <c r="K164" i="1"/>
  <c r="J164" i="1"/>
  <c r="N164" i="1"/>
  <c r="I165" i="1"/>
  <c r="G165" i="1"/>
  <c r="H165" i="1"/>
  <c r="K165" i="1"/>
  <c r="J165" i="1"/>
  <c r="N165" i="1"/>
  <c r="I166" i="1"/>
  <c r="G166" i="1"/>
  <c r="H166" i="1"/>
  <c r="K166" i="1"/>
  <c r="J166" i="1"/>
  <c r="N166" i="1"/>
  <c r="I167" i="1"/>
  <c r="G167" i="1"/>
  <c r="H167" i="1"/>
  <c r="K167" i="1"/>
  <c r="J167" i="1"/>
  <c r="N167" i="1"/>
  <c r="I168" i="1"/>
  <c r="G168" i="1"/>
  <c r="H168" i="1"/>
  <c r="K168" i="1"/>
  <c r="J168" i="1"/>
  <c r="N168" i="1"/>
  <c r="I169" i="1"/>
  <c r="G169" i="1"/>
  <c r="H169" i="1"/>
  <c r="K169" i="1"/>
  <c r="J169" i="1"/>
  <c r="N169" i="1"/>
  <c r="I170" i="1"/>
  <c r="G170" i="1"/>
  <c r="H170" i="1"/>
  <c r="K170" i="1"/>
  <c r="J170" i="1"/>
  <c r="N170" i="1"/>
  <c r="I171" i="1"/>
  <c r="G171" i="1"/>
  <c r="H171" i="1"/>
  <c r="K171" i="1"/>
  <c r="J171" i="1"/>
  <c r="N171" i="1"/>
  <c r="I172" i="1"/>
  <c r="G172" i="1"/>
  <c r="H172" i="1"/>
  <c r="K172" i="1"/>
  <c r="J172" i="1"/>
  <c r="N172" i="1"/>
  <c r="I2" i="1"/>
  <c r="G2" i="1"/>
  <c r="H2" i="1"/>
  <c r="K2" i="1"/>
  <c r="J2" i="1"/>
  <c r="L2" i="1"/>
  <c r="M2" i="1"/>
  <c r="N2" i="1"/>
  <c r="S3" i="5"/>
  <c r="U3" i="5"/>
  <c r="F3" i="5"/>
  <c r="G3" i="5"/>
  <c r="S4" i="5"/>
  <c r="U4" i="5"/>
  <c r="F4" i="5"/>
  <c r="G4" i="5"/>
  <c r="S5" i="5"/>
  <c r="U5" i="5"/>
  <c r="F5" i="5"/>
  <c r="G5" i="5"/>
  <c r="S6" i="5"/>
  <c r="U6" i="5"/>
  <c r="F6" i="5"/>
  <c r="G6" i="5"/>
  <c r="S7" i="5"/>
  <c r="U7" i="5"/>
  <c r="F7" i="5"/>
  <c r="G7" i="5"/>
  <c r="S8" i="5"/>
  <c r="U8" i="5"/>
  <c r="F8" i="5"/>
  <c r="G8" i="5"/>
  <c r="S9" i="5"/>
  <c r="U9" i="5"/>
  <c r="F9" i="5"/>
  <c r="G9" i="5"/>
  <c r="S10" i="5"/>
  <c r="U10" i="5"/>
  <c r="F10" i="5"/>
  <c r="G10" i="5"/>
  <c r="S11" i="5"/>
  <c r="U11" i="5"/>
  <c r="F11" i="5"/>
  <c r="G11" i="5"/>
  <c r="S12" i="5"/>
  <c r="U12" i="5"/>
  <c r="F12" i="5"/>
  <c r="G12" i="5"/>
  <c r="S13" i="5"/>
  <c r="U13" i="5"/>
  <c r="F13" i="5"/>
  <c r="G13" i="5"/>
  <c r="S14" i="5"/>
  <c r="U14" i="5"/>
  <c r="F14" i="5"/>
  <c r="G14" i="5"/>
  <c r="S2" i="5"/>
  <c r="U2" i="5"/>
  <c r="F2" i="5"/>
  <c r="G2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2" i="5"/>
  <c r="I2" i="5"/>
  <c r="R14" i="5"/>
  <c r="Q14" i="5"/>
  <c r="P14" i="5"/>
  <c r="O14" i="5"/>
  <c r="R13" i="5"/>
  <c r="Q13" i="5"/>
  <c r="P13" i="5"/>
  <c r="O13" i="5"/>
  <c r="R12" i="5"/>
  <c r="Q12" i="5"/>
  <c r="P12" i="5"/>
  <c r="O12" i="5"/>
  <c r="R11" i="5"/>
  <c r="Q11" i="5"/>
  <c r="P11" i="5"/>
  <c r="O11" i="5"/>
  <c r="R10" i="5"/>
  <c r="Q10" i="5"/>
  <c r="P10" i="5"/>
  <c r="O10" i="5"/>
  <c r="R9" i="5"/>
  <c r="Q9" i="5"/>
  <c r="P9" i="5"/>
  <c r="O9" i="5"/>
  <c r="R8" i="5"/>
  <c r="Q8" i="5"/>
  <c r="P8" i="5"/>
  <c r="O8" i="5"/>
  <c r="R7" i="5"/>
  <c r="Q7" i="5"/>
  <c r="P7" i="5"/>
  <c r="O7" i="5"/>
  <c r="R6" i="5"/>
  <c r="Q6" i="5"/>
  <c r="P6" i="5"/>
  <c r="O6" i="5"/>
  <c r="R5" i="5"/>
  <c r="Q5" i="5"/>
  <c r="P5" i="5"/>
  <c r="O5" i="5"/>
  <c r="R4" i="5"/>
  <c r="Q4" i="5"/>
  <c r="P4" i="5"/>
  <c r="O4" i="5"/>
  <c r="R3" i="5"/>
  <c r="Q3" i="5"/>
  <c r="P3" i="5"/>
  <c r="O3" i="5"/>
  <c r="R2" i="5"/>
  <c r="Q2" i="5"/>
  <c r="P2" i="5"/>
  <c r="O2" i="5"/>
  <c r="N43" i="4"/>
  <c r="M7" i="4"/>
  <c r="M10" i="4"/>
  <c r="M13" i="4"/>
  <c r="M16" i="4"/>
  <c r="M19" i="4"/>
  <c r="M22" i="4"/>
  <c r="M25" i="4"/>
  <c r="M28" i="4"/>
  <c r="M31" i="4"/>
  <c r="M34" i="4"/>
  <c r="M37" i="4"/>
  <c r="M40" i="4"/>
  <c r="M43" i="4"/>
  <c r="K7" i="4"/>
  <c r="K10" i="4"/>
  <c r="K13" i="4"/>
  <c r="K16" i="4"/>
  <c r="K19" i="4"/>
  <c r="K22" i="4"/>
  <c r="K25" i="4"/>
  <c r="K28" i="4"/>
  <c r="K31" i="4"/>
  <c r="K34" i="4"/>
  <c r="K37" i="4"/>
  <c r="K40" i="4"/>
  <c r="K43" i="4"/>
  <c r="J7" i="4"/>
  <c r="J10" i="4"/>
  <c r="J13" i="4"/>
  <c r="J16" i="4"/>
  <c r="J19" i="4"/>
  <c r="J22" i="4"/>
  <c r="J25" i="4"/>
  <c r="J28" i="4"/>
  <c r="J31" i="4"/>
  <c r="J34" i="4"/>
  <c r="J37" i="4"/>
  <c r="J40" i="4"/>
  <c r="J43" i="4"/>
  <c r="H43" i="4"/>
  <c r="G43" i="4"/>
  <c r="A43" i="4"/>
  <c r="N42" i="4"/>
  <c r="M6" i="4"/>
  <c r="M9" i="4"/>
  <c r="M12" i="4"/>
  <c r="M15" i="4"/>
  <c r="M18" i="4"/>
  <c r="M21" i="4"/>
  <c r="M24" i="4"/>
  <c r="M27" i="4"/>
  <c r="M30" i="4"/>
  <c r="M33" i="4"/>
  <c r="M36" i="4"/>
  <c r="M39" i="4"/>
  <c r="M42" i="4"/>
  <c r="K6" i="4"/>
  <c r="K9" i="4"/>
  <c r="K12" i="4"/>
  <c r="K15" i="4"/>
  <c r="K18" i="4"/>
  <c r="K21" i="4"/>
  <c r="K24" i="4"/>
  <c r="K27" i="4"/>
  <c r="K30" i="4"/>
  <c r="K33" i="4"/>
  <c r="K36" i="4"/>
  <c r="K39" i="4"/>
  <c r="K42" i="4"/>
  <c r="J6" i="4"/>
  <c r="J9" i="4"/>
  <c r="J12" i="4"/>
  <c r="J15" i="4"/>
  <c r="J18" i="4"/>
  <c r="J21" i="4"/>
  <c r="J24" i="4"/>
  <c r="J27" i="4"/>
  <c r="J30" i="4"/>
  <c r="J33" i="4"/>
  <c r="J36" i="4"/>
  <c r="J39" i="4"/>
  <c r="J42" i="4"/>
  <c r="H42" i="4"/>
  <c r="G42" i="4"/>
  <c r="A42" i="4"/>
  <c r="N41" i="4"/>
  <c r="M5" i="4"/>
  <c r="M8" i="4"/>
  <c r="M11" i="4"/>
  <c r="M14" i="4"/>
  <c r="M17" i="4"/>
  <c r="M20" i="4"/>
  <c r="M23" i="4"/>
  <c r="M26" i="4"/>
  <c r="M29" i="4"/>
  <c r="M32" i="4"/>
  <c r="M35" i="4"/>
  <c r="M38" i="4"/>
  <c r="M41" i="4"/>
  <c r="K5" i="4"/>
  <c r="K8" i="4"/>
  <c r="K11" i="4"/>
  <c r="K14" i="4"/>
  <c r="K17" i="4"/>
  <c r="K20" i="4"/>
  <c r="K23" i="4"/>
  <c r="K26" i="4"/>
  <c r="K29" i="4"/>
  <c r="K32" i="4"/>
  <c r="K35" i="4"/>
  <c r="K38" i="4"/>
  <c r="K41" i="4"/>
  <c r="J5" i="4"/>
  <c r="J8" i="4"/>
  <c r="J11" i="4"/>
  <c r="J14" i="4"/>
  <c r="J17" i="4"/>
  <c r="J20" i="4"/>
  <c r="J23" i="4"/>
  <c r="J26" i="4"/>
  <c r="J29" i="4"/>
  <c r="J32" i="4"/>
  <c r="J35" i="4"/>
  <c r="J38" i="4"/>
  <c r="J41" i="4"/>
  <c r="H41" i="4"/>
  <c r="G41" i="4"/>
  <c r="A41" i="4"/>
  <c r="N40" i="4"/>
  <c r="H40" i="4"/>
  <c r="G40" i="4"/>
  <c r="A40" i="4"/>
  <c r="N39" i="4"/>
  <c r="H39" i="4"/>
  <c r="G39" i="4"/>
  <c r="A39" i="4"/>
  <c r="N38" i="4"/>
  <c r="H38" i="4"/>
  <c r="G38" i="4"/>
  <c r="A38" i="4"/>
  <c r="N37" i="4"/>
  <c r="H37" i="4"/>
  <c r="G37" i="4"/>
  <c r="A37" i="4"/>
  <c r="N36" i="4"/>
  <c r="H36" i="4"/>
  <c r="G36" i="4"/>
  <c r="A36" i="4"/>
  <c r="N35" i="4"/>
  <c r="H35" i="4"/>
  <c r="G35" i="4"/>
  <c r="A35" i="4"/>
  <c r="N34" i="4"/>
  <c r="H34" i="4"/>
  <c r="G34" i="4"/>
  <c r="A34" i="4"/>
  <c r="N33" i="4"/>
  <c r="H33" i="4"/>
  <c r="G33" i="4"/>
  <c r="A33" i="4"/>
  <c r="N32" i="4"/>
  <c r="H32" i="4"/>
  <c r="G32" i="4"/>
  <c r="A32" i="4"/>
  <c r="N31" i="4"/>
  <c r="H31" i="4"/>
  <c r="G31" i="4"/>
  <c r="A31" i="4"/>
  <c r="N30" i="4"/>
  <c r="H30" i="4"/>
  <c r="G30" i="4"/>
  <c r="A30" i="4"/>
  <c r="N29" i="4"/>
  <c r="H29" i="4"/>
  <c r="G29" i="4"/>
  <c r="A29" i="4"/>
  <c r="N28" i="4"/>
  <c r="H28" i="4"/>
  <c r="G28" i="4"/>
  <c r="A28" i="4"/>
  <c r="N27" i="4"/>
  <c r="H27" i="4"/>
  <c r="G27" i="4"/>
  <c r="A27" i="4"/>
  <c r="N26" i="4"/>
  <c r="H26" i="4"/>
  <c r="G26" i="4"/>
  <c r="A26" i="4"/>
  <c r="N25" i="4"/>
  <c r="H25" i="4"/>
  <c r="G25" i="4"/>
  <c r="A25" i="4"/>
  <c r="N24" i="4"/>
  <c r="H24" i="4"/>
  <c r="G24" i="4"/>
  <c r="A24" i="4"/>
  <c r="N23" i="4"/>
  <c r="H23" i="4"/>
  <c r="G23" i="4"/>
  <c r="A23" i="4"/>
  <c r="N22" i="4"/>
  <c r="H22" i="4"/>
  <c r="G22" i="4"/>
  <c r="A22" i="4"/>
  <c r="N21" i="4"/>
  <c r="H21" i="4"/>
  <c r="G21" i="4"/>
  <c r="A21" i="4"/>
  <c r="N20" i="4"/>
  <c r="H20" i="4"/>
  <c r="G20" i="4"/>
  <c r="A20" i="4"/>
  <c r="N19" i="4"/>
  <c r="H19" i="4"/>
  <c r="G19" i="4"/>
  <c r="A19" i="4"/>
  <c r="N18" i="4"/>
  <c r="H18" i="4"/>
  <c r="G18" i="4"/>
  <c r="A18" i="4"/>
  <c r="N17" i="4"/>
  <c r="H17" i="4"/>
  <c r="G17" i="4"/>
  <c r="A17" i="4"/>
  <c r="N16" i="4"/>
  <c r="H16" i="4"/>
  <c r="G16" i="4"/>
  <c r="A16" i="4"/>
  <c r="N15" i="4"/>
  <c r="H15" i="4"/>
  <c r="G15" i="4"/>
  <c r="A15" i="4"/>
  <c r="N14" i="4"/>
  <c r="H14" i="4"/>
  <c r="G14" i="4"/>
  <c r="A14" i="4"/>
  <c r="N13" i="4"/>
  <c r="H13" i="4"/>
  <c r="G13" i="4"/>
  <c r="A13" i="4"/>
  <c r="N12" i="4"/>
  <c r="H12" i="4"/>
  <c r="G12" i="4"/>
  <c r="A12" i="4"/>
  <c r="N11" i="4"/>
  <c r="H11" i="4"/>
  <c r="G11" i="4"/>
  <c r="A11" i="4"/>
  <c r="N10" i="4"/>
  <c r="H10" i="4"/>
  <c r="G10" i="4"/>
  <c r="A10" i="4"/>
  <c r="N9" i="4"/>
  <c r="H9" i="4"/>
  <c r="G9" i="4"/>
  <c r="A9" i="4"/>
  <c r="N8" i="4"/>
  <c r="H8" i="4"/>
  <c r="G8" i="4"/>
  <c r="A8" i="4"/>
  <c r="N7" i="4"/>
  <c r="H7" i="4"/>
  <c r="G7" i="4"/>
  <c r="A7" i="4"/>
  <c r="N6" i="4"/>
  <c r="H6" i="4"/>
  <c r="G6" i="4"/>
  <c r="A6" i="4"/>
  <c r="N5" i="4"/>
  <c r="H5" i="4"/>
  <c r="G5" i="4"/>
  <c r="A5" i="4"/>
  <c r="N4" i="4"/>
  <c r="H4" i="4"/>
  <c r="G4" i="4"/>
  <c r="A4" i="4"/>
  <c r="N3" i="4"/>
  <c r="H3" i="4"/>
  <c r="G3" i="4"/>
  <c r="A3" i="4"/>
  <c r="N2" i="4"/>
  <c r="H2" i="4"/>
  <c r="G2" i="4"/>
  <c r="A2" i="4"/>
  <c r="D87" i="2"/>
  <c r="F87" i="2"/>
  <c r="H87" i="2"/>
  <c r="J87" i="2"/>
  <c r="L87" i="2"/>
  <c r="N87" i="2"/>
  <c r="B87" i="2"/>
  <c r="D88" i="2"/>
  <c r="F88" i="2"/>
  <c r="H88" i="2"/>
  <c r="J88" i="2"/>
  <c r="L88" i="2"/>
  <c r="N88" i="2"/>
  <c r="B88" i="2"/>
  <c r="D89" i="2"/>
  <c r="F89" i="2"/>
  <c r="H89" i="2"/>
  <c r="J89" i="2"/>
  <c r="L89" i="2"/>
  <c r="N89" i="2"/>
  <c r="B89" i="2"/>
  <c r="D90" i="2"/>
  <c r="F90" i="2"/>
  <c r="H90" i="2"/>
  <c r="J90" i="2"/>
  <c r="L90" i="2"/>
  <c r="N90" i="2"/>
  <c r="B90" i="2"/>
  <c r="D91" i="2"/>
  <c r="F91" i="2"/>
  <c r="H91" i="2"/>
  <c r="J91" i="2"/>
  <c r="L91" i="2"/>
  <c r="N91" i="2"/>
  <c r="B91" i="2"/>
  <c r="D92" i="2"/>
  <c r="F92" i="2"/>
  <c r="H92" i="2"/>
  <c r="J92" i="2"/>
  <c r="L92" i="2"/>
  <c r="N92" i="2"/>
  <c r="B92" i="2"/>
  <c r="D93" i="2"/>
  <c r="F93" i="2"/>
  <c r="H93" i="2"/>
  <c r="J93" i="2"/>
  <c r="L93" i="2"/>
  <c r="N93" i="2"/>
  <c r="B93" i="2"/>
  <c r="D94" i="2"/>
  <c r="F94" i="2"/>
  <c r="H94" i="2"/>
  <c r="J94" i="2"/>
  <c r="L94" i="2"/>
  <c r="N94" i="2"/>
  <c r="B94" i="2"/>
  <c r="D95" i="2"/>
  <c r="F95" i="2"/>
  <c r="H95" i="2"/>
  <c r="J95" i="2"/>
  <c r="L95" i="2"/>
  <c r="N95" i="2"/>
  <c r="B95" i="2"/>
  <c r="D96" i="2"/>
  <c r="F96" i="2"/>
  <c r="H96" i="2"/>
  <c r="J96" i="2"/>
  <c r="L96" i="2"/>
  <c r="N96" i="2"/>
  <c r="B96" i="2"/>
  <c r="D97" i="2"/>
  <c r="F97" i="2"/>
  <c r="H97" i="2"/>
  <c r="J97" i="2"/>
  <c r="L97" i="2"/>
  <c r="N97" i="2"/>
  <c r="B97" i="2"/>
  <c r="D98" i="2"/>
  <c r="F98" i="2"/>
  <c r="H98" i="2"/>
  <c r="J98" i="2"/>
  <c r="L98" i="2"/>
  <c r="N98" i="2"/>
  <c r="B98" i="2"/>
  <c r="D99" i="2"/>
  <c r="F99" i="2"/>
  <c r="H99" i="2"/>
  <c r="J99" i="2"/>
  <c r="L99" i="2"/>
  <c r="N99" i="2"/>
  <c r="B99" i="2"/>
  <c r="D100" i="2"/>
  <c r="F100" i="2"/>
  <c r="H100" i="2"/>
  <c r="J100" i="2"/>
  <c r="L100" i="2"/>
  <c r="N100" i="2"/>
  <c r="B100" i="2"/>
  <c r="C88" i="2"/>
  <c r="E88" i="2"/>
  <c r="G88" i="2"/>
  <c r="I88" i="2"/>
  <c r="K88" i="2"/>
  <c r="M88" i="2"/>
  <c r="A88" i="2"/>
  <c r="C89" i="2"/>
  <c r="E89" i="2"/>
  <c r="G89" i="2"/>
  <c r="I89" i="2"/>
  <c r="K89" i="2"/>
  <c r="M89" i="2"/>
  <c r="A89" i="2"/>
  <c r="C90" i="2"/>
  <c r="E90" i="2"/>
  <c r="G90" i="2"/>
  <c r="I90" i="2"/>
  <c r="K90" i="2"/>
  <c r="M90" i="2"/>
  <c r="A90" i="2"/>
  <c r="C91" i="2"/>
  <c r="E91" i="2"/>
  <c r="G91" i="2"/>
  <c r="I91" i="2"/>
  <c r="K91" i="2"/>
  <c r="M91" i="2"/>
  <c r="A91" i="2"/>
  <c r="C92" i="2"/>
  <c r="E92" i="2"/>
  <c r="G92" i="2"/>
  <c r="I92" i="2"/>
  <c r="K92" i="2"/>
  <c r="M92" i="2"/>
  <c r="A92" i="2"/>
  <c r="C93" i="2"/>
  <c r="E93" i="2"/>
  <c r="G93" i="2"/>
  <c r="I93" i="2"/>
  <c r="K93" i="2"/>
  <c r="M93" i="2"/>
  <c r="A93" i="2"/>
  <c r="C94" i="2"/>
  <c r="E94" i="2"/>
  <c r="G94" i="2"/>
  <c r="I94" i="2"/>
  <c r="K94" i="2"/>
  <c r="M94" i="2"/>
  <c r="A94" i="2"/>
  <c r="C95" i="2"/>
  <c r="E95" i="2"/>
  <c r="G95" i="2"/>
  <c r="I95" i="2"/>
  <c r="K95" i="2"/>
  <c r="M95" i="2"/>
  <c r="A95" i="2"/>
  <c r="C96" i="2"/>
  <c r="E96" i="2"/>
  <c r="G96" i="2"/>
  <c r="I96" i="2"/>
  <c r="K96" i="2"/>
  <c r="M96" i="2"/>
  <c r="A96" i="2"/>
  <c r="C97" i="2"/>
  <c r="E97" i="2"/>
  <c r="G97" i="2"/>
  <c r="I97" i="2"/>
  <c r="K97" i="2"/>
  <c r="M97" i="2"/>
  <c r="A97" i="2"/>
  <c r="C98" i="2"/>
  <c r="E98" i="2"/>
  <c r="G98" i="2"/>
  <c r="I98" i="2"/>
  <c r="K98" i="2"/>
  <c r="M98" i="2"/>
  <c r="A98" i="2"/>
  <c r="C99" i="2"/>
  <c r="E99" i="2"/>
  <c r="G99" i="2"/>
  <c r="I99" i="2"/>
  <c r="K99" i="2"/>
  <c r="M99" i="2"/>
  <c r="A99" i="2"/>
  <c r="C100" i="2"/>
  <c r="E100" i="2"/>
  <c r="G100" i="2"/>
  <c r="I100" i="2"/>
  <c r="K100" i="2"/>
  <c r="M100" i="2"/>
  <c r="A100" i="2"/>
  <c r="C87" i="2"/>
  <c r="E87" i="2"/>
  <c r="G87" i="2"/>
  <c r="I87" i="2"/>
  <c r="K87" i="2"/>
  <c r="M87" i="2"/>
  <c r="A87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M20" i="2"/>
  <c r="L20" i="2"/>
  <c r="G21" i="2"/>
  <c r="G22" i="2"/>
  <c r="G23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F21" i="2"/>
  <c r="F22" i="2"/>
  <c r="F23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C21" i="2"/>
  <c r="C22" i="2"/>
  <c r="C23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20" i="2"/>
  <c r="K67" i="2"/>
  <c r="E67" i="2"/>
  <c r="K66" i="2"/>
  <c r="E66" i="2"/>
  <c r="K65" i="2"/>
  <c r="E65" i="2"/>
  <c r="K64" i="2"/>
  <c r="E64" i="2"/>
  <c r="K63" i="2"/>
  <c r="E63" i="2"/>
  <c r="K62" i="2"/>
  <c r="E62" i="2"/>
  <c r="K61" i="2"/>
  <c r="E61" i="2"/>
  <c r="K60" i="2"/>
  <c r="E60" i="2"/>
  <c r="K59" i="2"/>
  <c r="E59" i="2"/>
  <c r="K58" i="2"/>
  <c r="E58" i="2"/>
  <c r="K57" i="2"/>
  <c r="E57" i="2"/>
  <c r="K56" i="2"/>
  <c r="E56" i="2"/>
  <c r="K55" i="2"/>
  <c r="E55" i="2"/>
  <c r="K54" i="2"/>
  <c r="E54" i="2"/>
  <c r="K53" i="2"/>
  <c r="E53" i="2"/>
  <c r="K52" i="2"/>
  <c r="E52" i="2"/>
  <c r="K51" i="2"/>
  <c r="E51" i="2"/>
  <c r="K50" i="2"/>
  <c r="E50" i="2"/>
  <c r="K49" i="2"/>
  <c r="E49" i="2"/>
  <c r="K48" i="2"/>
  <c r="E48" i="2"/>
  <c r="K47" i="2"/>
  <c r="E47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38" i="2"/>
  <c r="E38" i="2"/>
  <c r="K37" i="2"/>
  <c r="E37" i="2"/>
  <c r="K36" i="2"/>
  <c r="E36" i="2"/>
  <c r="K35" i="2"/>
  <c r="E35" i="2"/>
  <c r="K34" i="2"/>
  <c r="E34" i="2"/>
  <c r="K33" i="2"/>
  <c r="E33" i="2"/>
  <c r="K32" i="2"/>
  <c r="E32" i="2"/>
  <c r="K31" i="2"/>
  <c r="E31" i="2"/>
  <c r="K30" i="2"/>
  <c r="E30" i="2"/>
  <c r="K29" i="2"/>
  <c r="E29" i="2"/>
  <c r="K28" i="2"/>
  <c r="E28" i="2"/>
  <c r="K27" i="2"/>
  <c r="E27" i="2"/>
  <c r="K26" i="2"/>
  <c r="E26" i="2"/>
  <c r="K25" i="2"/>
  <c r="E25" i="2"/>
  <c r="K24" i="2"/>
  <c r="E24" i="2"/>
  <c r="K23" i="2"/>
  <c r="E23" i="2"/>
  <c r="K22" i="2"/>
  <c r="E22" i="2"/>
  <c r="K21" i="2"/>
  <c r="E21" i="2"/>
  <c r="K20" i="2"/>
  <c r="E20" i="2"/>
  <c r="O5" i="2"/>
  <c r="O6" i="2"/>
  <c r="O7" i="2"/>
  <c r="O8" i="2"/>
  <c r="O9" i="2"/>
  <c r="O10" i="2"/>
  <c r="O11" i="2"/>
  <c r="O12" i="2"/>
  <c r="O13" i="2"/>
  <c r="O14" i="2"/>
  <c r="O15" i="2"/>
  <c r="O4" i="2"/>
  <c r="N5" i="2"/>
  <c r="N6" i="2"/>
  <c r="N7" i="2"/>
  <c r="N8" i="2"/>
  <c r="N9" i="2"/>
  <c r="N10" i="2"/>
  <c r="N11" i="2"/>
  <c r="N12" i="2"/>
  <c r="N13" i="2"/>
  <c r="N14" i="2"/>
  <c r="N15" i="2"/>
  <c r="N4" i="2"/>
  <c r="K5" i="2"/>
  <c r="K6" i="2"/>
  <c r="K7" i="2"/>
  <c r="K8" i="2"/>
  <c r="K9" i="2"/>
  <c r="K10" i="2"/>
  <c r="K11" i="2"/>
  <c r="K12" i="2"/>
  <c r="K13" i="2"/>
  <c r="K14" i="2"/>
  <c r="K15" i="2"/>
  <c r="K4" i="2"/>
  <c r="H5" i="2"/>
  <c r="H6" i="2"/>
  <c r="H7" i="2"/>
  <c r="H8" i="2"/>
  <c r="H9" i="2"/>
  <c r="H10" i="2"/>
  <c r="H11" i="2"/>
  <c r="H12" i="2"/>
  <c r="H13" i="2"/>
  <c r="H14" i="2"/>
  <c r="H15" i="2"/>
  <c r="H4" i="2"/>
  <c r="M15" i="2"/>
  <c r="M14" i="2"/>
  <c r="M13" i="2"/>
  <c r="M12" i="2"/>
  <c r="M11" i="2"/>
  <c r="M10" i="2"/>
  <c r="M9" i="2"/>
  <c r="M8" i="2"/>
  <c r="M7" i="2"/>
  <c r="M6" i="2"/>
  <c r="M5" i="2"/>
  <c r="M4" i="2"/>
  <c r="A166" i="1"/>
  <c r="A167" i="1"/>
  <c r="A168" i="1"/>
  <c r="A169" i="1"/>
  <c r="A170" i="1"/>
  <c r="A171" i="1"/>
  <c r="A172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7" i="1"/>
</calcChain>
</file>

<file path=xl/sharedStrings.xml><?xml version="1.0" encoding="utf-8"?>
<sst xmlns="http://schemas.openxmlformats.org/spreadsheetml/2006/main" count="1727" uniqueCount="1019">
  <si>
    <t>&lt;引用&gt;</t>
    <phoneticPr fontId="1" type="noConversion"/>
  </si>
  <si>
    <t>一次性Boss</t>
    <phoneticPr fontId="1" type="noConversion"/>
  </si>
  <si>
    <t>Boss章</t>
    <rPh sb="4" eb="5">
      <t>zhang</t>
    </rPh>
    <phoneticPr fontId="2" type="noConversion"/>
  </si>
  <si>
    <t>难度</t>
    <rPh sb="0" eb="1">
      <t>nan'du</t>
    </rPh>
    <phoneticPr fontId="2" type="noConversion"/>
  </si>
  <si>
    <t>经验</t>
    <rPh sb="0" eb="1">
      <t>jing'yan</t>
    </rPh>
    <phoneticPr fontId="2" type="noConversion"/>
  </si>
  <si>
    <t>金币</t>
    <rPh sb="0" eb="1">
      <t>jin'bi</t>
    </rPh>
    <phoneticPr fontId="2" type="noConversion"/>
  </si>
  <si>
    <t>奖励价值</t>
    <rPh sb="0" eb="1">
      <t>jiang'li</t>
    </rPh>
    <rPh sb="2" eb="3">
      <t>jia'zhi</t>
    </rPh>
    <phoneticPr fontId="2" type="noConversion"/>
  </si>
  <si>
    <t>钻石</t>
    <rPh sb="0" eb="1">
      <t>zuan'shi</t>
    </rPh>
    <phoneticPr fontId="2" type="noConversion"/>
  </si>
  <si>
    <t>奖励类型1</t>
    <rPh sb="0" eb="1">
      <t>jiang'li</t>
    </rPh>
    <rPh sb="2" eb="3">
      <t>lei'xing</t>
    </rPh>
    <phoneticPr fontId="2" type="noConversion"/>
  </si>
  <si>
    <t>价值</t>
    <rPh sb="0" eb="1">
      <t>jia'zhi</t>
    </rPh>
    <phoneticPr fontId="2" type="noConversion"/>
  </si>
  <si>
    <t>数量1</t>
    <rPh sb="0" eb="1">
      <t>shu'liang</t>
    </rPh>
    <phoneticPr fontId="2" type="noConversion"/>
  </si>
  <si>
    <t>奖励类型2</t>
    <rPh sb="0" eb="1">
      <t>jiang'li</t>
    </rPh>
    <rPh sb="2" eb="3">
      <t>lei'xing</t>
    </rPh>
    <phoneticPr fontId="2" type="noConversion"/>
  </si>
  <si>
    <t>价值</t>
    <rPh sb="0" eb="1">
      <t>ia'zhi</t>
    </rPh>
    <phoneticPr fontId="2" type="noConversion"/>
  </si>
  <si>
    <t>数量2</t>
    <rPh sb="0" eb="1">
      <t>shu'laing</t>
    </rPh>
    <phoneticPr fontId="2" type="noConversion"/>
  </si>
  <si>
    <t>总价值</t>
    <rPh sb="0" eb="1">
      <t>zong'jia'zhi</t>
    </rPh>
    <phoneticPr fontId="2" type="noConversion"/>
  </si>
  <si>
    <t>奖励</t>
    <rPh sb="0" eb="1">
      <t>jiang'li</t>
    </rPh>
    <phoneticPr fontId="2" type="noConversion"/>
  </si>
  <si>
    <t>预览</t>
    <rPh sb="0" eb="1">
      <t>yu'lan</t>
    </rPh>
    <phoneticPr fontId="2" type="noConversion"/>
  </si>
  <si>
    <t>随机3星饰品</t>
    <phoneticPr fontId="2" type="noConversion"/>
  </si>
  <si>
    <t>低等生存天赋书</t>
  </si>
  <si>
    <t>高级实力徽章</t>
    <rPh sb="0" eb="1">
      <t>gao'ji</t>
    </rPh>
    <rPh sb="2" eb="3">
      <t>shi'li</t>
    </rPh>
    <rPh sb="4" eb="5">
      <t>hui'zhang</t>
    </rPh>
    <phoneticPr fontId="2" type="noConversion"/>
  </si>
  <si>
    <t>低等攻击天赋书</t>
  </si>
  <si>
    <t>觉醒胶囊</t>
    <rPh sb="0" eb="1">
      <t>jue'xing</t>
    </rPh>
    <rPh sb="2" eb="3">
      <t>jiao'nang</t>
    </rPh>
    <phoneticPr fontId="2" type="noConversion"/>
  </si>
  <si>
    <t>特级实力徽章</t>
    <rPh sb="0" eb="1">
      <t>te'ji</t>
    </rPh>
    <rPh sb="2" eb="3">
      <t>shi'li</t>
    </rPh>
    <rPh sb="4" eb="5">
      <t>hui'zhang</t>
    </rPh>
    <phoneticPr fontId="2" type="noConversion"/>
  </si>
  <si>
    <t>随机4星饰品</t>
    <rPh sb="0" eb="1">
      <t>sui'ji</t>
    </rPh>
    <rPh sb="3" eb="4">
      <t>xing</t>
    </rPh>
    <rPh sb="4" eb="5">
      <t>shi'pin</t>
    </rPh>
    <phoneticPr fontId="2" type="noConversion"/>
  </si>
  <si>
    <t>中等生存天赋书</t>
    <rPh sb="0" eb="1">
      <t>zhong</t>
    </rPh>
    <phoneticPr fontId="2" type="noConversion"/>
  </si>
  <si>
    <t>超级实力徽章</t>
    <rPh sb="0" eb="1">
      <t>chao'ji</t>
    </rPh>
    <rPh sb="2" eb="3">
      <t>shi'li</t>
    </rPh>
    <rPh sb="4" eb="5">
      <t>hui'zhang</t>
    </rPh>
    <phoneticPr fontId="2" type="noConversion"/>
  </si>
  <si>
    <t>中等攻击天赋书</t>
    <rPh sb="0" eb="1">
      <t>zhong</t>
    </rPh>
    <phoneticPr fontId="2" type="noConversion"/>
  </si>
  <si>
    <t>高级觉醒胶囊</t>
    <rPh sb="0" eb="1">
      <t>gao'ji</t>
    </rPh>
    <rPh sb="2" eb="3">
      <t>jue'xing</t>
    </rPh>
    <rPh sb="4" eb="5">
      <t>jiao'nang</t>
    </rPh>
    <phoneticPr fontId="2" type="noConversion"/>
  </si>
  <si>
    <t>高等生存天赋书</t>
    <rPh sb="0" eb="1">
      <t>gao</t>
    </rPh>
    <phoneticPr fontId="2" type="noConversion"/>
  </si>
  <si>
    <t>高等攻击天赋书</t>
    <rPh sb="0" eb="1">
      <t>gao</t>
    </rPh>
    <phoneticPr fontId="2" type="noConversion"/>
  </si>
  <si>
    <t>彭龙</t>
    <phoneticPr fontId="1" type="noConversion"/>
  </si>
  <si>
    <t>关卡通关和三星</t>
    <phoneticPr fontId="1" type="noConversion"/>
  </si>
  <si>
    <t>通关奖励</t>
    <rPh sb="0" eb="1">
      <t>tong'guan</t>
    </rPh>
    <rPh sb="2" eb="3">
      <t>jiang'li</t>
    </rPh>
    <phoneticPr fontId="2" type="noConversion"/>
  </si>
  <si>
    <t>数量</t>
    <rPh sb="0" eb="1">
      <t>shu'liang</t>
    </rPh>
    <phoneticPr fontId="2" type="noConversion"/>
  </si>
  <si>
    <t>三星奖励</t>
    <rPh sb="0" eb="1">
      <t>san'xing</t>
    </rPh>
    <rPh sb="2" eb="3">
      <t>jiang'li</t>
    </rPh>
    <phoneticPr fontId="2" type="noConversion"/>
  </si>
  <si>
    <t>数量</t>
    <rPh sb="0" eb="1">
      <t>shu'laing</t>
    </rPh>
    <phoneticPr fontId="2" type="noConversion"/>
  </si>
  <si>
    <t>经验鸡块</t>
    <rPh sb="0" eb="1">
      <t>jing'yan</t>
    </rPh>
    <rPh sb="2" eb="3">
      <t>ji'kuai</t>
    </rPh>
    <phoneticPr fontId="2" type="noConversion"/>
  </si>
  <si>
    <t>初级实力徽章</t>
  </si>
  <si>
    <t>格斗力认证</t>
    <rPh sb="0" eb="1">
      <t>ge'dou</t>
    </rPh>
    <rPh sb="2" eb="3">
      <t>li</t>
    </rPh>
    <rPh sb="3" eb="4">
      <t>ren'zheng</t>
    </rPh>
    <phoneticPr fontId="2" type="noConversion"/>
  </si>
  <si>
    <t>觉醒胶囊</t>
    <rPh sb="0" eb="1">
      <t>jue'xing</t>
    </rPh>
    <rPh sb="2" eb="3">
      <t>jiao'nagn</t>
    </rPh>
    <phoneticPr fontId="2" type="noConversion"/>
  </si>
  <si>
    <t>中级实力徽章</t>
  </si>
  <si>
    <t>武装力认证</t>
    <rPh sb="0" eb="1">
      <t>wu'zhuang'li</t>
    </rPh>
    <rPh sb="3" eb="4">
      <t>ren'zhegn</t>
    </rPh>
    <phoneticPr fontId="2" type="noConversion"/>
  </si>
  <si>
    <t>超能力认证</t>
    <rPh sb="0" eb="1">
      <t>chao'neng'li</t>
    </rPh>
    <rPh sb="3" eb="4">
      <t>ren'zheng</t>
    </rPh>
    <phoneticPr fontId="2" type="noConversion"/>
  </si>
  <si>
    <t>机械力认证</t>
    <rPh sb="0" eb="1">
      <t>ji'xie'li</t>
    </rPh>
    <rPh sb="3" eb="4">
      <t>ren'zheng</t>
    </rPh>
    <phoneticPr fontId="2" type="noConversion"/>
  </si>
  <si>
    <t>低等攻击天赋书</t>
    <rPh sb="0" eb="1">
      <t>di'deng</t>
    </rPh>
    <rPh sb="2" eb="3">
      <t>gong'ji</t>
    </rPh>
    <rPh sb="4" eb="5">
      <t>tian'fu</t>
    </rPh>
    <rPh sb="6" eb="7">
      <t>shu</t>
    </rPh>
    <phoneticPr fontId="2" type="noConversion"/>
  </si>
  <si>
    <t>元气牛肉</t>
    <rPh sb="0" eb="1">
      <t>yuan'qi</t>
    </rPh>
    <rPh sb="2" eb="3">
      <t>niu'rou</t>
    </rPh>
    <phoneticPr fontId="2" type="noConversion"/>
  </si>
  <si>
    <t>高级实力徽章</t>
  </si>
  <si>
    <t>训练拳套</t>
  </si>
  <si>
    <t>低等生存天赋书</t>
    <rPh sb="0" eb="1">
      <t>di'deng</t>
    </rPh>
    <rPh sb="2" eb="3">
      <t>sheng'cun</t>
    </rPh>
    <rPh sb="4" eb="5">
      <t>tian'fu'shu</t>
    </rPh>
    <phoneticPr fontId="2" type="noConversion"/>
  </si>
  <si>
    <t>超能勺子</t>
  </si>
  <si>
    <t>机械配件</t>
  </si>
  <si>
    <t>高级觉醒胶囊</t>
    <rPh sb="0" eb="1">
      <t>gao'ji</t>
    </rPh>
    <rPh sb="2" eb="3">
      <t>jue'xing</t>
    </rPh>
    <rPh sb="4" eb="5">
      <t>jiao'nagn</t>
    </rPh>
    <phoneticPr fontId="2" type="noConversion"/>
  </si>
  <si>
    <t>特级实力徽章</t>
  </si>
  <si>
    <t>“Super-X”</t>
  </si>
  <si>
    <t>高等格斗力认证</t>
  </si>
  <si>
    <t>训练刀具</t>
  </si>
  <si>
    <t>高等武装力认证</t>
  </si>
  <si>
    <t>超能飞石</t>
  </si>
  <si>
    <t>高等超能力认证</t>
  </si>
  <si>
    <t>机械引擎</t>
  </si>
  <si>
    <t>高等机械力认证</t>
  </si>
  <si>
    <t>超级实力徽章</t>
  </si>
  <si>
    <t>肌力药剂</t>
  </si>
  <si>
    <t>训练枪械</t>
  </si>
  <si>
    <t>超能量球</t>
  </si>
  <si>
    <t>能量核心</t>
  </si>
  <si>
    <t>中等攻击天赋书</t>
  </si>
  <si>
    <t>中等生存天赋书</t>
  </si>
  <si>
    <t>高等攻击天赋书</t>
    <rPh sb="0" eb="1">
      <t>gao'ji</t>
    </rPh>
    <rPh sb="1" eb="2">
      <t>deng</t>
    </rPh>
    <rPh sb="2" eb="3">
      <t>gong'ji</t>
    </rPh>
    <rPh sb="4" eb="5">
      <t>tian'fu'shu</t>
    </rPh>
    <phoneticPr fontId="2" type="noConversion"/>
  </si>
  <si>
    <t>高等生存天赋书</t>
    <rPh sb="0" eb="1">
      <t>gao'deng</t>
    </rPh>
    <rPh sb="2" eb="3">
      <t>sheng'cun</t>
    </rPh>
    <rPh sb="4" eb="5">
      <t>tian'fu'shu</t>
    </rPh>
    <phoneticPr fontId="2" type="noConversion"/>
  </si>
  <si>
    <t>关卡</t>
  </si>
  <si>
    <t>1-2</t>
  </si>
  <si>
    <t>2-1</t>
  </si>
  <si>
    <t>2-4</t>
  </si>
  <si>
    <t>2-6</t>
  </si>
  <si>
    <t>3-2</t>
  </si>
  <si>
    <t>3-4</t>
  </si>
  <si>
    <t>3-6</t>
  </si>
  <si>
    <t>4-2</t>
  </si>
  <si>
    <t>4-4</t>
  </si>
  <si>
    <t>4-6</t>
  </si>
  <si>
    <t>4-8</t>
  </si>
  <si>
    <t>5-1</t>
  </si>
  <si>
    <t>5-3</t>
  </si>
  <si>
    <t>5-5</t>
  </si>
  <si>
    <t>5-7</t>
  </si>
  <si>
    <t>6-2</t>
  </si>
  <si>
    <t>6-4</t>
  </si>
  <si>
    <t>6-6</t>
  </si>
  <si>
    <t>6-8</t>
  </si>
  <si>
    <t>7-2</t>
  </si>
  <si>
    <t>7-3</t>
  </si>
  <si>
    <t>7-4</t>
  </si>
  <si>
    <t>7-5</t>
  </si>
  <si>
    <t>8-2</t>
  </si>
  <si>
    <t>8-4</t>
  </si>
  <si>
    <t>8-6</t>
  </si>
  <si>
    <t>9-1</t>
  </si>
  <si>
    <t>9-3</t>
  </si>
  <si>
    <t>9-5</t>
  </si>
  <si>
    <t>10-2</t>
  </si>
  <si>
    <t>10-4</t>
  </si>
  <si>
    <t>10-6</t>
  </si>
  <si>
    <t>11-2</t>
  </si>
  <si>
    <t>11-4</t>
  </si>
  <si>
    <t>11-6</t>
  </si>
  <si>
    <t>12-2</t>
  </si>
  <si>
    <t>12-4</t>
  </si>
  <si>
    <t>13-2</t>
  </si>
  <si>
    <t>13-4</t>
  </si>
  <si>
    <t>13-6</t>
  </si>
  <si>
    <t>13-8</t>
  </si>
  <si>
    <t>14-1</t>
  </si>
  <si>
    <t>14-3</t>
  </si>
  <si>
    <t>14-4</t>
  </si>
  <si>
    <t>14-6</t>
  </si>
  <si>
    <t>15-2</t>
  </si>
  <si>
    <t>15-4</t>
  </si>
  <si>
    <t>15-6</t>
  </si>
  <si>
    <t>高级招募令</t>
    <rPh sb="0" eb="1">
      <t>shen'mi</t>
    </rPh>
    <rPh sb="2" eb="3">
      <t>niu'dan'bi</t>
    </rPh>
    <phoneticPr fontId="2" type="noConversion"/>
  </si>
  <si>
    <t>普通招募令</t>
    <rPh sb="0" eb="1">
      <t>pu'tong</t>
    </rPh>
    <rPh sb="2" eb="3">
      <t>niu'dan'bi</t>
    </rPh>
    <phoneticPr fontId="2" type="noConversion"/>
  </si>
  <si>
    <t>章节通关和治安度</t>
    <phoneticPr fontId="1" type="noConversion"/>
  </si>
  <si>
    <t>章</t>
    <rPh sb="0" eb="1">
      <t>zhang</t>
    </rPh>
    <phoneticPr fontId="2" type="noConversion"/>
  </si>
  <si>
    <t>治安度1</t>
    <rPh sb="0" eb="1">
      <t>zhi'an'du</t>
    </rPh>
    <phoneticPr fontId="2" type="noConversion"/>
  </si>
  <si>
    <t>治安度2</t>
    <rPh sb="0" eb="1">
      <t>zhi'an'du</t>
    </rPh>
    <phoneticPr fontId="2" type="noConversion"/>
  </si>
  <si>
    <t>治安度3</t>
    <rPh sb="0" eb="1">
      <t>zhi'an'du</t>
    </rPh>
    <phoneticPr fontId="2" type="noConversion"/>
  </si>
  <si>
    <t>cash,200</t>
    <phoneticPr fontId="2" type="noConversion"/>
  </si>
  <si>
    <t>cash,200</t>
  </si>
  <si>
    <t>随机3星饰品</t>
    <rPh sb="0" eb="1">
      <t>sui'ji</t>
    </rPh>
    <rPh sb="3" eb="4">
      <t>xing</t>
    </rPh>
    <rPh sb="4" eb="5">
      <t>shi'pin</t>
    </rPh>
    <phoneticPr fontId="2" type="noConversion"/>
  </si>
  <si>
    <t>觉醒胶囊</t>
    <phoneticPr fontId="2" type="noConversion"/>
  </si>
  <si>
    <t>随机4星饰品</t>
    <phoneticPr fontId="2" type="noConversion"/>
  </si>
  <si>
    <t>高等生存天赋书</t>
    <phoneticPr fontId="2" type="noConversion"/>
  </si>
  <si>
    <t>随机4星饰品</t>
    <phoneticPr fontId="1" type="noConversion"/>
  </si>
  <si>
    <t>特级实力徽章</t>
    <phoneticPr fontId="1" type="noConversion"/>
  </si>
  <si>
    <t>中等攻击天赋书</t>
    <phoneticPr fontId="1" type="noConversion"/>
  </si>
  <si>
    <t>超级实力徽章</t>
    <phoneticPr fontId="1" type="noConversion"/>
  </si>
  <si>
    <t>低等生存天赋书</t>
    <phoneticPr fontId="1" type="noConversion"/>
  </si>
  <si>
    <t>中等生存天赋书</t>
    <phoneticPr fontId="1" type="noConversion"/>
  </si>
  <si>
    <t>高等攻击天赋书</t>
    <phoneticPr fontId="1" type="noConversion"/>
  </si>
  <si>
    <t>高等生存天赋书</t>
    <phoneticPr fontId="1" type="noConversion"/>
  </si>
  <si>
    <t>超级实力徽章</t>
    <phoneticPr fontId="2" type="noConversion"/>
  </si>
  <si>
    <t>高等攻击天赋书</t>
    <phoneticPr fontId="2" type="noConversion"/>
  </si>
  <si>
    <t>高级觉醒胶囊</t>
    <phoneticPr fontId="2" type="noConversion"/>
  </si>
  <si>
    <t>ID</t>
    <phoneticPr fontId="2" type="noConversion"/>
  </si>
  <si>
    <t>描述</t>
    <phoneticPr fontId="2" type="noConversion"/>
  </si>
  <si>
    <t>条件类型</t>
    <phoneticPr fontId="2" type="noConversion"/>
  </si>
  <si>
    <t>参数1</t>
    <phoneticPr fontId="2" type="noConversion"/>
  </si>
  <si>
    <t>参数2</t>
    <phoneticPr fontId="2" type="noConversion"/>
  </si>
  <si>
    <t>奖励预览</t>
    <phoneticPr fontId="2" type="noConversion"/>
  </si>
  <si>
    <t>奖励ID(server)</t>
    <phoneticPr fontId="2" type="noConversion"/>
  </si>
  <si>
    <t>成就点</t>
    <phoneticPr fontId="2" type="noConversion"/>
  </si>
  <si>
    <t>组内ID</t>
    <phoneticPr fontId="2" type="noConversion"/>
  </si>
  <si>
    <t>分组</t>
    <phoneticPr fontId="2" type="noConversion"/>
  </si>
  <si>
    <t>排序</t>
    <phoneticPr fontId="2" type="noConversion"/>
  </si>
  <si>
    <t>6040111</t>
  </si>
  <si>
    <t>6040121</t>
  </si>
  <si>
    <t>6040131</t>
  </si>
  <si>
    <t>6040211</t>
  </si>
  <si>
    <t>6040221</t>
  </si>
  <si>
    <t>6040231</t>
  </si>
  <si>
    <t>6040311</t>
  </si>
  <si>
    <t>6040321</t>
  </si>
  <si>
    <t>6040331</t>
  </si>
  <si>
    <t>6040411</t>
  </si>
  <si>
    <t>6040421</t>
  </si>
  <si>
    <t>6040431</t>
  </si>
  <si>
    <t>6040511</t>
  </si>
  <si>
    <t>6040521</t>
  </si>
  <si>
    <t>6040531</t>
  </si>
  <si>
    <t>6040611</t>
  </si>
  <si>
    <t>6040621</t>
  </si>
  <si>
    <t>6040631</t>
  </si>
  <si>
    <t>6040711</t>
  </si>
  <si>
    <t>6040721</t>
  </si>
  <si>
    <t>6040731</t>
  </si>
  <si>
    <t>6040811</t>
  </si>
  <si>
    <t>6040821</t>
  </si>
  <si>
    <t>6040831</t>
  </si>
  <si>
    <t>6040911</t>
  </si>
  <si>
    <t>6040921</t>
  </si>
  <si>
    <t>6040931</t>
  </si>
  <si>
    <t>6041011</t>
  </si>
  <si>
    <t>6041021</t>
  </si>
  <si>
    <t>6041031</t>
  </si>
  <si>
    <t>6041111</t>
  </si>
  <si>
    <t>6041121</t>
  </si>
  <si>
    <t>6041131</t>
  </si>
  <si>
    <t>6041211</t>
  </si>
  <si>
    <t>6041221</t>
  </si>
  <si>
    <t>6041231</t>
  </si>
  <si>
    <t>6041311</t>
  </si>
  <si>
    <t>6041321</t>
  </si>
  <si>
    <t>6041331</t>
  </si>
  <si>
    <t>6041411</t>
  </si>
  <si>
    <t>6041421</t>
  </si>
  <si>
    <t>6041431</t>
  </si>
  <si>
    <t>cash,50</t>
  </si>
  <si>
    <t>到OasGames官网查看OPM官方消息</t>
    <rPh sb="0" eb="1">
      <t>dao</t>
    </rPh>
    <rPh sb="9" eb="10">
      <t>guan'wang</t>
    </rPh>
    <rPh sb="11" eb="12">
      <t>cha'kan</t>
    </rPh>
    <phoneticPr fontId="2" type="noConversion"/>
  </si>
  <si>
    <t>6041611</t>
  </si>
  <si>
    <t>到Facebook查看OPM官方消息</t>
    <rPh sb="0" eb="1">
      <t>dao</t>
    </rPh>
    <rPh sb="9" eb="10">
      <t>cha'kan</t>
    </rPh>
    <phoneticPr fontId="2" type="noConversion"/>
  </si>
  <si>
    <t>6041711</t>
  </si>
  <si>
    <t>到Twitter查看OPM官方消息</t>
    <rPh sb="0" eb="1">
      <t>dao</t>
    </rPh>
    <rPh sb="8" eb="9">
      <t>cha'kan</t>
    </rPh>
    <phoneticPr fontId="2" type="noConversion"/>
  </si>
  <si>
    <t>6041811</t>
  </si>
  <si>
    <t>到Discord查看OPM官方消息</t>
    <rPh sb="0" eb="1">
      <t>dao</t>
    </rPh>
    <rPh sb="8" eb="9">
      <t>cha'kan</t>
    </rPh>
    <rPh sb="13" eb="14">
      <t>guan'fang</t>
    </rPh>
    <rPh sb="15" eb="16">
      <t>xiao'xi</t>
    </rPh>
    <phoneticPr fontId="2" type="noConversion"/>
  </si>
  <si>
    <t>钻石</t>
    <phoneticPr fontId="1" type="noConversion"/>
  </si>
  <si>
    <t>是否隐藏</t>
    <phoneticPr fontId="2" type="noConversion"/>
  </si>
  <si>
    <t>ID</t>
  </si>
  <si>
    <t>名称</t>
  </si>
  <si>
    <t>收集的角色</t>
  </si>
  <si>
    <t>奖励预览</t>
  </si>
  <si>
    <t>英雄1</t>
    <rPh sb="0" eb="1">
      <t>ying'xiong</t>
    </rPh>
    <phoneticPr fontId="2" type="noConversion"/>
  </si>
  <si>
    <t>英雄2</t>
    <rPh sb="0" eb="1">
      <t>ying'xiong</t>
    </rPh>
    <phoneticPr fontId="2" type="noConversion"/>
  </si>
  <si>
    <t>英雄3</t>
    <rPh sb="0" eb="1">
      <t>ying'xiong</t>
    </rPh>
    <phoneticPr fontId="2" type="noConversion"/>
  </si>
  <si>
    <t>英雄4</t>
    <rPh sb="0" eb="1">
      <t>ying'xiong</t>
    </rPh>
    <phoneticPr fontId="2" type="noConversion"/>
  </si>
  <si>
    <t>初始星级</t>
    <rPh sb="0" eb="1">
      <t>chu'shi</t>
    </rPh>
    <rPh sb="2" eb="3">
      <t>xing'ji</t>
    </rPh>
    <phoneticPr fontId="2" type="noConversion"/>
  </si>
  <si>
    <t>总星星需求</t>
    <rPh sb="0" eb="1">
      <t>zong</t>
    </rPh>
    <rPh sb="1" eb="2">
      <t>xing'xing</t>
    </rPh>
    <rPh sb="3" eb="4">
      <t>xu'qiu</t>
    </rPh>
    <phoneticPr fontId="2" type="noConversion"/>
  </si>
  <si>
    <t>id</t>
    <phoneticPr fontId="2" type="noConversion"/>
  </si>
  <si>
    <t>名称</t>
    <rPh sb="0" eb="1">
      <t>ming'cheng</t>
    </rPh>
    <phoneticPr fontId="2" type="noConversion"/>
  </si>
  <si>
    <t>52,53,54</t>
  </si>
  <si>
    <t>背心尊者</t>
  </si>
  <si>
    <t>2,3,4</t>
  </si>
  <si>
    <t>背心黑洞</t>
  </si>
  <si>
    <t>38,51</t>
  </si>
  <si>
    <t>背心猛虎</t>
  </si>
  <si>
    <t>8,11,12,13</t>
  </si>
  <si>
    <t>钉锤头</t>
  </si>
  <si>
    <t>55,57,56</t>
  </si>
  <si>
    <t>基诺斯博士</t>
  </si>
  <si>
    <t>33,32,34</t>
  </si>
  <si>
    <t>土龙</t>
  </si>
  <si>
    <t>21,20</t>
  </si>
  <si>
    <t>蚊女</t>
  </si>
  <si>
    <t>19,18</t>
  </si>
  <si>
    <t>兽王</t>
  </si>
  <si>
    <t>16,17</t>
  </si>
  <si>
    <t>装甲猩猩</t>
  </si>
  <si>
    <t>39,36,37</t>
  </si>
  <si>
    <t>阿修罗独角仙</t>
  </si>
  <si>
    <t>40,41</t>
  </si>
  <si>
    <t>冲天好小子</t>
  </si>
  <si>
    <t>45,44,49</t>
  </si>
  <si>
    <t>快拳侠</t>
  </si>
  <si>
    <t>25,24,42,46</t>
  </si>
  <si>
    <t>丧服吊带裤</t>
  </si>
  <si>
    <t>十字键</t>
  </si>
  <si>
    <t>非主动的内容，统一发放奖励。</t>
    <rPh sb="0" eb="1">
      <t>fei'zhu'dong</t>
    </rPh>
    <rPh sb="3" eb="4">
      <t>d</t>
    </rPh>
    <rPh sb="4" eb="5">
      <t>nei'rong</t>
    </rPh>
    <rPh sb="7" eb="8">
      <t>tong'yi</t>
    </rPh>
    <rPh sb="9" eb="10">
      <t>fa'fang'jiang'li</t>
    </rPh>
    <phoneticPr fontId="2" type="noConversion"/>
  </si>
  <si>
    <t>微笑超人</t>
  </si>
  <si>
    <t>主动选择的内容（星级培养），根据难度发放奖励。</t>
    <rPh sb="0" eb="1">
      <t>zhu'dong</t>
    </rPh>
    <rPh sb="2" eb="3">
      <t>xuan'ze</t>
    </rPh>
    <rPh sb="4" eb="5">
      <t>d</t>
    </rPh>
    <rPh sb="5" eb="6">
      <t>nei'rong</t>
    </rPh>
    <rPh sb="8" eb="9">
      <t>xing'ji</t>
    </rPh>
    <rPh sb="10" eb="11">
      <t>pei'yang</t>
    </rPh>
    <rPh sb="14" eb="15">
      <t>gen'ju</t>
    </rPh>
    <rPh sb="16" eb="17">
      <t>nan'du</t>
    </rPh>
    <rPh sb="18" eb="19">
      <t>fa'fang</t>
    </rPh>
    <rPh sb="20" eb="21">
      <t>jiag'li</t>
    </rPh>
    <phoneticPr fontId="2" type="noConversion"/>
  </si>
  <si>
    <t>闪电Max</t>
  </si>
  <si>
    <t>弹簧胡子</t>
  </si>
  <si>
    <t>黄金球</t>
  </si>
  <si>
    <t>斯奈克</t>
  </si>
  <si>
    <t>毒刺</t>
  </si>
  <si>
    <t>青焰</t>
  </si>
  <si>
    <t>甜心假面</t>
  </si>
  <si>
    <t>性感囚犯</t>
  </si>
  <si>
    <t>银色獠牙邦古</t>
  </si>
  <si>
    <t>螃蟹怪</t>
  </si>
  <si>
    <t>汽车人</t>
  </si>
  <si>
    <t>无限海带</t>
  </si>
  <si>
    <t>地底王</t>
  </si>
  <si>
    <t>深海王</t>
  </si>
  <si>
    <t>天空王</t>
  </si>
  <si>
    <t>疫苗人</t>
  </si>
  <si>
    <t>戈留干修普</t>
  </si>
  <si>
    <t>格洛里巴斯</t>
  </si>
  <si>
    <t>战栗的龙卷</t>
  </si>
  <si>
    <t>梅鲁扎嘎鲁多</t>
  </si>
  <si>
    <t>原子武士</t>
  </si>
  <si>
    <t>居合庵</t>
  </si>
  <si>
    <t>僵尸男</t>
  </si>
  <si>
    <t>金属球棒</t>
  </si>
  <si>
    <t>童帝</t>
  </si>
  <si>
    <t>金属骑士</t>
  </si>
  <si>
    <t>音速索尼克</t>
  </si>
  <si>
    <t>无证骑士</t>
  </si>
  <si>
    <t>大背头侠</t>
  </si>
  <si>
    <t>杰诺斯</t>
  </si>
  <si>
    <t>地狱的吹雪</t>
  </si>
  <si>
    <t>三节棍莉莉</t>
  </si>
  <si>
    <t>睫毛</t>
  </si>
  <si>
    <t>山猿</t>
  </si>
  <si>
    <t>螳螂男</t>
  </si>
  <si>
    <t>青蛙男</t>
  </si>
  <si>
    <t>蛞蝓男</t>
  </si>
  <si>
    <t>深海族</t>
  </si>
  <si>
    <t>暗黑海盗团炮击手</t>
  </si>
  <si>
    <t>头像</t>
    <phoneticPr fontId="2" type="noConversion"/>
  </si>
  <si>
    <t>星星数</t>
    <phoneticPr fontId="1" type="noConversion"/>
  </si>
  <si>
    <t>星星预览</t>
    <phoneticPr fontId="1" type="noConversion"/>
  </si>
  <si>
    <t>星星奖励</t>
    <phoneticPr fontId="2" type="noConversion"/>
  </si>
  <si>
    <t>收集奖励</t>
    <phoneticPr fontId="2" type="noConversion"/>
  </si>
  <si>
    <t>收集预览</t>
    <phoneticPr fontId="2" type="noConversion"/>
  </si>
  <si>
    <t>抽卡券</t>
    <phoneticPr fontId="1" type="noConversion"/>
  </si>
  <si>
    <t>星级</t>
    <rPh sb="0" eb="1">
      <t>chu'shixing'ji</t>
    </rPh>
    <phoneticPr fontId="2" type="noConversion"/>
  </si>
  <si>
    <t>描述</t>
  </si>
  <si>
    <t>条件类型</t>
  </si>
  <si>
    <t>参数1</t>
  </si>
  <si>
    <t>参数2</t>
  </si>
  <si>
    <t>奖励ID(server)</t>
  </si>
  <si>
    <t>排序</t>
  </si>
  <si>
    <t>prop,202,5</t>
  </si>
  <si>
    <t>prop,104,1</t>
  </si>
  <si>
    <t>prop,210,3</t>
  </si>
  <si>
    <t>prop,301,3</t>
  </si>
  <si>
    <t>prop,304,3</t>
  </si>
  <si>
    <t>prop,307,3</t>
  </si>
  <si>
    <t>prop,310,3</t>
  </si>
  <si>
    <t>prop,322,1</t>
  </si>
  <si>
    <t>prop,104,2</t>
  </si>
  <si>
    <t>item,103,1</t>
  </si>
  <si>
    <t>pack,303,1</t>
  </si>
  <si>
    <t>coin,2000</t>
  </si>
  <si>
    <t>所属</t>
  </si>
  <si>
    <t>任务名称</t>
  </si>
  <si>
    <t>短描述</t>
  </si>
  <si>
    <t>图片</t>
  </si>
  <si>
    <t>信任点</t>
  </si>
  <si>
    <t>解锁任务</t>
  </si>
  <si>
    <t>6051001</t>
  </si>
  <si>
    <t>6551001</t>
  </si>
  <si>
    <t>6061001</t>
  </si>
  <si>
    <t>comsn_01</t>
  </si>
  <si>
    <t>1008,1002,1013</t>
  </si>
  <si>
    <t>10,25</t>
  </si>
  <si>
    <t>6051002</t>
  </si>
  <si>
    <t>6551002</t>
  </si>
  <si>
    <t>6061002</t>
  </si>
  <si>
    <t>comsn_27</t>
  </si>
  <si>
    <t>20,25</t>
  </si>
  <si>
    <t>6051003</t>
  </si>
  <si>
    <t>6551003</t>
  </si>
  <si>
    <t>6061003</t>
  </si>
  <si>
    <t>comsn_02</t>
  </si>
  <si>
    <t>1009,1004,1015</t>
  </si>
  <si>
    <t>30,25</t>
  </si>
  <si>
    <t>6051004</t>
  </si>
  <si>
    <t>6551004</t>
  </si>
  <si>
    <t>6061004</t>
  </si>
  <si>
    <t>comsn_03</t>
  </si>
  <si>
    <t>1005,1011</t>
  </si>
  <si>
    <t>40,25</t>
  </si>
  <si>
    <t>6051005</t>
  </si>
  <si>
    <t>6551005</t>
  </si>
  <si>
    <t>6061005</t>
  </si>
  <si>
    <t>comsn_04</t>
  </si>
  <si>
    <t>prop,105,1</t>
  </si>
  <si>
    <t>1006,1012</t>
  </si>
  <si>
    <t>50,25</t>
  </si>
  <si>
    <t>6051006</t>
  </si>
  <si>
    <t>6551006</t>
  </si>
  <si>
    <t>6061006</t>
  </si>
  <si>
    <t>comsn_05</t>
  </si>
  <si>
    <t>60,25</t>
  </si>
  <si>
    <t>6051007</t>
  </si>
  <si>
    <t>6551007</t>
  </si>
  <si>
    <t>6061007</t>
  </si>
  <si>
    <t>prop,705,1</t>
  </si>
  <si>
    <t>-1</t>
  </si>
  <si>
    <t>70,25</t>
  </si>
  <si>
    <t>6051008</t>
  </si>
  <si>
    <t>6551008</t>
  </si>
  <si>
    <t>6061008</t>
  </si>
  <si>
    <t>comsn_06</t>
  </si>
  <si>
    <t>1009</t>
  </si>
  <si>
    <t>20,35</t>
  </si>
  <si>
    <t>6051009</t>
  </si>
  <si>
    <t>6551009</t>
  </si>
  <si>
    <t>6061009</t>
  </si>
  <si>
    <t>comsn_07</t>
  </si>
  <si>
    <t>stage_token,300</t>
  </si>
  <si>
    <t>1010</t>
  </si>
  <si>
    <t>40,35</t>
  </si>
  <si>
    <t>6051010</t>
  </si>
  <si>
    <t>6551010</t>
  </si>
  <si>
    <t>6061010</t>
  </si>
  <si>
    <t>comsn_29</t>
  </si>
  <si>
    <t>prop,313,3</t>
  </si>
  <si>
    <t>50,35</t>
  </si>
  <si>
    <t>6051011</t>
  </si>
  <si>
    <t>6551011</t>
  </si>
  <si>
    <t>6061011</t>
  </si>
  <si>
    <t>6</t>
  </si>
  <si>
    <t>50,15</t>
  </si>
  <si>
    <t>6051012</t>
  </si>
  <si>
    <t>6551012</t>
  </si>
  <si>
    <t>6061012</t>
  </si>
  <si>
    <t>60,15</t>
  </si>
  <si>
    <t>6051013</t>
  </si>
  <si>
    <t>6551013</t>
  </si>
  <si>
    <t>6061013</t>
  </si>
  <si>
    <t>comsn_24</t>
  </si>
  <si>
    <t>1014</t>
  </si>
  <si>
    <t>20,15</t>
  </si>
  <si>
    <t>6051014</t>
  </si>
  <si>
    <t>6551014</t>
  </si>
  <si>
    <t>6061014</t>
  </si>
  <si>
    <t>comsn_25</t>
  </si>
  <si>
    <t>7,8</t>
  </si>
  <si>
    <t>30,15</t>
  </si>
  <si>
    <t>6051015</t>
  </si>
  <si>
    <t>6551015</t>
  </si>
  <si>
    <t>6061015</t>
  </si>
  <si>
    <t>comsn_08</t>
  </si>
  <si>
    <t>prop,403,15</t>
  </si>
  <si>
    <t>40,15</t>
  </si>
  <si>
    <t>6052001</t>
  </si>
  <si>
    <t>6552001</t>
  </si>
  <si>
    <t>6062001</t>
  </si>
  <si>
    <t>comsn_11</t>
  </si>
  <si>
    <t>2002,2013</t>
  </si>
  <si>
    <t>10,30</t>
  </si>
  <si>
    <t>6052002</t>
  </si>
  <si>
    <t>6552002</t>
  </si>
  <si>
    <t>6062002</t>
  </si>
  <si>
    <t>2003,2014</t>
  </si>
  <si>
    <t>20,30</t>
  </si>
  <si>
    <t>6052003</t>
  </si>
  <si>
    <t>6552003</t>
  </si>
  <si>
    <t>6062003</t>
  </si>
  <si>
    <t>2004,2015</t>
  </si>
  <si>
    <t>30,30</t>
  </si>
  <si>
    <t>6052004</t>
  </si>
  <si>
    <t>6552004</t>
  </si>
  <si>
    <t>6062004</t>
  </si>
  <si>
    <t>2005,2016</t>
  </si>
  <si>
    <t>40,30</t>
  </si>
  <si>
    <t>6052005</t>
  </si>
  <si>
    <t>6552005</t>
  </si>
  <si>
    <t>6062005</t>
  </si>
  <si>
    <t>2006,2017</t>
  </si>
  <si>
    <t>50,30</t>
  </si>
  <si>
    <t>6052006</t>
  </si>
  <si>
    <t>6552006</t>
  </si>
  <si>
    <t>6062006</t>
  </si>
  <si>
    <t>2007,2018</t>
  </si>
  <si>
    <t>60,30</t>
  </si>
  <si>
    <t>6052007</t>
  </si>
  <si>
    <t>6552007</t>
  </si>
  <si>
    <t>6062007</t>
  </si>
  <si>
    <t>2008,2019</t>
  </si>
  <si>
    <t>70,30</t>
  </si>
  <si>
    <t>6052008</t>
  </si>
  <si>
    <t>6552008</t>
  </si>
  <si>
    <t>6062008</t>
  </si>
  <si>
    <t>2009,2020</t>
  </si>
  <si>
    <t>80,30</t>
  </si>
  <si>
    <t>6052009</t>
  </si>
  <si>
    <t>6552009</t>
  </si>
  <si>
    <t>6062009</t>
  </si>
  <si>
    <t>2010,2021</t>
  </si>
  <si>
    <t>90,30</t>
  </si>
  <si>
    <t>6052010</t>
  </si>
  <si>
    <t>6552010</t>
  </si>
  <si>
    <t>6062010</t>
  </si>
  <si>
    <t>2011,2022</t>
  </si>
  <si>
    <t>100,30</t>
  </si>
  <si>
    <t>6052011</t>
  </si>
  <si>
    <t>6552011</t>
  </si>
  <si>
    <t>6062011</t>
  </si>
  <si>
    <t>2012,2023</t>
  </si>
  <si>
    <t>110,30</t>
  </si>
  <si>
    <t>6052012</t>
  </si>
  <si>
    <t>6552012</t>
  </si>
  <si>
    <t>6062012</t>
  </si>
  <si>
    <t>2024</t>
  </si>
  <si>
    <t>120,30</t>
  </si>
  <si>
    <t>6052013</t>
  </si>
  <si>
    <t>6552013</t>
  </si>
  <si>
    <t>6062013</t>
  </si>
  <si>
    <t>comsn_10</t>
  </si>
  <si>
    <t>20,20</t>
  </si>
  <si>
    <t>6052014</t>
  </si>
  <si>
    <t>6552014</t>
  </si>
  <si>
    <t>6062014</t>
  </si>
  <si>
    <t>30,20</t>
  </si>
  <si>
    <t>6052015</t>
  </si>
  <si>
    <t>6552015</t>
  </si>
  <si>
    <t>6062015</t>
  </si>
  <si>
    <t>40,20</t>
  </si>
  <si>
    <t>6052016</t>
  </si>
  <si>
    <t>6552016</t>
  </si>
  <si>
    <t>6062016</t>
  </si>
  <si>
    <t>50,20</t>
  </si>
  <si>
    <t>6052017</t>
  </si>
  <si>
    <t>6552017</t>
  </si>
  <si>
    <t>6062017</t>
  </si>
  <si>
    <t>60,20</t>
  </si>
  <si>
    <t>6052018</t>
  </si>
  <si>
    <t>6552018</t>
  </si>
  <si>
    <t>6062018</t>
  </si>
  <si>
    <t>70,20</t>
  </si>
  <si>
    <t>6052019</t>
  </si>
  <si>
    <t>6552019</t>
  </si>
  <si>
    <t>6062019</t>
  </si>
  <si>
    <t>80,20</t>
  </si>
  <si>
    <t>6052020</t>
  </si>
  <si>
    <t>6552020</t>
  </si>
  <si>
    <t>6062020</t>
  </si>
  <si>
    <t>90,20</t>
  </si>
  <si>
    <t>6052021</t>
  </si>
  <si>
    <t>6552021</t>
  </si>
  <si>
    <t>6062021</t>
  </si>
  <si>
    <t>100,20</t>
  </si>
  <si>
    <t>6052022</t>
  </si>
  <si>
    <t>6552022</t>
  </si>
  <si>
    <t>6062022</t>
  </si>
  <si>
    <t>110,20</t>
  </si>
  <si>
    <t>6052023</t>
  </si>
  <si>
    <t>6552023</t>
  </si>
  <si>
    <t>6062023</t>
  </si>
  <si>
    <t>120,20</t>
  </si>
  <si>
    <t>6052024</t>
  </si>
  <si>
    <t>6552024</t>
  </si>
  <si>
    <t>6062024</t>
  </si>
  <si>
    <t>prop,706,1</t>
  </si>
  <si>
    <t>130,20</t>
  </si>
  <si>
    <t>6053001</t>
  </si>
  <si>
    <t>6553001</t>
  </si>
  <si>
    <t>6063001</t>
  </si>
  <si>
    <t>prop_207</t>
  </si>
  <si>
    <t>prop,207,3</t>
  </si>
  <si>
    <t>3017,3005</t>
  </si>
  <si>
    <t>10,42</t>
  </si>
  <si>
    <t>6053002</t>
  </si>
  <si>
    <t>6553002</t>
  </si>
  <si>
    <t>6063002</t>
  </si>
  <si>
    <t>prop_208</t>
  </si>
  <si>
    <t>prop,208,3</t>
  </si>
  <si>
    <t>3018,3006</t>
  </si>
  <si>
    <t>10,32</t>
  </si>
  <si>
    <t>6053003</t>
  </si>
  <si>
    <t>6553003</t>
  </si>
  <si>
    <t>6063003</t>
  </si>
  <si>
    <t>prop_209</t>
  </si>
  <si>
    <t>prop,209,3</t>
  </si>
  <si>
    <t>3019,3007</t>
  </si>
  <si>
    <t>10,22</t>
  </si>
  <si>
    <t>6053004</t>
  </si>
  <si>
    <t>6553004</t>
  </si>
  <si>
    <t>6063004</t>
  </si>
  <si>
    <t>prop_210</t>
  </si>
  <si>
    <t>3020,3008</t>
  </si>
  <si>
    <t>10,12</t>
  </si>
  <si>
    <t>6053005</t>
  </si>
  <si>
    <t>6553005</t>
  </si>
  <si>
    <t>6063005</t>
  </si>
  <si>
    <t>prop_301</t>
  </si>
  <si>
    <t>20,39</t>
  </si>
  <si>
    <t>6053006</t>
  </si>
  <si>
    <t>6553006</t>
  </si>
  <si>
    <t>6063006</t>
  </si>
  <si>
    <t>prop_304</t>
  </si>
  <si>
    <t>20,29</t>
  </si>
  <si>
    <t>6053007</t>
  </si>
  <si>
    <t>6553007</t>
  </si>
  <si>
    <t>6063007</t>
  </si>
  <si>
    <t>prop_307</t>
  </si>
  <si>
    <t>20,19</t>
  </si>
  <si>
    <t>6053008</t>
  </si>
  <si>
    <t>6553008</t>
  </si>
  <si>
    <t>6063008</t>
  </si>
  <si>
    <t>prop_310</t>
  </si>
  <si>
    <t>20,9</t>
  </si>
  <si>
    <t>6053013</t>
  </si>
  <si>
    <t>6553013</t>
  </si>
  <si>
    <t>6063013</t>
  </si>
  <si>
    <t>prop_302</t>
  </si>
  <si>
    <t>prop,302,3</t>
  </si>
  <si>
    <t>40,39</t>
  </si>
  <si>
    <t>6053014</t>
  </si>
  <si>
    <t>6553014</t>
  </si>
  <si>
    <t>6063014</t>
  </si>
  <si>
    <t>prop_305</t>
  </si>
  <si>
    <t>prop,305,3</t>
  </si>
  <si>
    <t>40,29</t>
  </si>
  <si>
    <t>6053015</t>
  </si>
  <si>
    <t>6553015</t>
  </si>
  <si>
    <t>6063015</t>
  </si>
  <si>
    <t>prop_308</t>
  </si>
  <si>
    <t>prop,308,3</t>
  </si>
  <si>
    <t>40,19</t>
  </si>
  <si>
    <t>6053016</t>
  </si>
  <si>
    <t>6553016</t>
  </si>
  <si>
    <t>6063016</t>
  </si>
  <si>
    <t>prop_311</t>
  </si>
  <si>
    <t>prop,311,3</t>
  </si>
  <si>
    <t>40,9</t>
  </si>
  <si>
    <t>6053017</t>
  </si>
  <si>
    <t>6553017</t>
  </si>
  <si>
    <t>6063017</t>
  </si>
  <si>
    <t>comsn_33</t>
  </si>
  <si>
    <t>4;400</t>
  </si>
  <si>
    <t>50,42</t>
  </si>
  <si>
    <t>6053018</t>
  </si>
  <si>
    <t>6553018</t>
  </si>
  <si>
    <t>6063018</t>
  </si>
  <si>
    <t>comsn_35</t>
  </si>
  <si>
    <t>4;401</t>
  </si>
  <si>
    <t>50,32</t>
  </si>
  <si>
    <t>6053019</t>
  </si>
  <si>
    <t>6553019</t>
  </si>
  <si>
    <t>6063019</t>
  </si>
  <si>
    <t>comsn_37</t>
  </si>
  <si>
    <t>4;402</t>
  </si>
  <si>
    <t>50,22</t>
  </si>
  <si>
    <t>6053020</t>
  </si>
  <si>
    <t>6553020</t>
  </si>
  <si>
    <t>6063020</t>
  </si>
  <si>
    <t>comsn_39</t>
  </si>
  <si>
    <t>4;403</t>
  </si>
  <si>
    <t>50,12</t>
  </si>
  <si>
    <t>6053025</t>
  </si>
  <si>
    <t>6553025</t>
  </si>
  <si>
    <t>6063025</t>
  </si>
  <si>
    <t>prop_303</t>
  </si>
  <si>
    <t>prop,303,3</t>
  </si>
  <si>
    <t>70,39</t>
  </si>
  <si>
    <t>6053026</t>
  </si>
  <si>
    <t>6553026</t>
  </si>
  <si>
    <t>6063026</t>
  </si>
  <si>
    <t>prop_306</t>
  </si>
  <si>
    <t>prop,306,3</t>
  </si>
  <si>
    <t>70,29</t>
  </si>
  <si>
    <t>6053027</t>
  </si>
  <si>
    <t>6553027</t>
  </si>
  <si>
    <t>6063027</t>
  </si>
  <si>
    <t>prop_309</t>
  </si>
  <si>
    <t>prop,309,3</t>
  </si>
  <si>
    <t>70,19</t>
  </si>
  <si>
    <t>6053028</t>
  </si>
  <si>
    <t>6553028</t>
  </si>
  <si>
    <t>6063028</t>
  </si>
  <si>
    <t>prop_312</t>
  </si>
  <si>
    <t>prop,312,3</t>
  </si>
  <si>
    <t>70,9</t>
  </si>
  <si>
    <t>6053029</t>
  </si>
  <si>
    <t>6553029</t>
  </si>
  <si>
    <t>6063029</t>
  </si>
  <si>
    <t>prop_211</t>
  </si>
  <si>
    <t>prop,211,3</t>
  </si>
  <si>
    <t>80,42</t>
  </si>
  <si>
    <t>6053030</t>
  </si>
  <si>
    <t>6553030</t>
  </si>
  <si>
    <t>6063030</t>
  </si>
  <si>
    <t>prop_212</t>
  </si>
  <si>
    <t>prop,212,3</t>
  </si>
  <si>
    <t>80,32</t>
  </si>
  <si>
    <t>6053031</t>
  </si>
  <si>
    <t>6553031</t>
  </si>
  <si>
    <t>6063031</t>
  </si>
  <si>
    <t>prop_213</t>
  </si>
  <si>
    <t>prop,213,3</t>
  </si>
  <si>
    <t>80,22</t>
  </si>
  <si>
    <t>6053032</t>
  </si>
  <si>
    <t>6553032</t>
  </si>
  <si>
    <t>6063032</t>
  </si>
  <si>
    <t>prop_214</t>
  </si>
  <si>
    <t>prop,214,3</t>
  </si>
  <si>
    <t>80,12</t>
  </si>
  <si>
    <t>6053033</t>
  </si>
  <si>
    <t>6553033</t>
  </si>
  <si>
    <t>6063033</t>
  </si>
  <si>
    <t>comsn_34</t>
  </si>
  <si>
    <t>6;400</t>
  </si>
  <si>
    <t>90,42</t>
  </si>
  <si>
    <t>6053034</t>
  </si>
  <si>
    <t>6553034</t>
  </si>
  <si>
    <t>6063034</t>
  </si>
  <si>
    <t>comsn_36</t>
  </si>
  <si>
    <t>6;401</t>
  </si>
  <si>
    <t>90,32</t>
  </si>
  <si>
    <t>6053035</t>
  </si>
  <si>
    <t>6553035</t>
  </si>
  <si>
    <t>6063035</t>
  </si>
  <si>
    <t>comsn_38</t>
  </si>
  <si>
    <t>6;402</t>
  </si>
  <si>
    <t>90,22</t>
  </si>
  <si>
    <t>6053036</t>
  </si>
  <si>
    <t>6553036</t>
  </si>
  <si>
    <t>6063036</t>
  </si>
  <si>
    <t>comsn_40</t>
  </si>
  <si>
    <t>6;403</t>
  </si>
  <si>
    <t>90,12</t>
  </si>
  <si>
    <t>6053009</t>
  </si>
  <si>
    <t>6553009</t>
  </si>
  <si>
    <t>6063009</t>
  </si>
  <si>
    <t>0,1,4</t>
  </si>
  <si>
    <t>30,39</t>
  </si>
  <si>
    <t>6053010</t>
  </si>
  <si>
    <t>6553010</t>
  </si>
  <si>
    <t>6063010</t>
  </si>
  <si>
    <t>30,29</t>
  </si>
  <si>
    <t>6053011</t>
  </si>
  <si>
    <t>6553011</t>
  </si>
  <si>
    <t>6063011</t>
  </si>
  <si>
    <t>30,19</t>
  </si>
  <si>
    <t>6053012</t>
  </si>
  <si>
    <t>6553012</t>
  </si>
  <si>
    <t>6063012</t>
  </si>
  <si>
    <t>30,9</t>
  </si>
  <si>
    <t>6053021</t>
  </si>
  <si>
    <t>6553021</t>
  </si>
  <si>
    <t>6063021</t>
  </si>
  <si>
    <t>0,1,4,5,6,9</t>
  </si>
  <si>
    <t>60,39</t>
  </si>
  <si>
    <t>6053022</t>
  </si>
  <si>
    <t>6553022</t>
  </si>
  <si>
    <t>6063022</t>
  </si>
  <si>
    <t>60,29</t>
  </si>
  <si>
    <t>6053023</t>
  </si>
  <si>
    <t>6553023</t>
  </si>
  <si>
    <t>6063023</t>
  </si>
  <si>
    <t>60,19</t>
  </si>
  <si>
    <t>6053024</t>
  </si>
  <si>
    <t>6553024</t>
  </si>
  <si>
    <t>6063024</t>
  </si>
  <si>
    <t>60,9</t>
  </si>
  <si>
    <t>6053037</t>
  </si>
  <si>
    <t>6553037</t>
  </si>
  <si>
    <t>6063037</t>
  </si>
  <si>
    <t>0,1,4,5,6,9,10,11,14</t>
  </si>
  <si>
    <t>100,39</t>
  </si>
  <si>
    <t>6053038</t>
  </si>
  <si>
    <t>6553038</t>
  </si>
  <si>
    <t>6063038</t>
  </si>
  <si>
    <t>100,29</t>
  </si>
  <si>
    <t>6053039</t>
  </si>
  <si>
    <t>6553039</t>
  </si>
  <si>
    <t>6063039</t>
  </si>
  <si>
    <t>100,19</t>
  </si>
  <si>
    <t>6053040</t>
  </si>
  <si>
    <t>6553040</t>
  </si>
  <si>
    <t>6063040</t>
  </si>
  <si>
    <t>100,9</t>
  </si>
  <si>
    <t>6054001</t>
  </si>
  <si>
    <t>6554001</t>
  </si>
  <si>
    <t>6064001</t>
  </si>
  <si>
    <t>comsn_30</t>
  </si>
  <si>
    <t>4005,4004</t>
  </si>
  <si>
    <t>10,15</t>
  </si>
  <si>
    <t>6054002</t>
  </si>
  <si>
    <t>6554002</t>
  </si>
  <si>
    <t>6064002</t>
  </si>
  <si>
    <t>comsn_31</t>
  </si>
  <si>
    <t>4005</t>
  </si>
  <si>
    <t>6054003</t>
  </si>
  <si>
    <t>6554003</t>
  </si>
  <si>
    <t>6064003</t>
  </si>
  <si>
    <t>comsn_32</t>
  </si>
  <si>
    <t>10,35</t>
  </si>
  <si>
    <t>6054004</t>
  </si>
  <si>
    <t>6554004</t>
  </si>
  <si>
    <t>6064004</t>
  </si>
  <si>
    <t>comsn_28</t>
  </si>
  <si>
    <t>6054005</t>
  </si>
  <si>
    <t>6554005</t>
  </si>
  <si>
    <t>6064005</t>
  </si>
  <si>
    <t>comsn_16</t>
  </si>
  <si>
    <t>4006,4010</t>
  </si>
  <si>
    <t>6054006</t>
  </si>
  <si>
    <t>6554006</t>
  </si>
  <si>
    <t>6064006</t>
  </si>
  <si>
    <t>4007,4011</t>
  </si>
  <si>
    <t>6054007</t>
  </si>
  <si>
    <t>6554007</t>
  </si>
  <si>
    <t>6064007</t>
  </si>
  <si>
    <t>4008,4012</t>
  </si>
  <si>
    <t>6054008</t>
  </si>
  <si>
    <t>6554008</t>
  </si>
  <si>
    <t>6064008</t>
  </si>
  <si>
    <t>coin,5000</t>
  </si>
  <si>
    <t>4009,4013</t>
  </si>
  <si>
    <t>6054009</t>
  </si>
  <si>
    <t>6554009</t>
  </si>
  <si>
    <t>6064009</t>
  </si>
  <si>
    <t>4014,4015,4016</t>
  </si>
  <si>
    <t>6054010</t>
  </si>
  <si>
    <t>6554010</t>
  </si>
  <si>
    <t>6064010</t>
  </si>
  <si>
    <t>comsn_17</t>
  </si>
  <si>
    <t>item,102,1</t>
  </si>
  <si>
    <t>pack,302,1</t>
  </si>
  <si>
    <t>6054011</t>
  </si>
  <si>
    <t>6554011</t>
  </si>
  <si>
    <t>6064011</t>
  </si>
  <si>
    <t>comsn_18</t>
  </si>
  <si>
    <t>6054012</t>
  </si>
  <si>
    <t>6554012</t>
  </si>
  <si>
    <t>6064012</t>
  </si>
  <si>
    <t>comsn_19</t>
  </si>
  <si>
    <t>6054013</t>
  </si>
  <si>
    <t>6554013</t>
  </si>
  <si>
    <t>6064013</t>
  </si>
  <si>
    <t>comsn_20</t>
  </si>
  <si>
    <t>6054014</t>
  </si>
  <si>
    <t>6554014</t>
  </si>
  <si>
    <t>6064014</t>
  </si>
  <si>
    <t>comsn_15</t>
  </si>
  <si>
    <t>item,104,1</t>
  </si>
  <si>
    <t>pack,304,1</t>
  </si>
  <si>
    <t>70,35</t>
  </si>
  <si>
    <t>6054015</t>
  </si>
  <si>
    <t>6554015</t>
  </si>
  <si>
    <t>6064015</t>
  </si>
  <si>
    <t>6054016</t>
  </si>
  <si>
    <t>6554016</t>
  </si>
  <si>
    <t>6064016</t>
  </si>
  <si>
    <t>70,15</t>
  </si>
  <si>
    <t>6055001</t>
  </si>
  <si>
    <t>6555001</t>
  </si>
  <si>
    <t>6065001</t>
  </si>
  <si>
    <t>comsn_21</t>
  </si>
  <si>
    <t>5002,5010,5018</t>
  </si>
  <si>
    <t>6055002</t>
  </si>
  <si>
    <t>6555002</t>
  </si>
  <si>
    <t>6065002</t>
  </si>
  <si>
    <t>6055003</t>
  </si>
  <si>
    <t>6555003</t>
  </si>
  <si>
    <t>6065003</t>
  </si>
  <si>
    <t>6055004</t>
  </si>
  <si>
    <t>6555004</t>
  </si>
  <si>
    <t>6065004</t>
  </si>
  <si>
    <t>6055005</t>
  </si>
  <si>
    <t>6555005</t>
  </si>
  <si>
    <t>6065005</t>
  </si>
  <si>
    <t>6055006</t>
  </si>
  <si>
    <t>6555006</t>
  </si>
  <si>
    <t>6065006</t>
  </si>
  <si>
    <t>6055007</t>
  </si>
  <si>
    <t>6555007</t>
  </si>
  <si>
    <t>6065007</t>
  </si>
  <si>
    <t>6055008</t>
  </si>
  <si>
    <t>6555008</t>
  </si>
  <si>
    <t>6065008</t>
  </si>
  <si>
    <t>80,25</t>
  </si>
  <si>
    <t>6055009</t>
  </si>
  <si>
    <t>6555009</t>
  </si>
  <si>
    <t>6065009</t>
  </si>
  <si>
    <t>90,25</t>
  </si>
  <si>
    <t>6055010</t>
  </si>
  <si>
    <t>6555010</t>
  </si>
  <si>
    <t>6065010</t>
  </si>
  <si>
    <t>comsn_22</t>
  </si>
  <si>
    <t>3;200</t>
  </si>
  <si>
    <t>6055011</t>
  </si>
  <si>
    <t>6555011</t>
  </si>
  <si>
    <t>6065011</t>
  </si>
  <si>
    <t>30,35</t>
  </si>
  <si>
    <t>6055012</t>
  </si>
  <si>
    <t>6555012</t>
  </si>
  <si>
    <t>6065012</t>
  </si>
  <si>
    <t>4;200</t>
  </si>
  <si>
    <t>6055013</t>
  </si>
  <si>
    <t>6555013</t>
  </si>
  <si>
    <t>6065013</t>
  </si>
  <si>
    <t>5;200</t>
  </si>
  <si>
    <t>6055014</t>
  </si>
  <si>
    <t>6555014</t>
  </si>
  <si>
    <t>6065014</t>
  </si>
  <si>
    <t>6;200</t>
  </si>
  <si>
    <t>prop,702,1</t>
  </si>
  <si>
    <t>60,35</t>
  </si>
  <si>
    <t>6055015</t>
  </si>
  <si>
    <t>6555015</t>
  </si>
  <si>
    <t>6065015</t>
  </si>
  <si>
    <t>6055016</t>
  </si>
  <si>
    <t>6555016</t>
  </si>
  <si>
    <t>6065016</t>
  </si>
  <si>
    <t>80,35</t>
  </si>
  <si>
    <t>6055017</t>
  </si>
  <si>
    <t>6555017</t>
  </si>
  <si>
    <t>6065017</t>
  </si>
  <si>
    <t>90,35</t>
  </si>
  <si>
    <t>6055018</t>
  </si>
  <si>
    <t>6555018</t>
  </si>
  <si>
    <t>6065018</t>
  </si>
  <si>
    <t>comsn_23</t>
  </si>
  <si>
    <t>3;201</t>
  </si>
  <si>
    <t>6055019</t>
  </si>
  <si>
    <t>6555019</t>
  </si>
  <si>
    <t>6065019</t>
  </si>
  <si>
    <t>6055020</t>
  </si>
  <si>
    <t>6555020</t>
  </si>
  <si>
    <t>6065020</t>
  </si>
  <si>
    <t>4;201</t>
  </si>
  <si>
    <t>6055021</t>
  </si>
  <si>
    <t>6555021</t>
  </si>
  <si>
    <t>6065021</t>
  </si>
  <si>
    <t>5;201</t>
  </si>
  <si>
    <t>6055022</t>
  </si>
  <si>
    <t>6555022</t>
  </si>
  <si>
    <t>6065022</t>
  </si>
  <si>
    <t>6;201</t>
  </si>
  <si>
    <t>6055023</t>
  </si>
  <si>
    <t>6555023</t>
  </si>
  <si>
    <t>6065023</t>
  </si>
  <si>
    <t>6055024</t>
  </si>
  <si>
    <t>6555024</t>
  </si>
  <si>
    <t>6065024</t>
  </si>
  <si>
    <t>80,15</t>
  </si>
  <si>
    <t>6055025</t>
  </si>
  <si>
    <t>6555025</t>
  </si>
  <si>
    <t>6065025</t>
  </si>
  <si>
    <t>90,15</t>
  </si>
  <si>
    <t>成就点数</t>
  </si>
  <si>
    <t>图标</t>
  </si>
  <si>
    <t>奖励(server)</t>
  </si>
  <si>
    <t>prop,702,1;frame,13</t>
  </si>
  <si>
    <t>prop,702,1;frame,14</t>
  </si>
  <si>
    <t>prop,702,1;frame,15</t>
  </si>
  <si>
    <t>stage_token</t>
    <phoneticPr fontId="1" type="noConversion"/>
  </si>
  <si>
    <t>cash</t>
    <phoneticPr fontId="1" type="noConversion"/>
  </si>
  <si>
    <t>coin</t>
    <phoneticPr fontId="1" type="noConversion"/>
  </si>
  <si>
    <t>觉醒胶囊</t>
    <rPh sb="0" eb="1">
      <t>gao'ji</t>
    </rPh>
    <rPh sb="2" eb="3">
      <t>jue'xingjiao'nagn</t>
    </rPh>
    <phoneticPr fontId="1" type="noConversion"/>
  </si>
  <si>
    <t>高级觉醒胶囊</t>
    <rPh sb="0" eb="1">
      <t>gao'ji</t>
    </rPh>
    <rPh sb="2" eb="3">
      <t>jue'xing</t>
    </rPh>
    <rPh sb="4" eb="5">
      <t>jiao'nagn</t>
    </rPh>
    <phoneticPr fontId="1" type="noConversion"/>
  </si>
  <si>
    <t>通关</t>
    <phoneticPr fontId="1" type="noConversion"/>
  </si>
  <si>
    <t>三星</t>
    <phoneticPr fontId="1" type="noConversion"/>
  </si>
  <si>
    <t>治安度</t>
    <phoneticPr fontId="1" type="noConversion"/>
  </si>
  <si>
    <t>任务</t>
    <phoneticPr fontId="1" type="noConversion"/>
  </si>
  <si>
    <t>成就</t>
    <phoneticPr fontId="1" type="noConversion"/>
  </si>
  <si>
    <t>图鉴</t>
    <phoneticPr fontId="1" type="noConversion"/>
  </si>
  <si>
    <t>总计</t>
    <phoneticPr fontId="1" type="noConversion"/>
  </si>
  <si>
    <t>普通招募令</t>
  </si>
  <si>
    <t>高级招募令</t>
  </si>
  <si>
    <t>equip,731;equip,732</t>
  </si>
  <si>
    <t>高级实力徽章</t>
    <phoneticPr fontId="1" type="noConversion"/>
  </si>
  <si>
    <t>特殊奖励预览</t>
  </si>
  <si>
    <t>hero,47</t>
  </si>
  <si>
    <t>hero,47,1;prop,103,2;prop,202,5</t>
  </si>
  <si>
    <t>prop,702</t>
  </si>
  <si>
    <t>prop,702,1;prop,304,3;stam,30</t>
  </si>
  <si>
    <t>prop,549</t>
  </si>
  <si>
    <t>prop,549,20;prop,301,3;prop,203,5</t>
  </si>
  <si>
    <t>prop,702,1;equip,833,1;equip,834,1</t>
  </si>
  <si>
    <t>hero,51</t>
  </si>
  <si>
    <t>hero,51,1;prop,104,2;prop,203,5</t>
  </si>
  <si>
    <t>prop,702,1;equip,835,1;equip,836,1</t>
  </si>
  <si>
    <t>prop,551</t>
  </si>
  <si>
    <t>prop,551,20;cash,200;prop,323,2</t>
  </si>
  <si>
    <t>hero,47</t>
    <phoneticPr fontId="1" type="noConversion"/>
  </si>
  <si>
    <t>prop,702</t>
    <phoneticPr fontId="1" type="noConversion"/>
  </si>
  <si>
    <t>prop,549</t>
    <phoneticPr fontId="1" type="noConversion"/>
  </si>
  <si>
    <t>hero,51</t>
    <phoneticPr fontId="1" type="noConversion"/>
  </si>
  <si>
    <t>prop,551</t>
    <phoneticPr fontId="1" type="noConversion"/>
  </si>
  <si>
    <t>prop,103</t>
    <phoneticPr fontId="1" type="noConversion"/>
  </si>
  <si>
    <t>prop,304</t>
    <phoneticPr fontId="1" type="noConversion"/>
  </si>
  <si>
    <t>prop,301</t>
    <phoneticPr fontId="1" type="noConversion"/>
  </si>
  <si>
    <t>equip,833</t>
    <phoneticPr fontId="1" type="noConversion"/>
  </si>
  <si>
    <t>prop,104</t>
    <phoneticPr fontId="1" type="noConversion"/>
  </si>
  <si>
    <t>equip,835</t>
    <phoneticPr fontId="1" type="noConversion"/>
  </si>
  <si>
    <t>prop,202</t>
    <phoneticPr fontId="1" type="noConversion"/>
  </si>
  <si>
    <t>stam</t>
    <phoneticPr fontId="1" type="noConversion"/>
  </si>
  <si>
    <t>prop,203</t>
    <phoneticPr fontId="1" type="noConversion"/>
  </si>
  <si>
    <t>equip,834</t>
    <phoneticPr fontId="1" type="noConversion"/>
  </si>
  <si>
    <t>equip,836</t>
    <phoneticPr fontId="1" type="noConversion"/>
  </si>
  <si>
    <t>prop,323</t>
    <phoneticPr fontId="1" type="noConversion"/>
  </si>
  <si>
    <t>无证骑士</t>
    <phoneticPr fontId="1" type="noConversion"/>
  </si>
  <si>
    <t>地狱的吹雪的碎片</t>
    <phoneticPr fontId="1" type="noConversion"/>
  </si>
  <si>
    <t>蓝色利刃</t>
    <phoneticPr fontId="1" type="noConversion"/>
  </si>
  <si>
    <t>1,2,3,4</t>
  </si>
  <si>
    <t>总计：</t>
    <phoneticPr fontId="1" type="noConversion"/>
  </si>
  <si>
    <t>召唤琦玉击败{0}次敌人</t>
    <phoneticPr fontId="1" type="noConversion"/>
  </si>
  <si>
    <t>添加{0}个好友</t>
    <phoneticPr fontId="1" type="noConversion"/>
  </si>
  <si>
    <t>通关强者之路{0}次</t>
    <phoneticPr fontId="1" type="noConversion"/>
  </si>
  <si>
    <t>累计合成{0}张藏宝图</t>
    <phoneticPr fontId="1" type="noConversion"/>
  </si>
  <si>
    <t>累计完成{0}次紧急任务</t>
    <phoneticPr fontId="1" type="noConversion"/>
  </si>
  <si>
    <t>累计完成{0]次紧急任务</t>
    <phoneticPr fontId="1" type="noConversion"/>
  </si>
  <si>
    <t>6053041</t>
  </si>
  <si>
    <t>6553041</t>
  </si>
  <si>
    <t>6063041</t>
  </si>
  <si>
    <t>0,1,2,3,4,5,6,7,8,9,10,11,12,13,14</t>
  </si>
  <si>
    <t>110,39</t>
  </si>
  <si>
    <t>6053042</t>
  </si>
  <si>
    <t>6553042</t>
  </si>
  <si>
    <t>6063042</t>
  </si>
  <si>
    <t>110,29</t>
  </si>
  <si>
    <t>6053043</t>
  </si>
  <si>
    <t>6553043</t>
  </si>
  <si>
    <t>6063043</t>
  </si>
  <si>
    <t>110,19</t>
  </si>
  <si>
    <t>6053044</t>
  </si>
  <si>
    <t>6553044</t>
  </si>
  <si>
    <t>6063044</t>
  </si>
  <si>
    <t>110,9</t>
  </si>
  <si>
    <t>prop,315,1</t>
  </si>
  <si>
    <t>prop,318,1</t>
  </si>
  <si>
    <t>机械配件</t>
    <rPh sb="0" eb="1">
      <t>jing'yan</t>
    </rPh>
    <rPh sb="2" eb="3">
      <t>ji'kuai</t>
    </rPh>
    <phoneticPr fontId="2" type="noConversion"/>
  </si>
  <si>
    <t>章节</t>
    <rPh sb="0" eb="1">
      <t>zhang'jie</t>
    </rPh>
    <phoneticPr fontId="1" type="noConversion"/>
  </si>
  <si>
    <t>奖励1</t>
    <rPh sb="0" eb="1">
      <t>jiang'li</t>
    </rPh>
    <phoneticPr fontId="1" type="noConversion"/>
  </si>
  <si>
    <t>单价1</t>
    <rPh sb="0" eb="1">
      <t>dan'jia</t>
    </rPh>
    <phoneticPr fontId="1" type="noConversion"/>
  </si>
  <si>
    <t>数量1</t>
    <rPh sb="0" eb="1">
      <t>shu'laing</t>
    </rPh>
    <phoneticPr fontId="1" type="noConversion"/>
  </si>
  <si>
    <t>总价1</t>
    <rPh sb="0" eb="1">
      <t>zong'jia</t>
    </rPh>
    <phoneticPr fontId="1" type="noConversion"/>
  </si>
  <si>
    <t>奖励2</t>
    <rPh sb="0" eb="1">
      <t>jiang'li</t>
    </rPh>
    <phoneticPr fontId="1" type="noConversion"/>
  </si>
  <si>
    <t>单价2</t>
    <rPh sb="0" eb="1">
      <t>dan'jia</t>
    </rPh>
    <phoneticPr fontId="1" type="noConversion"/>
  </si>
  <si>
    <t>总价2</t>
    <rPh sb="0" eb="1">
      <t>zong'jia</t>
    </rPh>
    <phoneticPr fontId="1" type="noConversion"/>
  </si>
  <si>
    <t>奖励3</t>
    <rPh sb="0" eb="1">
      <t>jiang'li</t>
    </rPh>
    <phoneticPr fontId="1" type="noConversion"/>
  </si>
  <si>
    <t>单价3</t>
    <rPh sb="0" eb="1">
      <t>dan'jia</t>
    </rPh>
    <phoneticPr fontId="1" type="noConversion"/>
  </si>
  <si>
    <t>总价3</t>
    <rPh sb="0" eb="1">
      <t>zong'jia</t>
    </rPh>
    <phoneticPr fontId="1" type="noConversion"/>
  </si>
  <si>
    <t>总关数</t>
    <phoneticPr fontId="1" type="noConversion"/>
  </si>
  <si>
    <t>总星数</t>
    <phoneticPr fontId="1" type="noConversion"/>
  </si>
  <si>
    <t>分类</t>
    <rPh sb="0" eb="1">
      <t>fen'lei</t>
    </rPh>
    <phoneticPr fontId="1" type="noConversion"/>
  </si>
  <si>
    <t>特殊饰品</t>
    <rPh sb="2" eb="3">
      <t>shi'pin</t>
    </rPh>
    <phoneticPr fontId="1" type="noConversion"/>
  </si>
  <si>
    <t>高级招募令</t>
    <rPh sb="0" eb="1">
      <t>gao'ji</t>
    </rPh>
    <rPh sb="2" eb="3">
      <t>zhao'mu'ling</t>
    </rPh>
    <phoneticPr fontId="1" type="noConversion"/>
  </si>
  <si>
    <t>普通招募令</t>
    <rPh sb="0" eb="1">
      <t>pu'tong</t>
    </rPh>
    <rPh sb="2" eb="3">
      <t>zhao'mu'ling</t>
    </rPh>
    <phoneticPr fontId="1" type="noConversion"/>
  </si>
  <si>
    <t>蚊女</t>
    <rPh sb="0" eb="1">
      <t>wen'nv</t>
    </rPh>
    <phoneticPr fontId="1" type="noConversion"/>
  </si>
  <si>
    <t>基诺斯博士</t>
    <rPh sb="0" eb="1">
      <t>ji'nuo'si</t>
    </rPh>
    <rPh sb="3" eb="4">
      <t>bo'shi</t>
    </rPh>
    <phoneticPr fontId="1" type="noConversion"/>
  </si>
  <si>
    <t>高级招募令</t>
    <rPh sb="0" eb="1">
      <t>gao'ji</t>
    </rPh>
    <rPh sb="2" eb="3">
      <t>zhao'mu'lign</t>
    </rPh>
    <phoneticPr fontId="1" type="noConversion"/>
  </si>
  <si>
    <t>无限海带</t>
    <rPh sb="0" eb="1">
      <t>wu'xian'hai'dai</t>
    </rPh>
    <phoneticPr fontId="1" type="noConversion"/>
  </si>
  <si>
    <t>深海王</t>
    <rPh sb="0" eb="1">
      <t>shen'hai'wang</t>
    </rPh>
    <phoneticPr fontId="1" type="noConversion"/>
  </si>
  <si>
    <t>梅鲁扎嘎鲁多</t>
    <rPh sb="0" eb="1">
      <t>mei'lu'zha'ga'lu'duo</t>
    </rPh>
    <phoneticPr fontId="1" type="noConversion"/>
  </si>
  <si>
    <t>数量2</t>
    <rPh sb="0" eb="1">
      <t>shu'liang</t>
    </rPh>
    <phoneticPr fontId="1" type="noConversion"/>
  </si>
  <si>
    <t>数量3</t>
    <rPh sb="0" eb="1">
      <t>shu'liang</t>
    </rPh>
    <phoneticPr fontId="1" type="noConversion"/>
  </si>
  <si>
    <t>Desc1</t>
    <phoneticPr fontId="1" type="noConversion"/>
  </si>
  <si>
    <t>Desc2</t>
    <phoneticPr fontId="1" type="noConversion"/>
  </si>
  <si>
    <t>Desc3</t>
    <phoneticPr fontId="1" type="noConversion"/>
  </si>
  <si>
    <t>高价值</t>
    <rPh sb="0" eb="1">
      <t>gao'jia'zhi</t>
    </rPh>
    <phoneticPr fontId="1" type="noConversion"/>
  </si>
  <si>
    <t>Reward</t>
    <phoneticPr fontId="1" type="noConversion"/>
  </si>
  <si>
    <t>key_reward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</si>
</sst>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name val="等线"/>
      <family val="2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"/>
      <name val="等线"/>
      <family val="3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i/>
      <sz val="10"/>
      <color rgb="FF7F7F7F"/>
      <name val="等线"/>
      <family val="2"/>
      <charset val="134"/>
      <scheme val="minor"/>
    </font>
    <font>
      <sz val="10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15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58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58" fontId="4" fillId="0" borderId="0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9" fillId="0" borderId="0" xfId="1" applyFont="1" applyAlignment="1">
      <alignment horizontal="left" vertical="center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right" wrapText="1"/>
    </xf>
    <xf numFmtId="0" fontId="13" fillId="0" borderId="0" xfId="0" applyFont="1"/>
    <xf numFmtId="0" fontId="8" fillId="0" borderId="0" xfId="0" applyFont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14" fillId="0" borderId="0" xfId="0" applyFont="1"/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0" fillId="2" borderId="0" xfId="0" applyFill="1" applyAlignment="1">
      <alignment vertical="center"/>
    </xf>
    <xf numFmtId="0" fontId="16" fillId="0" borderId="1" xfId="2" applyFont="1" applyBorder="1" applyAlignment="1">
      <alignment horizontal="left"/>
    </xf>
    <xf numFmtId="0" fontId="16" fillId="0" borderId="1" xfId="2" applyFont="1" applyBorder="1" applyAlignment="1">
      <alignment horizontal="center"/>
    </xf>
    <xf numFmtId="0" fontId="16" fillId="0" borderId="0" xfId="2" applyFont="1"/>
    <xf numFmtId="0" fontId="17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</cellXfs>
  <cellStyles count="3">
    <cellStyle name="常规" xfId="0" builtinId="0"/>
    <cellStyle name="常规 5" xfId="1"/>
    <cellStyle name="解释性文本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</row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  <cell r="E39">
            <v>0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  <cell r="E134">
            <v>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  <cell r="E135">
            <v>0</v>
          </cell>
        </row>
        <row r="136">
          <cell r="A136">
            <v>612</v>
          </cell>
          <cell r="B136">
            <v>0</v>
          </cell>
          <cell r="C136">
            <v>0</v>
          </cell>
          <cell r="D136" t="str">
            <v>prop,612</v>
          </cell>
          <cell r="E136">
            <v>0</v>
          </cell>
        </row>
        <row r="137">
          <cell r="A137">
            <v>613</v>
          </cell>
          <cell r="B137">
            <v>0</v>
          </cell>
          <cell r="C137">
            <v>0</v>
          </cell>
          <cell r="D137" t="str">
            <v>prop,613</v>
          </cell>
          <cell r="E137">
            <v>0</v>
          </cell>
        </row>
        <row r="138">
          <cell r="A138">
            <v>614</v>
          </cell>
          <cell r="B138">
            <v>0</v>
          </cell>
          <cell r="C138">
            <v>0</v>
          </cell>
          <cell r="D138" t="str">
            <v>prop,614</v>
          </cell>
          <cell r="E138">
            <v>0</v>
          </cell>
        </row>
        <row r="139">
          <cell r="A139">
            <v>615</v>
          </cell>
          <cell r="B139">
            <v>0</v>
          </cell>
          <cell r="C139">
            <v>0</v>
          </cell>
          <cell r="D139" t="str">
            <v>prop,615</v>
          </cell>
          <cell r="E139">
            <v>0</v>
          </cell>
        </row>
        <row r="140">
          <cell r="A140">
            <v>616</v>
          </cell>
          <cell r="B140" t="str">
            <v>公会礼包</v>
          </cell>
          <cell r="C140">
            <v>0</v>
          </cell>
          <cell r="D140" t="str">
            <v>prop,616</v>
          </cell>
          <cell r="E140">
            <v>0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  <cell r="E141">
            <v>0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  <cell r="E142">
            <v>0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  <cell r="E143">
            <v>0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  <cell r="E144">
            <v>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  <cell r="E145">
            <v>0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  <cell r="E146">
            <v>0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  <cell r="E147">
            <v>0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  <cell r="E148">
            <v>0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  <cell r="E149">
            <v>0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  <cell r="E150">
            <v>0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  <cell r="E151">
            <v>0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  <cell r="E152">
            <v>0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  <cell r="E153">
            <v>0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  <cell r="E154">
            <v>0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  <cell r="E155">
            <v>0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  <cell r="E156">
            <v>0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C171">
            <v>0</v>
          </cell>
          <cell r="D171" t="str">
            <v>prop,809</v>
          </cell>
          <cell r="E171">
            <v>100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8">
          <cell r="A188">
            <v>0</v>
          </cell>
        </row>
        <row r="189">
          <cell r="A189" t="str">
            <v>英雄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39"/>
  <sheetViews>
    <sheetView workbookViewId="0">
      <selection activeCell="D2" sqref="D2:D5"/>
    </sheetView>
  </sheetViews>
  <sheetFormatPr baseColWidth="10" defaultColWidth="8.83203125" defaultRowHeight="15" x14ac:dyDescent="0.2"/>
  <cols>
    <col min="2" max="2" width="16.83203125" customWidth="1"/>
    <col min="3" max="3" width="41.1640625" customWidth="1"/>
    <col min="4" max="4" width="7.6640625" bestFit="1" customWidth="1"/>
    <col min="5" max="5" width="5" bestFit="1" customWidth="1"/>
    <col min="7" max="7" width="10.83203125" bestFit="1" customWidth="1"/>
    <col min="12" max="12" width="7.1640625" customWidth="1"/>
  </cols>
  <sheetData>
    <row r="1" spans="1:14" x14ac:dyDescent="0.2">
      <c r="A1" s="14" t="s">
        <v>0</v>
      </c>
      <c r="B1" s="14"/>
      <c r="C1" s="14"/>
      <c r="D1" s="14"/>
      <c r="E1" s="14"/>
      <c r="F1" s="14"/>
      <c r="G1" s="14" t="s">
        <v>1</v>
      </c>
      <c r="H1" s="14" t="s">
        <v>916</v>
      </c>
      <c r="I1" s="14" t="s">
        <v>917</v>
      </c>
      <c r="J1" s="14" t="s">
        <v>918</v>
      </c>
      <c r="K1" s="14" t="s">
        <v>919</v>
      </c>
      <c r="L1" s="14" t="s">
        <v>920</v>
      </c>
      <c r="M1" s="14" t="s">
        <v>921</v>
      </c>
      <c r="N1" s="14" t="s">
        <v>922</v>
      </c>
    </row>
    <row r="2" spans="1:14" x14ac:dyDescent="0.2">
      <c r="A2" s="14"/>
      <c r="B2" s="14" t="s">
        <v>912</v>
      </c>
      <c r="C2" s="14"/>
      <c r="D2" s="14" t="s">
        <v>912</v>
      </c>
      <c r="E2" s="14">
        <v>1</v>
      </c>
      <c r="F2" s="14" t="s">
        <v>912</v>
      </c>
      <c r="G2" s="14">
        <f>SUMIF(副本!$G$4:$G$15,引用!B2,副本!$I$4:$I$15)+SUMIF(副本!$J$4:$J$15,引用!B2,副本!$L$4:$L$15)</f>
        <v>0</v>
      </c>
      <c r="H2" s="14">
        <f>SUMIF(副本!$B$20:$B$67,引用!B2,副本!$D$20:$D$67)</f>
        <v>0</v>
      </c>
      <c r="I2" s="14">
        <f>SUMIF(副本!$H$20:$H$67,引用!B2,副本!$J$20:$J$67)</f>
        <v>0</v>
      </c>
      <c r="J2" s="14">
        <f>SUMIF(副本!$C$72:$C$86,引用!B2,副本!$D$72:$D$86)+SUMIF(副本!$E$72:$E$86,引用!B2,副本!$F$72:$F$86)+SUMIF(副本!$G$72:$G$86,引用!B2,副本!$H$72:$H$86)+SUMIF(副本!$I$72:$I$86,引用!B2,副本!$J$72:$J$86)+SUMIF(副本!$K$72:$K$86,引用!B2,副本!$L$72:$L$86)+SUMIF(副本!$M$72:$M$86,引用!B2,副本!$N$72:$N$86)</f>
        <v>0</v>
      </c>
      <c r="K2" s="14">
        <f>SUMIF(成长任务!P:P,引用!B2,成长任务!Q:Q)</f>
        <v>4400</v>
      </c>
      <c r="L2" s="14">
        <f>SUM(成就!M2:M47)</f>
        <v>6500</v>
      </c>
      <c r="M2" s="14">
        <f>SUM(图鉴!U2:U14)</f>
        <v>5400</v>
      </c>
      <c r="N2" s="18">
        <f>SUM(G2:M2)</f>
        <v>16300</v>
      </c>
    </row>
    <row r="3" spans="1:14" x14ac:dyDescent="0.2">
      <c r="A3" s="14"/>
      <c r="B3" s="14" t="s">
        <v>913</v>
      </c>
      <c r="C3" s="14"/>
      <c r="D3" s="14" t="s">
        <v>913</v>
      </c>
      <c r="E3" s="14"/>
      <c r="F3" s="14" t="s">
        <v>913</v>
      </c>
      <c r="G3" s="14">
        <f>SUMIF(副本!$G$4:$G$15,引用!B3,副本!$I$4:$I$15)+SUMIF(副本!$J$4:$J$15,引用!B3,副本!$L$4:$L$15)</f>
        <v>0</v>
      </c>
      <c r="H3" s="14">
        <f>SUMIF(副本!$B$20:$B$67,引用!B3,副本!$D$20:$D$67)</f>
        <v>0</v>
      </c>
      <c r="I3" s="14">
        <f>SUMIF(副本!$H$20:$H$67,引用!B3,副本!$J$20:$J$67)</f>
        <v>0</v>
      </c>
      <c r="J3" s="14">
        <f>SUMIF(副本!$C$72:$C$86,引用!B3,副本!$D$72:$D$86)+SUMIF(副本!$E$72:$E$86,引用!B3,副本!$F$72:$F$86)+SUMIF(副本!$G$72:$G$86,引用!B3,副本!$H$72:$H$86)+SUMIF(副本!$I$72:$I$86,引用!B3,副本!$J$72:$J$86)+SUMIF(副本!$K$72:$K$86,引用!B3,副本!$L$72:$L$86)+SUMIF(副本!$M$72:$M$86,引用!B3,副本!$N$72:$N$86)</f>
        <v>0</v>
      </c>
      <c r="K3" s="14">
        <f>SUMIF(成长任务!P:P,引用!B3,成长任务!Q:Q)</f>
        <v>18000</v>
      </c>
      <c r="L3" s="14">
        <v>0</v>
      </c>
      <c r="M3" s="14">
        <v>0</v>
      </c>
      <c r="N3" s="18">
        <f t="shared" ref="N3:N67" si="0">SUM(G3:M3)</f>
        <v>18000</v>
      </c>
    </row>
    <row r="4" spans="1:14" x14ac:dyDescent="0.2">
      <c r="A4" s="14"/>
      <c r="B4" s="14" t="s">
        <v>911</v>
      </c>
      <c r="C4" s="14"/>
      <c r="D4" s="14" t="s">
        <v>911</v>
      </c>
      <c r="E4" s="14"/>
      <c r="F4" s="14" t="s">
        <v>911</v>
      </c>
      <c r="G4" s="14">
        <f>SUMIF(副本!$G$4:$G$15,引用!B4,副本!$I$4:$I$15)+SUMIF(副本!$J$4:$J$15,引用!B4,副本!$L$4:$L$15)</f>
        <v>0</v>
      </c>
      <c r="H4" s="14">
        <f>SUMIF(副本!$B$20:$B$67,引用!B4,副本!$D$20:$D$67)</f>
        <v>0</v>
      </c>
      <c r="I4" s="14">
        <f>SUMIF(副本!$H$20:$H$67,引用!B4,副本!$J$20:$J$67)</f>
        <v>0</v>
      </c>
      <c r="J4" s="14">
        <f>SUMIF(副本!$C$72:$C$86,引用!B4,副本!$D$72:$D$86)+SUMIF(副本!$E$72:$E$86,引用!B4,副本!$F$72:$F$86)+SUMIF(副本!$G$72:$G$86,引用!B4,副本!$H$72:$H$86)+SUMIF(副本!$I$72:$I$86,引用!B4,副本!$J$72:$J$86)+SUMIF(副本!$K$72:$K$86,引用!B4,副本!$L$72:$L$86)+SUMIF(副本!$M$72:$M$86,引用!B4,副本!$N$72:$N$86)</f>
        <v>0</v>
      </c>
      <c r="K4" s="14">
        <f>SUMIF(成长任务!P:P,引用!B4,成长任务!Q:Q)</f>
        <v>900</v>
      </c>
      <c r="L4" s="14">
        <v>0</v>
      </c>
      <c r="M4" s="14">
        <v>0</v>
      </c>
      <c r="N4" s="18">
        <f t="shared" si="0"/>
        <v>900</v>
      </c>
    </row>
    <row r="5" spans="1:14" x14ac:dyDescent="0.2">
      <c r="A5" s="14"/>
      <c r="B5" s="14" t="s">
        <v>952</v>
      </c>
      <c r="C5" s="14"/>
      <c r="D5" s="14" t="s">
        <v>952</v>
      </c>
      <c r="E5" s="14"/>
      <c r="F5" s="14" t="s">
        <v>952</v>
      </c>
      <c r="G5" s="14">
        <f>SUMIF(副本!$G$4:$G$15,引用!B5,副本!$I$4:$I$15)+SUMIF(副本!$J$4:$J$15,引用!B5,副本!$L$4:$L$15)</f>
        <v>0</v>
      </c>
      <c r="H5" s="14">
        <f>SUMIF(副本!$B$20:$B$67,引用!B5,副本!$D$20:$D$67)</f>
        <v>0</v>
      </c>
      <c r="I5" s="14">
        <f>SUMIF(副本!$H$20:$H$67,引用!B5,副本!$J$20:$J$67)</f>
        <v>0</v>
      </c>
      <c r="J5" s="14">
        <f>SUMIF(副本!$C$72:$C$86,引用!B5,副本!$D$72:$D$86)+SUMIF(副本!$E$72:$E$86,引用!B5,副本!$F$72:$F$86)+SUMIF(副本!$G$72:$G$86,引用!B5,副本!$H$72:$H$86)+SUMIF(副本!$I$72:$I$86,引用!B5,副本!$J$72:$J$86)+SUMIF(副本!$K$72:$K$86,引用!B5,副本!$L$72:$L$86)+SUMIF(副本!$M$72:$M$86,引用!B5,副本!$N$72:$N$86)</f>
        <v>0</v>
      </c>
      <c r="K5" s="14">
        <f>SUMIF(成长任务!P:P,引用!B5,成长任务!Q:Q)</f>
        <v>0</v>
      </c>
      <c r="L5" s="14">
        <v>0</v>
      </c>
      <c r="M5" s="14">
        <v>0</v>
      </c>
      <c r="N5" s="18">
        <f t="shared" ref="N5" si="1">SUM(G5:M5)</f>
        <v>0</v>
      </c>
    </row>
    <row r="6" spans="1:14" x14ac:dyDescent="0.2">
      <c r="A6" s="14"/>
      <c r="B6" s="14"/>
      <c r="C6" s="14"/>
      <c r="D6" s="14"/>
      <c r="E6" s="14"/>
      <c r="F6" s="14"/>
      <c r="G6" s="14">
        <f>SUMIF(副本!$G$4:$G$15,引用!B6,副本!$I$4:$I$15)+SUMIF(副本!$J$4:$J$15,引用!B6,副本!$L$4:$L$15)</f>
        <v>0</v>
      </c>
      <c r="H6" s="14">
        <f>SUMIF(副本!$B$20:$B$67,引用!B6,副本!$D$20:$D$67)</f>
        <v>0</v>
      </c>
      <c r="I6" s="14">
        <f>SUMIF(副本!$H$20:$H$67,引用!B6,副本!$J$20:$J$67)</f>
        <v>0</v>
      </c>
      <c r="J6" s="14">
        <f>SUMIF(副本!$C$72:$C$86,引用!B6,副本!$D$72:$D$86)+SUMIF(副本!$E$72:$E$86,引用!B6,副本!$F$72:$F$86)+SUMIF(副本!$G$72:$G$86,引用!B6,副本!$H$72:$H$86)+SUMIF(副本!$I$72:$I$86,引用!B6,副本!$J$72:$J$86)+SUMIF(副本!$K$72:$K$86,引用!B6,副本!$L$72:$L$86)+SUMIF(副本!$M$72:$M$86,引用!B6,副本!$N$72:$N$86)</f>
        <v>0</v>
      </c>
      <c r="K6" s="14">
        <f>SUMIF(成长任务!P:P,引用!B6,成长任务!Q:Q)</f>
        <v>0</v>
      </c>
      <c r="L6" s="14">
        <v>0</v>
      </c>
      <c r="M6" s="14">
        <v>0</v>
      </c>
      <c r="N6" s="18">
        <f t="shared" si="0"/>
        <v>0</v>
      </c>
    </row>
    <row r="7" spans="1:14" x14ac:dyDescent="0.2">
      <c r="A7" s="14"/>
      <c r="B7" s="14" t="str">
        <f>[1]物品定价!B13</f>
        <v>随机1星饰品</v>
      </c>
      <c r="C7" s="14">
        <f>[1]物品定价!C13</f>
        <v>0</v>
      </c>
      <c r="D7" s="14" t="str">
        <f>[1]物品定价!D13</f>
        <v>pack,301</v>
      </c>
      <c r="E7" s="14">
        <f>[1]物品定价!E13</f>
        <v>2</v>
      </c>
      <c r="F7" s="14" t="str">
        <f>[1]物品定价!F13</f>
        <v>item,101</v>
      </c>
      <c r="G7" s="14">
        <f>SUMIF(副本!$G$4:$G$15,引用!B7,副本!$I$4:$I$15)+SUMIF(副本!$J$4:$J$15,引用!B7,副本!$L$4:$L$15)</f>
        <v>0</v>
      </c>
      <c r="H7" s="14">
        <f>SUMIF(副本!$B$20:$B$67,引用!B7,副本!$D$20:$D$67)</f>
        <v>0</v>
      </c>
      <c r="I7" s="14">
        <f>SUMIF(副本!$H$20:$H$67,引用!B7,副本!$J$20:$J$67)</f>
        <v>0</v>
      </c>
      <c r="J7" s="14">
        <f>SUMIF(副本!$C$72:$C$86,引用!B7,副本!$D$72:$D$86)+SUMIF(副本!$E$72:$E$86,引用!B7,副本!$F$72:$F$86)+SUMIF(副本!$G$72:$G$86,引用!B7,副本!$H$72:$H$86)+SUMIF(副本!$I$72:$I$86,引用!B7,副本!$J$72:$J$86)+SUMIF(副本!$K$72:$K$86,引用!B7,副本!$L$72:$L$86)+SUMIF(副本!$M$72:$M$86,引用!B7,副本!$N$72:$N$86)</f>
        <v>0</v>
      </c>
      <c r="K7" s="14">
        <f>SUMIF(成长任务!P:P,引用!B7,成长任务!Q:Q)</f>
        <v>0</v>
      </c>
      <c r="L7" s="14">
        <v>0</v>
      </c>
      <c r="M7" s="14">
        <v>0</v>
      </c>
      <c r="N7" s="18">
        <f t="shared" si="0"/>
        <v>0</v>
      </c>
    </row>
    <row r="8" spans="1:14" x14ac:dyDescent="0.2">
      <c r="A8" s="14"/>
      <c r="B8" s="14" t="str">
        <f>[1]物品定价!B14</f>
        <v>随机2星饰品</v>
      </c>
      <c r="C8" s="14">
        <f>[1]物品定价!C14</f>
        <v>0</v>
      </c>
      <c r="D8" s="14" t="str">
        <f>[1]物品定价!D14</f>
        <v>pack,302</v>
      </c>
      <c r="E8" s="14">
        <f>[1]物品定价!E14</f>
        <v>5</v>
      </c>
      <c r="F8" s="14" t="str">
        <f>[1]物品定价!F14</f>
        <v>item,102</v>
      </c>
      <c r="G8" s="14">
        <f>SUMIF(副本!$G$4:$G$15,引用!B8,副本!$I$4:$I$15)+SUMIF(副本!$J$4:$J$15,引用!B8,副本!$L$4:$L$15)</f>
        <v>0</v>
      </c>
      <c r="H8" s="14">
        <f>SUMIF(副本!$B$20:$B$67,引用!B8,副本!$D$20:$D$67)</f>
        <v>0</v>
      </c>
      <c r="I8" s="14">
        <f>SUMIF(副本!$H$20:$H$67,引用!B8,副本!$J$20:$J$67)</f>
        <v>0</v>
      </c>
      <c r="J8" s="14">
        <f>SUMIF(副本!$C$72:$C$86,引用!B8,副本!$D$72:$D$86)+SUMIF(副本!$E$72:$E$86,引用!B8,副本!$F$72:$F$86)+SUMIF(副本!$G$72:$G$86,引用!B8,副本!$H$72:$H$86)+SUMIF(副本!$I$72:$I$86,引用!B8,副本!$J$72:$J$86)+SUMIF(副本!$K$72:$K$86,引用!B8,副本!$L$72:$L$86)+SUMIF(副本!$M$72:$M$86,引用!B8,副本!$N$72:$N$86)</f>
        <v>0</v>
      </c>
      <c r="K8" s="14">
        <f>SUMIF(成长任务!P:P,引用!B8,成长任务!Q:Q)</f>
        <v>1</v>
      </c>
      <c r="L8" s="14">
        <v>0</v>
      </c>
      <c r="M8" s="14">
        <v>0</v>
      </c>
      <c r="N8" s="18">
        <f t="shared" si="0"/>
        <v>1</v>
      </c>
    </row>
    <row r="9" spans="1:14" x14ac:dyDescent="0.2">
      <c r="A9" s="14"/>
      <c r="B9" s="14" t="str">
        <f>[1]物品定价!B15</f>
        <v>随机3星饰品</v>
      </c>
      <c r="C9" s="14">
        <f>[1]物品定价!C15</f>
        <v>0</v>
      </c>
      <c r="D9" s="14" t="str">
        <f>[1]物品定价!D15</f>
        <v>pack,303</v>
      </c>
      <c r="E9" s="14">
        <f>[1]物品定价!E15</f>
        <v>10</v>
      </c>
      <c r="F9" s="14" t="str">
        <f>[1]物品定价!F15</f>
        <v>item,103</v>
      </c>
      <c r="G9" s="14">
        <f>SUMIF(副本!$G$4:$G$15,引用!B9,副本!$I$4:$I$15)+SUMIF(副本!$J$4:$J$15,引用!B9,副本!$L$4:$L$15)</f>
        <v>3</v>
      </c>
      <c r="H9" s="14">
        <f>SUMIF(副本!$B$20:$B$67,引用!B9,副本!$D$20:$D$67)</f>
        <v>0</v>
      </c>
      <c r="I9" s="14">
        <f>SUMIF(副本!$H$20:$H$67,引用!B9,副本!$J$20:$J$67)</f>
        <v>0</v>
      </c>
      <c r="J9" s="14">
        <f>SUMIF(副本!$C$72:$C$86,引用!B9,副本!$D$72:$D$86)+SUMIF(副本!$E$72:$E$86,引用!B9,副本!$F$72:$F$86)+SUMIF(副本!$G$72:$G$86,引用!B9,副本!$H$72:$H$86)+SUMIF(副本!$I$72:$I$86,引用!B9,副本!$J$72:$J$86)+SUMIF(副本!$K$72:$K$86,引用!B9,副本!$L$72:$L$86)+SUMIF(副本!$M$72:$M$86,引用!B9,副本!$N$72:$N$86)</f>
        <v>12</v>
      </c>
      <c r="K9" s="14">
        <f>SUMIF(成长任务!P:P,引用!B9,成长任务!Q:Q)</f>
        <v>8</v>
      </c>
      <c r="L9" s="14">
        <v>0</v>
      </c>
      <c r="M9" s="14">
        <v>0</v>
      </c>
      <c r="N9" s="18">
        <f t="shared" si="0"/>
        <v>23</v>
      </c>
    </row>
    <row r="10" spans="1:14" x14ac:dyDescent="0.2">
      <c r="A10" s="14"/>
      <c r="B10" s="14" t="str">
        <f>[1]物品定价!B16</f>
        <v>随机4星饰品</v>
      </c>
      <c r="C10" s="14">
        <f>[1]物品定价!C16</f>
        <v>0</v>
      </c>
      <c r="D10" s="14" t="str">
        <f>[1]物品定价!D16</f>
        <v>pack,304</v>
      </c>
      <c r="E10" s="14">
        <f>[1]物品定价!E16</f>
        <v>200</v>
      </c>
      <c r="F10" s="14" t="str">
        <f>[1]物品定价!F16</f>
        <v>item,104</v>
      </c>
      <c r="G10" s="14">
        <f>SUMIF(副本!$G$4:$G$15,引用!B10,副本!$I$4:$I$15)+SUMIF(副本!$J$4:$J$15,引用!B10,副本!$L$4:$L$15)</f>
        <v>3</v>
      </c>
      <c r="H10" s="14">
        <f>SUMIF(副本!$B$20:$B$67,引用!B10,副本!$D$20:$D$67)</f>
        <v>0</v>
      </c>
      <c r="I10" s="14">
        <f>SUMIF(副本!$H$20:$H$67,引用!B10,副本!$J$20:$J$67)</f>
        <v>0</v>
      </c>
      <c r="J10" s="14">
        <f>SUMIF(副本!$C$72:$C$86,引用!B10,副本!$D$72:$D$86)+SUMIF(副本!$E$72:$E$86,引用!B10,副本!$F$72:$F$86)+SUMIF(副本!$G$72:$G$86,引用!B10,副本!$H$72:$H$86)+SUMIF(副本!$I$72:$I$86,引用!B10,副本!$J$72:$J$86)+SUMIF(副本!$K$72:$K$86,引用!B10,副本!$L$72:$L$86)+SUMIF(副本!$M$72:$M$86,引用!B10,副本!$N$72:$N$86)</f>
        <v>11</v>
      </c>
      <c r="K10" s="14">
        <f>SUMIF(成长任务!P:P,引用!B10,成长任务!Q:Q)</f>
        <v>3</v>
      </c>
      <c r="L10" s="14">
        <v>0</v>
      </c>
      <c r="M10" s="14">
        <v>0</v>
      </c>
      <c r="N10" s="18">
        <f t="shared" si="0"/>
        <v>17</v>
      </c>
    </row>
    <row r="11" spans="1:14" x14ac:dyDescent="0.2">
      <c r="A11" s="14"/>
      <c r="B11" s="14" t="str">
        <f>[1]物品定价!B17</f>
        <v>随机5星饰品</v>
      </c>
      <c r="C11" s="14">
        <f>[1]物品定价!C17</f>
        <v>0</v>
      </c>
      <c r="D11" s="14" t="str">
        <f>[1]物品定价!D17</f>
        <v>pack,305</v>
      </c>
      <c r="E11" s="14">
        <f>[1]物品定价!E17</f>
        <v>1600</v>
      </c>
      <c r="F11" s="14" t="str">
        <f>[1]物品定价!F17</f>
        <v>item,105</v>
      </c>
      <c r="G11" s="14">
        <f>SUMIF(副本!$G$4:$G$15,引用!B11,副本!$I$4:$I$15)+SUMIF(副本!$J$4:$J$15,引用!B11,副本!$L$4:$L$15)</f>
        <v>0</v>
      </c>
      <c r="H11" s="14">
        <f>SUMIF(副本!$B$20:$B$67,引用!B11,副本!$D$20:$D$67)</f>
        <v>0</v>
      </c>
      <c r="I11" s="14">
        <f>SUMIF(副本!$H$20:$H$67,引用!B11,副本!$J$20:$J$67)</f>
        <v>0</v>
      </c>
      <c r="J11" s="14">
        <f>SUMIF(副本!$C$72:$C$86,引用!B11,副本!$D$72:$D$86)+SUMIF(副本!$E$72:$E$86,引用!B11,副本!$F$72:$F$86)+SUMIF(副本!$G$72:$G$86,引用!B11,副本!$H$72:$H$86)+SUMIF(副本!$I$72:$I$86,引用!B11,副本!$J$72:$J$86)+SUMIF(副本!$K$72:$K$86,引用!B11,副本!$L$72:$L$86)+SUMIF(副本!$M$72:$M$86,引用!B11,副本!$N$72:$N$86)</f>
        <v>0</v>
      </c>
      <c r="K11" s="14">
        <f>SUMIF(成长任务!P:P,引用!B11,成长任务!Q:Q)</f>
        <v>0</v>
      </c>
      <c r="L11" s="14">
        <v>0</v>
      </c>
      <c r="M11" s="14">
        <v>0</v>
      </c>
      <c r="N11" s="18">
        <f t="shared" si="0"/>
        <v>0</v>
      </c>
    </row>
    <row r="12" spans="1:14" x14ac:dyDescent="0.2">
      <c r="A12" s="14"/>
      <c r="B12" s="14" t="str">
        <f>[1]物品定价!B18</f>
        <v>随机图A碎片</v>
      </c>
      <c r="C12" s="14">
        <f>[1]物品定价!C18</f>
        <v>0</v>
      </c>
      <c r="D12" s="14" t="str">
        <f>[1]物品定价!D18</f>
        <v>pack,701</v>
      </c>
      <c r="E12" s="14">
        <f>[1]物品定价!E18</f>
        <v>15</v>
      </c>
      <c r="F12" s="14"/>
      <c r="G12" s="14">
        <f>SUMIF(副本!$G$4:$G$15,引用!B12,副本!$I$4:$I$15)+SUMIF(副本!$J$4:$J$15,引用!B12,副本!$L$4:$L$15)</f>
        <v>0</v>
      </c>
      <c r="H12" s="14">
        <f>SUMIF(副本!$B$20:$B$67,引用!B12,副本!$D$20:$D$67)</f>
        <v>0</v>
      </c>
      <c r="I12" s="14">
        <f>SUMIF(副本!$H$20:$H$67,引用!B12,副本!$J$20:$J$67)</f>
        <v>0</v>
      </c>
      <c r="J12" s="14">
        <f>SUMIF(副本!$C$72:$C$86,引用!B12,副本!$D$72:$D$86)+SUMIF(副本!$E$72:$E$86,引用!B12,副本!$F$72:$F$86)+SUMIF(副本!$G$72:$G$86,引用!B12,副本!$H$72:$H$86)+SUMIF(副本!$I$72:$I$86,引用!B12,副本!$J$72:$J$86)+SUMIF(副本!$K$72:$K$86,引用!B12,副本!$L$72:$L$86)+SUMIF(副本!$M$72:$M$86,引用!B12,副本!$N$72:$N$86)</f>
        <v>0</v>
      </c>
      <c r="K12" s="14">
        <f>SUMIF(成长任务!P:P,引用!B12,成长任务!Q:Q)</f>
        <v>0</v>
      </c>
      <c r="L12" s="14">
        <v>0</v>
      </c>
      <c r="M12" s="14">
        <v>0</v>
      </c>
      <c r="N12" s="18">
        <f t="shared" si="0"/>
        <v>0</v>
      </c>
    </row>
    <row r="13" spans="1:14" x14ac:dyDescent="0.2">
      <c r="A13" s="14"/>
      <c r="B13" s="14" t="str">
        <f>[1]物品定价!B19</f>
        <v>随机图B碎片</v>
      </c>
      <c r="C13" s="14">
        <f>[1]物品定价!C19</f>
        <v>0</v>
      </c>
      <c r="D13" s="14" t="str">
        <f>[1]物品定价!D19</f>
        <v>pack,702</v>
      </c>
      <c r="E13" s="14">
        <f>[1]物品定价!E19</f>
        <v>40</v>
      </c>
      <c r="F13" s="14"/>
      <c r="G13" s="14">
        <f>SUMIF(副本!$G$4:$G$15,引用!B13,副本!$I$4:$I$15)+SUMIF(副本!$J$4:$J$15,引用!B13,副本!$L$4:$L$15)</f>
        <v>0</v>
      </c>
      <c r="H13" s="14">
        <f>SUMIF(副本!$B$20:$B$67,引用!B13,副本!$D$20:$D$67)</f>
        <v>0</v>
      </c>
      <c r="I13" s="14">
        <f>SUMIF(副本!$H$20:$H$67,引用!B13,副本!$J$20:$J$67)</f>
        <v>0</v>
      </c>
      <c r="J13" s="14">
        <f>SUMIF(副本!$C$72:$C$86,引用!B13,副本!$D$72:$D$86)+SUMIF(副本!$E$72:$E$86,引用!B13,副本!$F$72:$F$86)+SUMIF(副本!$G$72:$G$86,引用!B13,副本!$H$72:$H$86)+SUMIF(副本!$I$72:$I$86,引用!B13,副本!$J$72:$J$86)+SUMIF(副本!$K$72:$K$86,引用!B13,副本!$L$72:$L$86)+SUMIF(副本!$M$72:$M$86,引用!B13,副本!$N$72:$N$86)</f>
        <v>0</v>
      </c>
      <c r="K13" s="14">
        <f>SUMIF(成长任务!P:P,引用!B13,成长任务!Q:Q)</f>
        <v>0</v>
      </c>
      <c r="L13" s="14">
        <v>0</v>
      </c>
      <c r="M13" s="14">
        <v>0</v>
      </c>
      <c r="N13" s="18">
        <f t="shared" si="0"/>
        <v>0</v>
      </c>
    </row>
    <row r="14" spans="1:14" x14ac:dyDescent="0.2">
      <c r="A14" s="14"/>
      <c r="B14" s="14" t="str">
        <f>[1]物品定价!B20</f>
        <v>随机图C碎片</v>
      </c>
      <c r="C14" s="14">
        <f>[1]物品定价!C20</f>
        <v>0</v>
      </c>
      <c r="D14" s="14" t="str">
        <f>[1]物品定价!D20</f>
        <v>pack,703</v>
      </c>
      <c r="E14" s="14">
        <f>[1]物品定价!E20</f>
        <v>200</v>
      </c>
      <c r="F14" s="14"/>
      <c r="G14" s="14">
        <f>SUMIF(副本!$G$4:$G$15,引用!B14,副本!$I$4:$I$15)+SUMIF(副本!$J$4:$J$15,引用!B14,副本!$L$4:$L$15)</f>
        <v>0</v>
      </c>
      <c r="H14" s="14">
        <f>SUMIF(副本!$B$20:$B$67,引用!B14,副本!$D$20:$D$67)</f>
        <v>0</v>
      </c>
      <c r="I14" s="14">
        <f>SUMIF(副本!$H$20:$H$67,引用!B14,副本!$J$20:$J$67)</f>
        <v>0</v>
      </c>
      <c r="J14" s="14">
        <f>SUMIF(副本!$C$72:$C$86,引用!B14,副本!$D$72:$D$86)+SUMIF(副本!$E$72:$E$86,引用!B14,副本!$F$72:$F$86)+SUMIF(副本!$G$72:$G$86,引用!B14,副本!$H$72:$H$86)+SUMIF(副本!$I$72:$I$86,引用!B14,副本!$J$72:$J$86)+SUMIF(副本!$K$72:$K$86,引用!B14,副本!$L$72:$L$86)+SUMIF(副本!$M$72:$M$86,引用!B14,副本!$N$72:$N$86)</f>
        <v>0</v>
      </c>
      <c r="K14" s="14">
        <f>SUMIF(成长任务!P:P,引用!B14,成长任务!Q:Q)</f>
        <v>0</v>
      </c>
      <c r="L14" s="14">
        <v>0</v>
      </c>
      <c r="M14" s="14">
        <v>0</v>
      </c>
      <c r="N14" s="18">
        <f t="shared" si="0"/>
        <v>0</v>
      </c>
    </row>
    <row r="15" spans="1:14" x14ac:dyDescent="0.2">
      <c r="A15" s="14"/>
      <c r="B15" s="14"/>
      <c r="C15" s="14"/>
      <c r="D15" s="14"/>
      <c r="E15" s="14"/>
      <c r="F15" s="14"/>
      <c r="G15" s="14">
        <f>SUMIF(副本!$G$4:$G$15,引用!B15,副本!$I$4:$I$15)+SUMIF(副本!$J$4:$J$15,引用!B15,副本!$L$4:$L$15)</f>
        <v>0</v>
      </c>
      <c r="H15" s="14">
        <f>SUMIF(副本!$B$20:$B$67,引用!B15,副本!$D$20:$D$67)</f>
        <v>0</v>
      </c>
      <c r="I15" s="14">
        <f>SUMIF(副本!$H$20:$H$67,引用!B15,副本!$J$20:$J$67)</f>
        <v>0</v>
      </c>
      <c r="J15" s="14">
        <f>SUMIF(副本!$C$72:$C$86,引用!B15,副本!$D$72:$D$86)+SUMIF(副本!$E$72:$E$86,引用!B15,副本!$F$72:$F$86)+SUMIF(副本!$G$72:$G$86,引用!B15,副本!$H$72:$H$86)+SUMIF(副本!$I$72:$I$86,引用!B15,副本!$J$72:$J$86)+SUMIF(副本!$K$72:$K$86,引用!B15,副本!$L$72:$L$86)+SUMIF(副本!$M$72:$M$86,引用!B15,副本!$N$72:$N$86)</f>
        <v>0</v>
      </c>
      <c r="K15" s="14">
        <f>SUMIF(成长任务!P:P,引用!B15,成长任务!Q:Q)</f>
        <v>0</v>
      </c>
      <c r="L15" s="14">
        <v>0</v>
      </c>
      <c r="M15" s="14">
        <v>0</v>
      </c>
      <c r="N15" s="18">
        <f t="shared" si="0"/>
        <v>0</v>
      </c>
    </row>
    <row r="16" spans="1:14" x14ac:dyDescent="0.2">
      <c r="A16" s="14"/>
      <c r="B16" s="14"/>
      <c r="C16" s="14"/>
      <c r="D16" s="14"/>
      <c r="E16" s="14"/>
      <c r="F16" s="14"/>
      <c r="G16" s="14">
        <f>SUMIF(副本!$G$4:$G$15,引用!B16,副本!$I$4:$I$15)+SUMIF(副本!$J$4:$J$15,引用!B16,副本!$L$4:$L$15)</f>
        <v>0</v>
      </c>
      <c r="H16" s="14">
        <f>SUMIF(副本!$B$20:$B$67,引用!B16,副本!$D$20:$D$67)</f>
        <v>0</v>
      </c>
      <c r="I16" s="14">
        <f>SUMIF(副本!$H$20:$H$67,引用!B16,副本!$J$20:$J$67)</f>
        <v>0</v>
      </c>
      <c r="J16" s="14">
        <f>SUMIF(副本!$C$72:$C$86,引用!B16,副本!$D$72:$D$86)+SUMIF(副本!$E$72:$E$86,引用!B16,副本!$F$72:$F$86)+SUMIF(副本!$G$72:$G$86,引用!B16,副本!$H$72:$H$86)+SUMIF(副本!$I$72:$I$86,引用!B16,副本!$J$72:$J$86)+SUMIF(副本!$K$72:$K$86,引用!B16,副本!$L$72:$L$86)+SUMIF(副本!$M$72:$M$86,引用!B16,副本!$N$72:$N$86)</f>
        <v>0</v>
      </c>
      <c r="K16" s="14">
        <f>SUMIF(成长任务!P:P,引用!B16,成长任务!Q:Q)</f>
        <v>0</v>
      </c>
      <c r="L16" s="14">
        <v>0</v>
      </c>
      <c r="M16" s="14">
        <v>0</v>
      </c>
      <c r="N16" s="18">
        <f t="shared" si="0"/>
        <v>0</v>
      </c>
    </row>
    <row r="17" spans="1:14" x14ac:dyDescent="0.2">
      <c r="A17" s="14" t="str">
        <f>[1]物品定价!A32</f>
        <v>ID</v>
      </c>
      <c r="B17" s="14" t="str">
        <f>[1]物品定价!B32</f>
        <v>名称</v>
      </c>
      <c r="C17" s="14" t="str">
        <f>[1]物品定价!C32</f>
        <v>描述</v>
      </c>
      <c r="D17" s="14" t="str">
        <f>[1]物品定价!D32</f>
        <v>代号</v>
      </c>
      <c r="E17" s="14"/>
      <c r="F17" s="14"/>
      <c r="G17" s="14">
        <f>SUMIF(副本!$G$4:$G$15,引用!B17,副本!$I$4:$I$15)+SUMIF(副本!$J$4:$J$15,引用!B17,副本!$L$4:$L$15)</f>
        <v>0</v>
      </c>
      <c r="H17" s="14">
        <f>SUMIF(副本!$B$20:$B$67,引用!B17,副本!$D$20:$D$67)</f>
        <v>0</v>
      </c>
      <c r="I17" s="14">
        <f>SUMIF(副本!$H$20:$H$67,引用!B17,副本!$J$20:$J$67)</f>
        <v>0</v>
      </c>
      <c r="J17" s="14">
        <f>SUMIF(副本!$C$72:$C$86,引用!B17,副本!$D$72:$D$86)+SUMIF(副本!$E$72:$E$86,引用!B17,副本!$F$72:$F$86)+SUMIF(副本!$G$72:$G$86,引用!B17,副本!$H$72:$H$86)+SUMIF(副本!$I$72:$I$86,引用!B17,副本!$J$72:$J$86)+SUMIF(副本!$K$72:$K$86,引用!B17,副本!$L$72:$L$86)+SUMIF(副本!$M$72:$M$86,引用!B17,副本!$N$72:$N$86)</f>
        <v>0</v>
      </c>
      <c r="K17" s="14">
        <f>SUMIF(成长任务!P:P,引用!B17,成长任务!Q:Q)</f>
        <v>0</v>
      </c>
      <c r="L17" s="14">
        <v>0</v>
      </c>
      <c r="M17" s="14">
        <v>0</v>
      </c>
      <c r="N17" s="18">
        <f t="shared" si="0"/>
        <v>0</v>
      </c>
    </row>
    <row r="18" spans="1:14" x14ac:dyDescent="0.2">
      <c r="A18" s="14">
        <f>[1]物品定价!A33</f>
        <v>101</v>
      </c>
      <c r="B18" s="14" t="str">
        <f>[1]物品定价!B33</f>
        <v>经验团子</v>
      </c>
      <c r="C18" s="14">
        <f>[1]物品定价!C33</f>
        <v>200</v>
      </c>
      <c r="D18" s="14" t="str">
        <f>[1]物品定价!D33</f>
        <v>prop,101</v>
      </c>
      <c r="E18" s="14">
        <f>[1]物品定价!E33</f>
        <v>0.4</v>
      </c>
      <c r="F18" s="14" t="str">
        <f>D18</f>
        <v>prop,101</v>
      </c>
      <c r="G18" s="14">
        <f>SUMIF(副本!$G$4:$G$15,引用!B18,副本!$I$4:$I$15)+SUMIF(副本!$J$4:$J$15,引用!B18,副本!$L$4:$L$15)</f>
        <v>0</v>
      </c>
      <c r="H18" s="14">
        <f>SUMIF(副本!$B$20:$B$67,引用!B18,副本!$D$20:$D$67)</f>
        <v>0</v>
      </c>
      <c r="I18" s="14">
        <f>SUMIF(副本!$H$20:$H$67,引用!B18,副本!$J$20:$J$67)</f>
        <v>0</v>
      </c>
      <c r="J18" s="14">
        <f>SUMIF(副本!$C$72:$C$86,引用!B18,副本!$D$72:$D$86)+SUMIF(副本!$E$72:$E$86,引用!B18,副本!$F$72:$F$86)+SUMIF(副本!$G$72:$G$86,引用!B18,副本!$H$72:$H$86)+SUMIF(副本!$I$72:$I$86,引用!B18,副本!$J$72:$J$86)+SUMIF(副本!$K$72:$K$86,引用!B18,副本!$L$72:$L$86)+SUMIF(副本!$M$72:$M$86,引用!B18,副本!$N$72:$N$86)</f>
        <v>0</v>
      </c>
      <c r="K18" s="14">
        <f>SUMIF(成长任务!P:P,引用!B18,成长任务!Q:Q)</f>
        <v>0</v>
      </c>
      <c r="L18" s="14">
        <v>0</v>
      </c>
      <c r="M18" s="14">
        <v>0</v>
      </c>
      <c r="N18" s="18">
        <f t="shared" si="0"/>
        <v>0</v>
      </c>
    </row>
    <row r="19" spans="1:14" x14ac:dyDescent="0.2">
      <c r="A19" s="14">
        <f>[1]物品定价!A34</f>
        <v>102</v>
      </c>
      <c r="B19" s="14" t="str">
        <f>[1]物品定价!B34</f>
        <v>经验蛋糕</v>
      </c>
      <c r="C19" s="14">
        <f>[1]物品定价!C34</f>
        <v>500</v>
      </c>
      <c r="D19" s="14" t="str">
        <f>[1]物品定价!D34</f>
        <v>prop,102</v>
      </c>
      <c r="E19" s="14">
        <f>[1]物品定价!E34</f>
        <v>1</v>
      </c>
      <c r="F19" s="14" t="str">
        <f t="shared" ref="F19:F82" si="2">D19</f>
        <v>prop,102</v>
      </c>
      <c r="G19" s="14">
        <f>SUMIF(副本!$G$4:$G$15,引用!B19,副本!$I$4:$I$15)+SUMIF(副本!$J$4:$J$15,引用!B19,副本!$L$4:$L$15)</f>
        <v>0</v>
      </c>
      <c r="H19" s="14">
        <f>SUMIF(副本!$B$20:$B$67,引用!B19,副本!$D$20:$D$67)</f>
        <v>0</v>
      </c>
      <c r="I19" s="14">
        <f>SUMIF(副本!$H$20:$H$67,引用!B19,副本!$J$20:$J$67)</f>
        <v>0</v>
      </c>
      <c r="J19" s="14">
        <f>SUMIF(副本!$C$72:$C$86,引用!B19,副本!$D$72:$D$86)+SUMIF(副本!$E$72:$E$86,引用!B19,副本!$F$72:$F$86)+SUMIF(副本!$G$72:$G$86,引用!B19,副本!$H$72:$H$86)+SUMIF(副本!$I$72:$I$86,引用!B19,副本!$J$72:$J$86)+SUMIF(副本!$K$72:$K$86,引用!B19,副本!$L$72:$L$86)+SUMIF(副本!$M$72:$M$86,引用!B19,副本!$N$72:$N$86)</f>
        <v>0</v>
      </c>
      <c r="K19" s="14">
        <f>SUMIF(成长任务!P:P,引用!B19,成长任务!Q:Q)</f>
        <v>0</v>
      </c>
      <c r="L19" s="14">
        <v>0</v>
      </c>
      <c r="M19" s="14">
        <v>0</v>
      </c>
      <c r="N19" s="18">
        <f t="shared" si="0"/>
        <v>0</v>
      </c>
    </row>
    <row r="20" spans="1:14" x14ac:dyDescent="0.2">
      <c r="A20" s="14">
        <f>[1]物品定价!A35</f>
        <v>103</v>
      </c>
      <c r="B20" s="14" t="str">
        <f>[1]物品定价!B35</f>
        <v>经验奶昔</v>
      </c>
      <c r="C20" s="14">
        <f>[1]物品定价!C35</f>
        <v>1000</v>
      </c>
      <c r="D20" s="14" t="str">
        <f>[1]物品定价!D35</f>
        <v>prop,103</v>
      </c>
      <c r="E20" s="14">
        <f>[1]物品定价!E35</f>
        <v>2</v>
      </c>
      <c r="F20" s="14" t="str">
        <f t="shared" si="2"/>
        <v>prop,103</v>
      </c>
      <c r="G20" s="14">
        <f>SUMIF(副本!$G$4:$G$15,引用!B20,副本!$I$4:$I$15)+SUMIF(副本!$J$4:$J$15,引用!B20,副本!$L$4:$L$15)</f>
        <v>0</v>
      </c>
      <c r="H20" s="14">
        <f>SUMIF(副本!$B$20:$B$67,引用!B20,副本!$D$20:$D$67)</f>
        <v>0</v>
      </c>
      <c r="I20" s="14">
        <f>SUMIF(副本!$H$20:$H$67,引用!B20,副本!$J$20:$J$67)</f>
        <v>0</v>
      </c>
      <c r="J20" s="14">
        <f>SUMIF(副本!$C$72:$C$86,引用!B20,副本!$D$72:$D$86)+SUMIF(副本!$E$72:$E$86,引用!B20,副本!$F$72:$F$86)+SUMIF(副本!$G$72:$G$86,引用!B20,副本!$H$72:$H$86)+SUMIF(副本!$I$72:$I$86,引用!B20,副本!$J$72:$J$86)+SUMIF(副本!$K$72:$K$86,引用!B20,副本!$L$72:$L$86)+SUMIF(副本!$M$72:$M$86,引用!B20,副本!$N$72:$N$86)</f>
        <v>0</v>
      </c>
      <c r="K20" s="14">
        <f>SUMIF(成长任务!P:P,引用!B20,成长任务!Q:Q)</f>
        <v>0</v>
      </c>
      <c r="L20" s="14">
        <v>0</v>
      </c>
      <c r="M20" s="14">
        <v>0</v>
      </c>
      <c r="N20" s="18">
        <f t="shared" si="0"/>
        <v>0</v>
      </c>
    </row>
    <row r="21" spans="1:14" x14ac:dyDescent="0.2">
      <c r="A21" s="14">
        <f>[1]物品定价!A36</f>
        <v>104</v>
      </c>
      <c r="B21" s="14" t="str">
        <f>[1]物品定价!B36</f>
        <v>经验鸡块</v>
      </c>
      <c r="C21" s="14">
        <f>[1]物品定价!C36</f>
        <v>3000</v>
      </c>
      <c r="D21" s="14" t="str">
        <f>[1]物品定价!D36</f>
        <v>prop,104</v>
      </c>
      <c r="E21" s="14">
        <f>[1]物品定价!E36</f>
        <v>6</v>
      </c>
      <c r="F21" s="14" t="str">
        <f t="shared" si="2"/>
        <v>prop,104</v>
      </c>
      <c r="G21" s="14">
        <f>SUMIF(副本!$G$4:$G$15,引用!B21,副本!$I$4:$I$15)+SUMIF(副本!$J$4:$J$15,引用!B21,副本!$L$4:$L$15)</f>
        <v>0</v>
      </c>
      <c r="H21" s="14">
        <f>SUMIF(副本!$B$20:$B$67,引用!B21,副本!$D$20:$D$67)</f>
        <v>1</v>
      </c>
      <c r="I21" s="14">
        <f>SUMIF(副本!$H$20:$H$67,引用!B21,副本!$J$20:$J$67)</f>
        <v>0</v>
      </c>
      <c r="J21" s="14">
        <f>SUMIF(副本!$C$72:$C$86,引用!B21,副本!$D$72:$D$86)+SUMIF(副本!$E$72:$E$86,引用!B21,副本!$F$72:$F$86)+SUMIF(副本!$G$72:$G$86,引用!B21,副本!$H$72:$H$86)+SUMIF(副本!$I$72:$I$86,引用!B21,副本!$J$72:$J$86)+SUMIF(副本!$K$72:$K$86,引用!B21,副本!$L$72:$L$86)+SUMIF(副本!$M$72:$M$86,引用!B21,副本!$N$72:$N$86)</f>
        <v>2</v>
      </c>
      <c r="K21" s="14">
        <f>SUMIF(成长任务!P:P,引用!B21,成长任务!Q:Q)</f>
        <v>26</v>
      </c>
      <c r="L21" s="14">
        <v>0</v>
      </c>
      <c r="M21" s="14">
        <v>0</v>
      </c>
      <c r="N21" s="18">
        <f t="shared" si="0"/>
        <v>29</v>
      </c>
    </row>
    <row r="22" spans="1:14" x14ac:dyDescent="0.2">
      <c r="A22" s="14">
        <f>[1]物品定价!A37</f>
        <v>105</v>
      </c>
      <c r="B22" s="14" t="str">
        <f>[1]物品定价!B37</f>
        <v>经验鱼籽丼</v>
      </c>
      <c r="C22" s="14">
        <f>[1]物品定价!C37</f>
        <v>10000</v>
      </c>
      <c r="D22" s="14" t="str">
        <f>[1]物品定价!D37</f>
        <v>prop,105</v>
      </c>
      <c r="E22" s="14">
        <f>[1]物品定价!E37</f>
        <v>20</v>
      </c>
      <c r="F22" s="14" t="str">
        <f t="shared" si="2"/>
        <v>prop,105</v>
      </c>
      <c r="G22" s="14">
        <f>SUMIF(副本!$G$4:$G$15,引用!B22,副本!$I$4:$I$15)+SUMIF(副本!$J$4:$J$15,引用!B22,副本!$L$4:$L$15)</f>
        <v>0</v>
      </c>
      <c r="H22" s="14">
        <f>SUMIF(副本!$B$20:$B$67,引用!B22,副本!$D$20:$D$67)</f>
        <v>0</v>
      </c>
      <c r="I22" s="14">
        <f>SUMIF(副本!$H$20:$H$67,引用!B22,副本!$J$20:$J$67)</f>
        <v>0</v>
      </c>
      <c r="J22" s="14">
        <f>SUMIF(副本!$C$72:$C$86,引用!B22,副本!$D$72:$D$86)+SUMIF(副本!$E$72:$E$86,引用!B22,副本!$F$72:$F$86)+SUMIF(副本!$G$72:$G$86,引用!B22,副本!$H$72:$H$86)+SUMIF(副本!$I$72:$I$86,引用!B22,副本!$J$72:$J$86)+SUMIF(副本!$K$72:$K$86,引用!B22,副本!$L$72:$L$86)+SUMIF(副本!$M$72:$M$86,引用!B22,副本!$N$72:$N$86)</f>
        <v>0</v>
      </c>
      <c r="K22" s="14">
        <f>SUMIF(成长任务!P:P,引用!B22,成长任务!Q:Q)</f>
        <v>14</v>
      </c>
      <c r="L22" s="14">
        <v>0</v>
      </c>
      <c r="M22" s="14">
        <v>0</v>
      </c>
      <c r="N22" s="18">
        <f t="shared" si="0"/>
        <v>14</v>
      </c>
    </row>
    <row r="23" spans="1:14" x14ac:dyDescent="0.2">
      <c r="A23" s="14">
        <f>[1]物品定价!A38</f>
        <v>106</v>
      </c>
      <c r="B23" s="14" t="str">
        <f>[1]物品定价!B38</f>
        <v>经验寿喜锅</v>
      </c>
      <c r="C23" s="14">
        <f>[1]物品定价!C38</f>
        <v>30000</v>
      </c>
      <c r="D23" s="14" t="str">
        <f>[1]物品定价!D38</f>
        <v>prop,106</v>
      </c>
      <c r="E23" s="14">
        <f>[1]物品定价!E38</f>
        <v>60</v>
      </c>
      <c r="F23" s="14" t="str">
        <f t="shared" si="2"/>
        <v>prop,106</v>
      </c>
      <c r="G23" s="14">
        <f>SUMIF(副本!$G$4:$G$15,引用!B23,副本!$I$4:$I$15)+SUMIF(副本!$J$4:$J$15,引用!B23,副本!$L$4:$L$15)</f>
        <v>0</v>
      </c>
      <c r="H23" s="14">
        <f>SUMIF(副本!$B$20:$B$67,引用!B23,副本!$D$20:$D$67)</f>
        <v>0</v>
      </c>
      <c r="I23" s="14">
        <f>SUMIF(副本!$H$20:$H$67,引用!B23,副本!$J$20:$J$67)</f>
        <v>0</v>
      </c>
      <c r="J23" s="14">
        <f>SUMIF(副本!$C$72:$C$86,引用!B23,副本!$D$72:$D$86)+SUMIF(副本!$E$72:$E$86,引用!B23,副本!$F$72:$F$86)+SUMIF(副本!$G$72:$G$86,引用!B23,副本!$H$72:$H$86)+SUMIF(副本!$I$72:$I$86,引用!B23,副本!$J$72:$J$86)+SUMIF(副本!$K$72:$K$86,引用!B23,副本!$L$72:$L$86)+SUMIF(副本!$M$72:$M$86,引用!B23,副本!$N$72:$N$86)</f>
        <v>0</v>
      </c>
      <c r="K23" s="14">
        <f>SUMIF(成长任务!P:P,引用!B23,成长任务!Q:Q)</f>
        <v>0</v>
      </c>
      <c r="L23" s="14">
        <v>0</v>
      </c>
      <c r="M23" s="14">
        <v>0</v>
      </c>
      <c r="N23" s="18">
        <f t="shared" si="0"/>
        <v>0</v>
      </c>
    </row>
    <row r="24" spans="1:14" x14ac:dyDescent="0.2">
      <c r="A24" s="14">
        <f>[1]物品定价!A39</f>
        <v>201</v>
      </c>
      <c r="B24" s="14" t="str">
        <f>[1]物品定价!B39</f>
        <v>入门实力徽章</v>
      </c>
      <c r="C24" s="14" t="str">
        <f>[1]物品定价!C39</f>
        <v>实力的凭证，用于将角色提升到2星。</v>
      </c>
      <c r="D24" s="14" t="str">
        <f>[1]物品定价!D39</f>
        <v>prop,201</v>
      </c>
      <c r="E24" s="14">
        <f>[1]物品定价!E39</f>
        <v>0</v>
      </c>
      <c r="F24" s="14" t="str">
        <f t="shared" si="2"/>
        <v>prop,201</v>
      </c>
      <c r="G24" s="14">
        <f>SUMIF(副本!$G$4:$G$15,引用!B24,副本!$I$4:$I$15)+SUMIF(副本!$J$4:$J$15,引用!B24,副本!$L$4:$L$15)</f>
        <v>0</v>
      </c>
      <c r="H24" s="14">
        <f>SUMIF(副本!$B$20:$B$67,引用!B24,副本!$D$20:$D$67)</f>
        <v>0</v>
      </c>
      <c r="I24" s="14">
        <f>SUMIF(副本!$H$20:$H$67,引用!B24,副本!$J$20:$J$67)</f>
        <v>0</v>
      </c>
      <c r="J24" s="14">
        <f>SUMIF(副本!$C$72:$C$86,引用!B24,副本!$D$72:$D$86)+SUMIF(副本!$E$72:$E$86,引用!B24,副本!$F$72:$F$86)+SUMIF(副本!$G$72:$G$86,引用!B24,副本!$H$72:$H$86)+SUMIF(副本!$I$72:$I$86,引用!B24,副本!$J$72:$J$86)+SUMIF(副本!$K$72:$K$86,引用!B24,副本!$L$72:$L$86)+SUMIF(副本!$M$72:$M$86,引用!B24,副本!$N$72:$N$86)</f>
        <v>0</v>
      </c>
      <c r="K24" s="14">
        <f>SUMIF(成长任务!P:P,引用!B24,成长任务!Q:Q)</f>
        <v>0</v>
      </c>
      <c r="L24" s="14">
        <v>0</v>
      </c>
      <c r="M24" s="14">
        <v>0</v>
      </c>
      <c r="N24" s="18">
        <f t="shared" si="0"/>
        <v>0</v>
      </c>
    </row>
    <row r="25" spans="1:14" x14ac:dyDescent="0.2">
      <c r="A25" s="14">
        <f>[1]物品定价!A40</f>
        <v>202</v>
      </c>
      <c r="B25" s="14" t="str">
        <f>[1]物品定价!B40</f>
        <v>初级实力徽章</v>
      </c>
      <c r="C25" s="14" t="str">
        <f>[1]物品定价!C40</f>
        <v>实力的凭证，用于将角色提升到2星和3星。</v>
      </c>
      <c r="D25" s="14" t="str">
        <f>[1]物品定价!D40</f>
        <v>prop,202</v>
      </c>
      <c r="E25" s="14">
        <f>[1]物品定价!E40</f>
        <v>2</v>
      </c>
      <c r="F25" s="14" t="str">
        <f t="shared" si="2"/>
        <v>prop,202</v>
      </c>
      <c r="G25" s="14">
        <f>SUMIF(副本!$G$4:$G$15,引用!B25,副本!$I$4:$I$15)+SUMIF(副本!$J$4:$J$15,引用!B25,副本!$L$4:$L$15)</f>
        <v>0</v>
      </c>
      <c r="H25" s="14">
        <f>SUMIF(副本!$B$20:$B$67,引用!B25,副本!$D$20:$D$67)</f>
        <v>3</v>
      </c>
      <c r="I25" s="14">
        <f>SUMIF(副本!$H$20:$H$67,引用!B25,副本!$J$20:$J$67)</f>
        <v>0</v>
      </c>
      <c r="J25" s="14">
        <f>SUMIF(副本!$C$72:$C$86,引用!B25,副本!$D$72:$D$86)+SUMIF(副本!$E$72:$E$86,引用!B25,副本!$F$72:$F$86)+SUMIF(副本!$G$72:$G$86,引用!B25,副本!$H$72:$H$86)+SUMIF(副本!$I$72:$I$86,引用!B25,副本!$J$72:$J$86)+SUMIF(副本!$K$72:$K$86,引用!B25,副本!$L$72:$L$86)+SUMIF(副本!$M$72:$M$86,引用!B25,副本!$N$72:$N$86)</f>
        <v>0</v>
      </c>
      <c r="K25" s="14">
        <f>SUMIF(成长任务!P:P,引用!B25,成长任务!Q:Q)</f>
        <v>5</v>
      </c>
      <c r="L25" s="14">
        <v>0</v>
      </c>
      <c r="M25" s="14">
        <v>0</v>
      </c>
      <c r="N25" s="18">
        <f t="shared" si="0"/>
        <v>8</v>
      </c>
    </row>
    <row r="26" spans="1:14" x14ac:dyDescent="0.2">
      <c r="A26" s="14">
        <f>[1]物品定价!A41</f>
        <v>203</v>
      </c>
      <c r="B26" s="14" t="str">
        <f>[1]物品定价!B41</f>
        <v>中级实力徽章</v>
      </c>
      <c r="C26" s="14" t="str">
        <f>[1]物品定价!C41</f>
        <v>实力的凭证，用于将角色提升到3星和4星。</v>
      </c>
      <c r="D26" s="14" t="str">
        <f>[1]物品定价!D41</f>
        <v>prop,203</v>
      </c>
      <c r="E26" s="14">
        <f>[1]物品定价!E41</f>
        <v>3</v>
      </c>
      <c r="F26" s="14" t="str">
        <f t="shared" si="2"/>
        <v>prop,203</v>
      </c>
      <c r="G26" s="14">
        <f>SUMIF(副本!$G$4:$G$15,引用!B26,副本!$I$4:$I$15)+SUMIF(副本!$J$4:$J$15,引用!B26,副本!$L$4:$L$15)</f>
        <v>0</v>
      </c>
      <c r="H26" s="14">
        <f>SUMIF(副本!$B$20:$B$67,引用!B26,副本!$D$20:$D$67)</f>
        <v>6</v>
      </c>
      <c r="I26" s="14">
        <f>SUMIF(副本!$H$20:$H$67,引用!B26,副本!$J$20:$J$67)</f>
        <v>0</v>
      </c>
      <c r="J26" s="14">
        <f>SUMIF(副本!$C$72:$C$86,引用!B26,副本!$D$72:$D$86)+SUMIF(副本!$E$72:$E$86,引用!B26,副本!$F$72:$F$86)+SUMIF(副本!$G$72:$G$86,引用!B26,副本!$H$72:$H$86)+SUMIF(副本!$I$72:$I$86,引用!B26,副本!$J$72:$J$86)+SUMIF(副本!$K$72:$K$86,引用!B26,副本!$L$72:$L$86)+SUMIF(副本!$M$72:$M$86,引用!B26,副本!$N$72:$N$86)</f>
        <v>4</v>
      </c>
      <c r="K26" s="14">
        <f>SUMIF(成长任务!P:P,引用!B26,成长任务!Q:Q)</f>
        <v>0</v>
      </c>
      <c r="L26" s="14">
        <v>0</v>
      </c>
      <c r="M26" s="14">
        <v>0</v>
      </c>
      <c r="N26" s="18">
        <f t="shared" si="0"/>
        <v>10</v>
      </c>
    </row>
    <row r="27" spans="1:14" x14ac:dyDescent="0.2">
      <c r="A27" s="14">
        <f>[1]物品定价!A42</f>
        <v>204</v>
      </c>
      <c r="B27" s="14" t="str">
        <f>[1]物品定价!B42</f>
        <v>高级实力徽章</v>
      </c>
      <c r="C27" s="14" t="str">
        <f>[1]物品定价!C42</f>
        <v>实力的凭证，用于将角色提升到4星和5星。</v>
      </c>
      <c r="D27" s="14" t="str">
        <f>[1]物品定价!D42</f>
        <v>prop,204</v>
      </c>
      <c r="E27" s="14">
        <f>[1]物品定价!E42</f>
        <v>5</v>
      </c>
      <c r="F27" s="14" t="str">
        <f t="shared" si="2"/>
        <v>prop,204</v>
      </c>
      <c r="G27" s="14">
        <f>SUMIF(副本!$G$4:$G$15,引用!B27,副本!$I$4:$I$15)+SUMIF(副本!$J$4:$J$15,引用!B27,副本!$L$4:$L$15)</f>
        <v>3</v>
      </c>
      <c r="H27" s="14">
        <f>SUMIF(副本!$B$20:$B$67,引用!B27,副本!$D$20:$D$67)</f>
        <v>4</v>
      </c>
      <c r="I27" s="14">
        <f>SUMIF(副本!$H$20:$H$67,引用!B27,副本!$J$20:$J$67)</f>
        <v>0</v>
      </c>
      <c r="J27" s="14">
        <f>SUMIF(副本!$C$72:$C$86,引用!B27,副本!$D$72:$D$86)+SUMIF(副本!$E$72:$E$86,引用!B27,副本!$F$72:$F$86)+SUMIF(副本!$G$72:$G$86,引用!B27,副本!$H$72:$H$86)+SUMIF(副本!$I$72:$I$86,引用!B27,副本!$J$72:$J$86)+SUMIF(副本!$K$72:$K$86,引用!B27,副本!$L$72:$L$86)+SUMIF(副本!$M$72:$M$86,引用!B27,副本!$N$72:$N$86)</f>
        <v>6</v>
      </c>
      <c r="K27" s="14">
        <f>SUMIF(成长任务!P:P,引用!B27,成长任务!Q:Q)</f>
        <v>0</v>
      </c>
      <c r="L27" s="14">
        <v>0</v>
      </c>
      <c r="M27" s="14">
        <v>0</v>
      </c>
      <c r="N27" s="18">
        <f t="shared" si="0"/>
        <v>13</v>
      </c>
    </row>
    <row r="28" spans="1:14" x14ac:dyDescent="0.2">
      <c r="A28" s="14">
        <f>[1]物品定价!A43</f>
        <v>205</v>
      </c>
      <c r="B28" s="14" t="str">
        <f>[1]物品定价!B43</f>
        <v>特级实力徽章</v>
      </c>
      <c r="C28" s="14" t="str">
        <f>[1]物品定价!C43</f>
        <v>实力的凭证，用于将角色提升到5星和6星。</v>
      </c>
      <c r="D28" s="14" t="str">
        <f>[1]物品定价!D43</f>
        <v>prop,205</v>
      </c>
      <c r="E28" s="14">
        <f>[1]物品定价!E43</f>
        <v>10</v>
      </c>
      <c r="F28" s="14" t="str">
        <f t="shared" si="2"/>
        <v>prop,205</v>
      </c>
      <c r="G28" s="14">
        <f>SUMIF(副本!$G$4:$G$15,引用!B28,副本!$I$4:$I$15)+SUMIF(副本!$J$4:$J$15,引用!B28,副本!$L$4:$L$15)</f>
        <v>2</v>
      </c>
      <c r="H28" s="14">
        <f>SUMIF(副本!$B$20:$B$67,引用!B28,副本!$D$20:$D$67)</f>
        <v>2</v>
      </c>
      <c r="I28" s="14">
        <f>SUMIF(副本!$H$20:$H$67,引用!B28,副本!$J$20:$J$67)</f>
        <v>0</v>
      </c>
      <c r="J28" s="14">
        <f>SUMIF(副本!$C$72:$C$86,引用!B28,副本!$D$72:$D$86)+SUMIF(副本!$E$72:$E$86,引用!B28,副本!$F$72:$F$86)+SUMIF(副本!$G$72:$G$86,引用!B28,副本!$H$72:$H$86)+SUMIF(副本!$I$72:$I$86,引用!B28,副本!$J$72:$J$86)+SUMIF(副本!$K$72:$K$86,引用!B28,副本!$L$72:$L$86)+SUMIF(副本!$M$72:$M$86,引用!B28,副本!$N$72:$N$86)</f>
        <v>6</v>
      </c>
      <c r="K28" s="14">
        <f>SUMIF(成长任务!P:P,引用!B28,成长任务!Q:Q)</f>
        <v>0</v>
      </c>
      <c r="L28" s="14">
        <v>0</v>
      </c>
      <c r="M28" s="14">
        <v>0</v>
      </c>
      <c r="N28" s="18">
        <f t="shared" si="0"/>
        <v>10</v>
      </c>
    </row>
    <row r="29" spans="1:14" x14ac:dyDescent="0.2">
      <c r="A29" s="14">
        <f>[1]物品定价!A44</f>
        <v>206</v>
      </c>
      <c r="B29" s="14" t="str">
        <f>[1]物品定价!B44</f>
        <v>超级实力徽章</v>
      </c>
      <c r="C29" s="14" t="str">
        <f>[1]物品定价!C44</f>
        <v>实力的凭证，用于将角色提升到6星。</v>
      </c>
      <c r="D29" s="14" t="str">
        <f>[1]物品定价!D44</f>
        <v>prop,206</v>
      </c>
      <c r="E29" s="14">
        <f>[1]物品定价!E44</f>
        <v>20</v>
      </c>
      <c r="F29" s="14" t="str">
        <f t="shared" si="2"/>
        <v>prop,206</v>
      </c>
      <c r="G29" s="14">
        <f>SUMIF(副本!$G$4:$G$15,引用!B29,副本!$I$4:$I$15)+SUMIF(副本!$J$4:$J$15,引用!B29,副本!$L$4:$L$15)</f>
        <v>6</v>
      </c>
      <c r="H29" s="14">
        <f>SUMIF(副本!$B$20:$B$67,引用!B29,副本!$D$20:$D$67)</f>
        <v>4</v>
      </c>
      <c r="I29" s="14">
        <f>SUMIF(副本!$H$20:$H$67,引用!B29,副本!$J$20:$J$67)</f>
        <v>0</v>
      </c>
      <c r="J29" s="14">
        <f>SUMIF(副本!$C$72:$C$86,引用!B29,副本!$D$72:$D$86)+SUMIF(副本!$E$72:$E$86,引用!B29,副本!$F$72:$F$86)+SUMIF(副本!$G$72:$G$86,引用!B29,副本!$H$72:$H$86)+SUMIF(副本!$I$72:$I$86,引用!B29,副本!$J$72:$J$86)+SUMIF(副本!$K$72:$K$86,引用!B29,副本!$L$72:$L$86)+SUMIF(副本!$M$72:$M$86,引用!B29,副本!$N$72:$N$86)</f>
        <v>6</v>
      </c>
      <c r="K29" s="14">
        <f>SUMIF(成长任务!P:P,引用!B29,成长任务!Q:Q)</f>
        <v>0</v>
      </c>
      <c r="L29" s="14">
        <v>0</v>
      </c>
      <c r="M29" s="14">
        <v>0</v>
      </c>
      <c r="N29" s="18">
        <f t="shared" si="0"/>
        <v>16</v>
      </c>
    </row>
    <row r="30" spans="1:14" x14ac:dyDescent="0.2">
      <c r="A30" s="14">
        <f>[1]物品定价!A45</f>
        <v>207</v>
      </c>
      <c r="B30" s="14" t="str">
        <f>[1]物品定价!B45</f>
        <v>格斗力认证</v>
      </c>
      <c r="C30" s="14" t="str">
        <f>[1]物品定价!C45</f>
        <v>实力的凭证，用于将格斗类角色提升至2-4星。</v>
      </c>
      <c r="D30" s="14" t="str">
        <f>[1]物品定价!D45</f>
        <v>prop,207</v>
      </c>
      <c r="E30" s="14">
        <f>[1]物品定价!E45</f>
        <v>10</v>
      </c>
      <c r="F30" s="14" t="str">
        <f t="shared" si="2"/>
        <v>prop,207</v>
      </c>
      <c r="G30" s="14">
        <f>SUMIF(副本!$G$4:$G$15,引用!B30,副本!$I$4:$I$15)+SUMIF(副本!$J$4:$J$15,引用!B30,副本!$L$4:$L$15)</f>
        <v>0</v>
      </c>
      <c r="H30" s="14">
        <f>SUMIF(副本!$B$20:$B$67,引用!B30,副本!$D$20:$D$67)</f>
        <v>2</v>
      </c>
      <c r="I30" s="14">
        <f>SUMIF(副本!$H$20:$H$67,引用!B30,副本!$J$20:$J$67)</f>
        <v>0</v>
      </c>
      <c r="J30" s="14">
        <f>SUMIF(副本!$C$72:$C$86,引用!B30,副本!$D$72:$D$86)+SUMIF(副本!$E$72:$E$86,引用!B30,副本!$F$72:$F$86)+SUMIF(副本!$G$72:$G$86,引用!B30,副本!$H$72:$H$86)+SUMIF(副本!$I$72:$I$86,引用!B30,副本!$J$72:$J$86)+SUMIF(副本!$K$72:$K$86,引用!B30,副本!$L$72:$L$86)+SUMIF(副本!$M$72:$M$86,引用!B30,副本!$N$72:$N$86)</f>
        <v>0</v>
      </c>
      <c r="K30" s="14">
        <f>SUMIF(成长任务!P:P,引用!B30,成长任务!Q:Q)</f>
        <v>3</v>
      </c>
      <c r="L30" s="14">
        <v>0</v>
      </c>
      <c r="M30" s="14">
        <v>0</v>
      </c>
      <c r="N30" s="18">
        <f t="shared" si="0"/>
        <v>5</v>
      </c>
    </row>
    <row r="31" spans="1:14" x14ac:dyDescent="0.2">
      <c r="A31" s="14">
        <f>[1]物品定价!A46</f>
        <v>208</v>
      </c>
      <c r="B31" s="14" t="str">
        <f>[1]物品定价!B46</f>
        <v>武装力认证</v>
      </c>
      <c r="C31" s="14" t="str">
        <f>[1]物品定价!C46</f>
        <v>实力的凭证，用于将持械类角色提升至2-4星。</v>
      </c>
      <c r="D31" s="14" t="str">
        <f>[1]物品定价!D46</f>
        <v>prop,208</v>
      </c>
      <c r="E31" s="14">
        <f>[1]物品定价!E46</f>
        <v>10</v>
      </c>
      <c r="F31" s="14" t="str">
        <f t="shared" si="2"/>
        <v>prop,208</v>
      </c>
      <c r="G31" s="14">
        <f>SUMIF(副本!$G$4:$G$15,引用!B31,副本!$I$4:$I$15)+SUMIF(副本!$J$4:$J$15,引用!B31,副本!$L$4:$L$15)</f>
        <v>0</v>
      </c>
      <c r="H31" s="14">
        <f>SUMIF(副本!$B$20:$B$67,引用!B31,副本!$D$20:$D$67)</f>
        <v>2</v>
      </c>
      <c r="I31" s="14">
        <f>SUMIF(副本!$H$20:$H$67,引用!B31,副本!$J$20:$J$67)</f>
        <v>0</v>
      </c>
      <c r="J31" s="14">
        <f>SUMIF(副本!$C$72:$C$86,引用!B31,副本!$D$72:$D$86)+SUMIF(副本!$E$72:$E$86,引用!B31,副本!$F$72:$F$86)+SUMIF(副本!$G$72:$G$86,引用!B31,副本!$H$72:$H$86)+SUMIF(副本!$I$72:$I$86,引用!B31,副本!$J$72:$J$86)+SUMIF(副本!$K$72:$K$86,引用!B31,副本!$L$72:$L$86)+SUMIF(副本!$M$72:$M$86,引用!B31,副本!$N$72:$N$86)</f>
        <v>0</v>
      </c>
      <c r="K31" s="14">
        <f>SUMIF(成长任务!P:P,引用!B31,成长任务!Q:Q)</f>
        <v>3</v>
      </c>
      <c r="L31" s="14">
        <v>0</v>
      </c>
      <c r="M31" s="14">
        <v>0</v>
      </c>
      <c r="N31" s="18">
        <f t="shared" si="0"/>
        <v>5</v>
      </c>
    </row>
    <row r="32" spans="1:14" x14ac:dyDescent="0.2">
      <c r="A32" s="14">
        <f>[1]物品定价!A47</f>
        <v>209</v>
      </c>
      <c r="B32" s="14" t="str">
        <f>[1]物品定价!B47</f>
        <v>超能力认证</v>
      </c>
      <c r="C32" s="14" t="str">
        <f>[1]物品定价!C47</f>
        <v>实力的凭证，用于将超能类角色提升至2-4星。</v>
      </c>
      <c r="D32" s="14" t="str">
        <f>[1]物品定价!D47</f>
        <v>prop,209</v>
      </c>
      <c r="E32" s="14">
        <f>[1]物品定价!E47</f>
        <v>10</v>
      </c>
      <c r="F32" s="14" t="str">
        <f t="shared" si="2"/>
        <v>prop,209</v>
      </c>
      <c r="G32" s="14">
        <f>SUMIF(副本!$G$4:$G$15,引用!B32,副本!$I$4:$I$15)+SUMIF(副本!$J$4:$J$15,引用!B32,副本!$L$4:$L$15)</f>
        <v>0</v>
      </c>
      <c r="H32" s="14">
        <f>SUMIF(副本!$B$20:$B$67,引用!B32,副本!$D$20:$D$67)</f>
        <v>2</v>
      </c>
      <c r="I32" s="14">
        <f>SUMIF(副本!$H$20:$H$67,引用!B32,副本!$J$20:$J$67)</f>
        <v>0</v>
      </c>
      <c r="J32" s="14">
        <f>SUMIF(副本!$C$72:$C$86,引用!B32,副本!$D$72:$D$86)+SUMIF(副本!$E$72:$E$86,引用!B32,副本!$F$72:$F$86)+SUMIF(副本!$G$72:$G$86,引用!B32,副本!$H$72:$H$86)+SUMIF(副本!$I$72:$I$86,引用!B32,副本!$J$72:$J$86)+SUMIF(副本!$K$72:$K$86,引用!B32,副本!$L$72:$L$86)+SUMIF(副本!$M$72:$M$86,引用!B32,副本!$N$72:$N$86)</f>
        <v>0</v>
      </c>
      <c r="K32" s="14">
        <f>SUMIF(成长任务!P:P,引用!B32,成长任务!Q:Q)</f>
        <v>3</v>
      </c>
      <c r="L32" s="14">
        <v>0</v>
      </c>
      <c r="M32" s="14">
        <v>0</v>
      </c>
      <c r="N32" s="18">
        <f t="shared" si="0"/>
        <v>5</v>
      </c>
    </row>
    <row r="33" spans="1:14" x14ac:dyDescent="0.2">
      <c r="A33" s="14">
        <f>[1]物品定价!A48</f>
        <v>210</v>
      </c>
      <c r="B33" s="14" t="str">
        <f>[1]物品定价!B48</f>
        <v>机械力认证</v>
      </c>
      <c r="C33" s="14" t="str">
        <f>[1]物品定价!C48</f>
        <v>实力的凭证，用于将机械类角色提升至2-4星。</v>
      </c>
      <c r="D33" s="14" t="str">
        <f>[1]物品定价!D48</f>
        <v>prop,210</v>
      </c>
      <c r="E33" s="14">
        <f>[1]物品定价!E48</f>
        <v>10</v>
      </c>
      <c r="F33" s="14" t="str">
        <f t="shared" si="2"/>
        <v>prop,210</v>
      </c>
      <c r="G33" s="14">
        <f>SUMIF(副本!$G$4:$G$15,引用!B33,副本!$I$4:$I$15)+SUMIF(副本!$J$4:$J$15,引用!B33,副本!$L$4:$L$15)</f>
        <v>0</v>
      </c>
      <c r="H33" s="14">
        <f>SUMIF(副本!$B$20:$B$67,引用!B33,副本!$D$20:$D$67)</f>
        <v>2</v>
      </c>
      <c r="I33" s="14">
        <f>SUMIF(副本!$H$20:$H$67,引用!B33,副本!$J$20:$J$67)</f>
        <v>0</v>
      </c>
      <c r="J33" s="14">
        <f>SUMIF(副本!$C$72:$C$86,引用!B33,副本!$D$72:$D$86)+SUMIF(副本!$E$72:$E$86,引用!B33,副本!$F$72:$F$86)+SUMIF(副本!$G$72:$G$86,引用!B33,副本!$H$72:$H$86)+SUMIF(副本!$I$72:$I$86,引用!B33,副本!$J$72:$J$86)+SUMIF(副本!$K$72:$K$86,引用!B33,副本!$L$72:$L$86)+SUMIF(副本!$M$72:$M$86,引用!B33,副本!$N$72:$N$86)</f>
        <v>0</v>
      </c>
      <c r="K33" s="14">
        <f>SUMIF(成长任务!P:P,引用!B33,成长任务!Q:Q)</f>
        <v>3</v>
      </c>
      <c r="L33" s="14">
        <v>0</v>
      </c>
      <c r="M33" s="14">
        <v>0</v>
      </c>
      <c r="N33" s="18">
        <f t="shared" si="0"/>
        <v>5</v>
      </c>
    </row>
    <row r="34" spans="1:14" x14ac:dyDescent="0.2">
      <c r="A34" s="14">
        <f>[1]物品定价!A49</f>
        <v>211</v>
      </c>
      <c r="B34" s="14" t="str">
        <f>[1]物品定价!B49</f>
        <v>高等格斗力认证</v>
      </c>
      <c r="C34" s="14" t="str">
        <f>[1]物品定价!C49</f>
        <v>实力的凭证，用于将格斗类角色提升至5-6星。</v>
      </c>
      <c r="D34" s="14" t="str">
        <f>[1]物品定价!D49</f>
        <v>prop,211</v>
      </c>
      <c r="E34" s="14">
        <f>[1]物品定价!E49</f>
        <v>20</v>
      </c>
      <c r="F34" s="14" t="str">
        <f t="shared" si="2"/>
        <v>prop,211</v>
      </c>
      <c r="G34" s="14">
        <f>SUMIF(副本!$G$4:$G$15,引用!B34,副本!$I$4:$I$15)+SUMIF(副本!$J$4:$J$15,引用!B34,副本!$L$4:$L$15)</f>
        <v>0</v>
      </c>
      <c r="H34" s="14">
        <f>SUMIF(副本!$B$20:$B$67,引用!B34,副本!$D$20:$D$67)</f>
        <v>2</v>
      </c>
      <c r="I34" s="14">
        <f>SUMIF(副本!$H$20:$H$67,引用!B34,副本!$J$20:$J$67)</f>
        <v>0</v>
      </c>
      <c r="J34" s="14">
        <f>SUMIF(副本!$C$72:$C$86,引用!B34,副本!$D$72:$D$86)+SUMIF(副本!$E$72:$E$86,引用!B34,副本!$F$72:$F$86)+SUMIF(副本!$G$72:$G$86,引用!B34,副本!$H$72:$H$86)+SUMIF(副本!$I$72:$I$86,引用!B34,副本!$J$72:$J$86)+SUMIF(副本!$K$72:$K$86,引用!B34,副本!$L$72:$L$86)+SUMIF(副本!$M$72:$M$86,引用!B34,副本!$N$72:$N$86)</f>
        <v>0</v>
      </c>
      <c r="K34" s="14">
        <f>SUMIF(成长任务!P:P,引用!B34,成长任务!Q:Q)</f>
        <v>3</v>
      </c>
      <c r="L34" s="14">
        <v>0</v>
      </c>
      <c r="M34" s="14">
        <v>0</v>
      </c>
      <c r="N34" s="18">
        <f t="shared" si="0"/>
        <v>5</v>
      </c>
    </row>
    <row r="35" spans="1:14" x14ac:dyDescent="0.2">
      <c r="A35" s="14">
        <f>[1]物品定价!A50</f>
        <v>212</v>
      </c>
      <c r="B35" s="14" t="str">
        <f>[1]物品定价!B50</f>
        <v>高等武装力认证</v>
      </c>
      <c r="C35" s="14" t="str">
        <f>[1]物品定价!C50</f>
        <v>实力的凭证，用于将持械类角色提升至5-6星。</v>
      </c>
      <c r="D35" s="14" t="str">
        <f>[1]物品定价!D50</f>
        <v>prop,212</v>
      </c>
      <c r="E35" s="14">
        <f>[1]物品定价!E50</f>
        <v>20</v>
      </c>
      <c r="F35" s="14" t="str">
        <f t="shared" si="2"/>
        <v>prop,212</v>
      </c>
      <c r="G35" s="14">
        <f>SUMIF(副本!$G$4:$G$15,引用!B35,副本!$I$4:$I$15)+SUMIF(副本!$J$4:$J$15,引用!B35,副本!$L$4:$L$15)</f>
        <v>0</v>
      </c>
      <c r="H35" s="14">
        <f>SUMIF(副本!$B$20:$B$67,引用!B35,副本!$D$20:$D$67)</f>
        <v>2</v>
      </c>
      <c r="I35" s="14">
        <f>SUMIF(副本!$H$20:$H$67,引用!B35,副本!$J$20:$J$67)</f>
        <v>0</v>
      </c>
      <c r="J35" s="14">
        <f>SUMIF(副本!$C$72:$C$86,引用!B35,副本!$D$72:$D$86)+SUMIF(副本!$E$72:$E$86,引用!B35,副本!$F$72:$F$86)+SUMIF(副本!$G$72:$G$86,引用!B35,副本!$H$72:$H$86)+SUMIF(副本!$I$72:$I$86,引用!B35,副本!$J$72:$J$86)+SUMIF(副本!$K$72:$K$86,引用!B35,副本!$L$72:$L$86)+SUMIF(副本!$M$72:$M$86,引用!B35,副本!$N$72:$N$86)</f>
        <v>0</v>
      </c>
      <c r="K35" s="14">
        <f>SUMIF(成长任务!P:P,引用!B35,成长任务!Q:Q)</f>
        <v>3</v>
      </c>
      <c r="L35" s="14">
        <v>0</v>
      </c>
      <c r="M35" s="14">
        <v>0</v>
      </c>
      <c r="N35" s="18">
        <f t="shared" si="0"/>
        <v>5</v>
      </c>
    </row>
    <row r="36" spans="1:14" x14ac:dyDescent="0.2">
      <c r="A36" s="14">
        <f>[1]物品定价!A51</f>
        <v>213</v>
      </c>
      <c r="B36" s="14" t="str">
        <f>[1]物品定价!B51</f>
        <v>高等超能力认证</v>
      </c>
      <c r="C36" s="14" t="str">
        <f>[1]物品定价!C51</f>
        <v>实力的凭证，用于将超能类角色提升至5-6星。</v>
      </c>
      <c r="D36" s="14" t="str">
        <f>[1]物品定价!D51</f>
        <v>prop,213</v>
      </c>
      <c r="E36" s="14">
        <f>[1]物品定价!E51</f>
        <v>20</v>
      </c>
      <c r="F36" s="14" t="str">
        <f t="shared" si="2"/>
        <v>prop,213</v>
      </c>
      <c r="G36" s="14">
        <f>SUMIF(副本!$G$4:$G$15,引用!B36,副本!$I$4:$I$15)+SUMIF(副本!$J$4:$J$15,引用!B36,副本!$L$4:$L$15)</f>
        <v>0</v>
      </c>
      <c r="H36" s="14">
        <f>SUMIF(副本!$B$20:$B$67,引用!B36,副本!$D$20:$D$67)</f>
        <v>2</v>
      </c>
      <c r="I36" s="14">
        <f>SUMIF(副本!$H$20:$H$67,引用!B36,副本!$J$20:$J$67)</f>
        <v>0</v>
      </c>
      <c r="J36" s="14">
        <f>SUMIF(副本!$C$72:$C$86,引用!B36,副本!$D$72:$D$86)+SUMIF(副本!$E$72:$E$86,引用!B36,副本!$F$72:$F$86)+SUMIF(副本!$G$72:$G$86,引用!B36,副本!$H$72:$H$86)+SUMIF(副本!$I$72:$I$86,引用!B36,副本!$J$72:$J$86)+SUMIF(副本!$K$72:$K$86,引用!B36,副本!$L$72:$L$86)+SUMIF(副本!$M$72:$M$86,引用!B36,副本!$N$72:$N$86)</f>
        <v>0</v>
      </c>
      <c r="K36" s="14">
        <f>SUMIF(成长任务!P:P,引用!B36,成长任务!Q:Q)</f>
        <v>3</v>
      </c>
      <c r="L36" s="14">
        <v>0</v>
      </c>
      <c r="M36" s="14">
        <v>0</v>
      </c>
      <c r="N36" s="18">
        <f t="shared" si="0"/>
        <v>5</v>
      </c>
    </row>
    <row r="37" spans="1:14" x14ac:dyDescent="0.2">
      <c r="A37" s="14">
        <f>[1]物品定价!A52</f>
        <v>214</v>
      </c>
      <c r="B37" s="14" t="str">
        <f>[1]物品定价!B52</f>
        <v>高等机械力认证</v>
      </c>
      <c r="C37" s="14" t="str">
        <f>[1]物品定价!C52</f>
        <v>实力的凭证，用于将机械类角色提升至5-6星。</v>
      </c>
      <c r="D37" s="14" t="str">
        <f>[1]物品定价!D52</f>
        <v>prop,214</v>
      </c>
      <c r="E37" s="14">
        <f>[1]物品定价!E52</f>
        <v>20</v>
      </c>
      <c r="F37" s="14" t="str">
        <f t="shared" si="2"/>
        <v>prop,214</v>
      </c>
      <c r="G37" s="14">
        <f>SUMIF(副本!$G$4:$G$15,引用!B37,副本!$I$4:$I$15)+SUMIF(副本!$J$4:$J$15,引用!B37,副本!$L$4:$L$15)</f>
        <v>0</v>
      </c>
      <c r="H37" s="14">
        <f>SUMIF(副本!$B$20:$B$67,引用!B37,副本!$D$20:$D$67)</f>
        <v>2</v>
      </c>
      <c r="I37" s="14">
        <f>SUMIF(副本!$H$20:$H$67,引用!B37,副本!$J$20:$J$67)</f>
        <v>0</v>
      </c>
      <c r="J37" s="14">
        <f>SUMIF(副本!$C$72:$C$86,引用!B37,副本!$D$72:$D$86)+SUMIF(副本!$E$72:$E$86,引用!B37,副本!$F$72:$F$86)+SUMIF(副本!$G$72:$G$86,引用!B37,副本!$H$72:$H$86)+SUMIF(副本!$I$72:$I$86,引用!B37,副本!$J$72:$J$86)+SUMIF(副本!$K$72:$K$86,引用!B37,副本!$L$72:$L$86)+SUMIF(副本!$M$72:$M$86,引用!B37,副本!$N$72:$N$86)</f>
        <v>0</v>
      </c>
      <c r="K37" s="14">
        <f>SUMIF(成长任务!P:P,引用!B37,成长任务!Q:Q)</f>
        <v>3</v>
      </c>
      <c r="L37" s="14">
        <v>0</v>
      </c>
      <c r="M37" s="14">
        <v>0</v>
      </c>
      <c r="N37" s="18">
        <f t="shared" si="0"/>
        <v>5</v>
      </c>
    </row>
    <row r="38" spans="1:14" x14ac:dyDescent="0.2">
      <c r="A38" s="14">
        <f>[1]物品定价!A53</f>
        <v>301</v>
      </c>
      <c r="B38" s="14" t="str">
        <f>[1]物品定价!B53</f>
        <v>元气牛肉</v>
      </c>
      <c r="C38" s="14" t="str">
        <f>[1]物品定价!C53</f>
        <v>用于点亮格斗类角色的天赋。</v>
      </c>
      <c r="D38" s="14" t="str">
        <f>[1]物品定价!D53</f>
        <v>prop,301</v>
      </c>
      <c r="E38" s="14">
        <f>[1]物品定价!E53</f>
        <v>20</v>
      </c>
      <c r="F38" s="14" t="str">
        <f t="shared" si="2"/>
        <v>prop,301</v>
      </c>
      <c r="G38" s="14">
        <f>SUMIF(副本!$G$4:$G$15,引用!B38,副本!$I$4:$I$15)+SUMIF(副本!$J$4:$J$15,引用!B38,副本!$L$4:$L$15)</f>
        <v>0</v>
      </c>
      <c r="H38" s="14">
        <f>SUMIF(副本!$B$20:$B$67,引用!B38,副本!$D$20:$D$67)</f>
        <v>1</v>
      </c>
      <c r="I38" s="14">
        <f>SUMIF(副本!$H$20:$H$67,引用!B38,副本!$J$20:$J$67)</f>
        <v>0</v>
      </c>
      <c r="J38" s="14">
        <f>SUMIF(副本!$C$72:$C$86,引用!B38,副本!$D$72:$D$86)+SUMIF(副本!$E$72:$E$86,引用!B38,副本!$F$72:$F$86)+SUMIF(副本!$G$72:$G$86,引用!B38,副本!$H$72:$H$86)+SUMIF(副本!$I$72:$I$86,引用!B38,副本!$J$72:$J$86)+SUMIF(副本!$K$72:$K$86,引用!B38,副本!$L$72:$L$86)+SUMIF(副本!$M$72:$M$86,引用!B38,副本!$N$72:$N$86)</f>
        <v>0</v>
      </c>
      <c r="K38" s="14">
        <f>SUMIF(成长任务!P:P,引用!B38,成长任务!Q:Q)</f>
        <v>3</v>
      </c>
      <c r="L38" s="14">
        <v>0</v>
      </c>
      <c r="M38" s="14">
        <v>0</v>
      </c>
      <c r="N38" s="18">
        <f t="shared" si="0"/>
        <v>4</v>
      </c>
    </row>
    <row r="39" spans="1:14" x14ac:dyDescent="0.2">
      <c r="A39" s="14">
        <f>[1]物品定价!A54</f>
        <v>302</v>
      </c>
      <c r="B39" s="14" t="str">
        <f>[1]物品定价!B54</f>
        <v>“Super-X”</v>
      </c>
      <c r="C39" s="14" t="str">
        <f>[1]物品定价!C54</f>
        <v>用于点亮格斗类角色的天赋。</v>
      </c>
      <c r="D39" s="14" t="str">
        <f>[1]物品定价!D54</f>
        <v>prop,302</v>
      </c>
      <c r="E39" s="14">
        <f>[1]物品定价!E54</f>
        <v>50</v>
      </c>
      <c r="F39" s="14" t="str">
        <f t="shared" si="2"/>
        <v>prop,302</v>
      </c>
      <c r="G39" s="14">
        <f>SUMIF(副本!$G$4:$G$15,引用!B39,副本!$I$4:$I$15)+SUMIF(副本!$J$4:$J$15,引用!B39,副本!$L$4:$L$15)</f>
        <v>0</v>
      </c>
      <c r="H39" s="14">
        <f>SUMIF(副本!$B$20:$B$67,引用!B39,副本!$D$20:$D$67)</f>
        <v>1</v>
      </c>
      <c r="I39" s="14">
        <f>SUMIF(副本!$H$20:$H$67,引用!B39,副本!$J$20:$J$67)</f>
        <v>0</v>
      </c>
      <c r="J39" s="14">
        <f>SUMIF(副本!$C$72:$C$86,引用!B39,副本!$D$72:$D$86)+SUMIF(副本!$E$72:$E$86,引用!B39,副本!$F$72:$F$86)+SUMIF(副本!$G$72:$G$86,引用!B39,副本!$H$72:$H$86)+SUMIF(副本!$I$72:$I$86,引用!B39,副本!$J$72:$J$86)+SUMIF(副本!$K$72:$K$86,引用!B39,副本!$L$72:$L$86)+SUMIF(副本!$M$72:$M$86,引用!B39,副本!$N$72:$N$86)</f>
        <v>0</v>
      </c>
      <c r="K39" s="14">
        <f>SUMIF(成长任务!P:P,引用!B39,成长任务!Q:Q)</f>
        <v>6</v>
      </c>
      <c r="L39" s="14">
        <v>0</v>
      </c>
      <c r="M39" s="14">
        <v>0</v>
      </c>
      <c r="N39" s="18">
        <f t="shared" si="0"/>
        <v>7</v>
      </c>
    </row>
    <row r="40" spans="1:14" x14ac:dyDescent="0.2">
      <c r="A40" s="14">
        <f>[1]物品定价!A55</f>
        <v>303</v>
      </c>
      <c r="B40" s="14" t="str">
        <f>[1]物品定价!B55</f>
        <v>肌力药剂</v>
      </c>
      <c r="C40" s="14" t="str">
        <f>[1]物品定价!C55</f>
        <v>用于点亮格斗类角色的天赋。</v>
      </c>
      <c r="D40" s="14" t="str">
        <f>[1]物品定价!D55</f>
        <v>prop,303</v>
      </c>
      <c r="E40" s="14">
        <f>[1]物品定价!E55</f>
        <v>100</v>
      </c>
      <c r="F40" s="14" t="str">
        <f t="shared" si="2"/>
        <v>prop,303</v>
      </c>
      <c r="G40" s="14">
        <f>SUMIF(副本!$G$4:$G$15,引用!B40,副本!$I$4:$I$15)+SUMIF(副本!$J$4:$J$15,引用!B40,副本!$L$4:$L$15)</f>
        <v>0</v>
      </c>
      <c r="H40" s="14">
        <f>SUMIF(副本!$B$20:$B$67,引用!B40,副本!$D$20:$D$67)</f>
        <v>1</v>
      </c>
      <c r="I40" s="14">
        <f>SUMIF(副本!$H$20:$H$67,引用!B40,副本!$J$20:$J$67)</f>
        <v>0</v>
      </c>
      <c r="J40" s="14">
        <f>SUMIF(副本!$C$72:$C$86,引用!B40,副本!$D$72:$D$86)+SUMIF(副本!$E$72:$E$86,引用!B40,副本!$F$72:$F$86)+SUMIF(副本!$G$72:$G$86,引用!B40,副本!$H$72:$H$86)+SUMIF(副本!$I$72:$I$86,引用!B40,副本!$J$72:$J$86)+SUMIF(副本!$K$72:$K$86,引用!B40,副本!$L$72:$L$86)+SUMIF(副本!$M$72:$M$86,引用!B40,副本!$N$72:$N$86)</f>
        <v>0</v>
      </c>
      <c r="K40" s="14">
        <f>SUMIF(成长任务!P:P,引用!B40,成长任务!Q:Q)</f>
        <v>6</v>
      </c>
      <c r="L40" s="14">
        <v>0</v>
      </c>
      <c r="M40" s="14">
        <v>0</v>
      </c>
      <c r="N40" s="18">
        <f t="shared" si="0"/>
        <v>7</v>
      </c>
    </row>
    <row r="41" spans="1:14" x14ac:dyDescent="0.2">
      <c r="A41" s="14">
        <f>[1]物品定价!A56</f>
        <v>304</v>
      </c>
      <c r="B41" s="14" t="str">
        <f>[1]物品定价!B56</f>
        <v>训练拳套</v>
      </c>
      <c r="C41" s="14" t="str">
        <f>[1]物品定价!C56</f>
        <v>用于点亮持械类角色的天赋。</v>
      </c>
      <c r="D41" s="14" t="str">
        <f>[1]物品定价!D56</f>
        <v>prop,304</v>
      </c>
      <c r="E41" s="14">
        <f>[1]物品定价!E56</f>
        <v>20</v>
      </c>
      <c r="F41" s="14" t="str">
        <f t="shared" si="2"/>
        <v>prop,304</v>
      </c>
      <c r="G41" s="14">
        <f>SUMIF(副本!$G$4:$G$15,引用!B41,副本!$I$4:$I$15)+SUMIF(副本!$J$4:$J$15,引用!B41,副本!$L$4:$L$15)</f>
        <v>0</v>
      </c>
      <c r="H41" s="14">
        <f>SUMIF(副本!$B$20:$B$67,引用!B41,副本!$D$20:$D$67)</f>
        <v>1</v>
      </c>
      <c r="I41" s="14">
        <f>SUMIF(副本!$H$20:$H$67,引用!B41,副本!$J$20:$J$67)</f>
        <v>0</v>
      </c>
      <c r="J41" s="14">
        <f>SUMIF(副本!$C$72:$C$86,引用!B41,副本!$D$72:$D$86)+SUMIF(副本!$E$72:$E$86,引用!B41,副本!$F$72:$F$86)+SUMIF(副本!$G$72:$G$86,引用!B41,副本!$H$72:$H$86)+SUMIF(副本!$I$72:$I$86,引用!B41,副本!$J$72:$J$86)+SUMIF(副本!$K$72:$K$86,引用!B41,副本!$L$72:$L$86)+SUMIF(副本!$M$72:$M$86,引用!B41,副本!$N$72:$N$86)</f>
        <v>0</v>
      </c>
      <c r="K41" s="14">
        <f>SUMIF(成长任务!P:P,引用!B41,成长任务!Q:Q)</f>
        <v>3</v>
      </c>
      <c r="L41" s="14">
        <v>0</v>
      </c>
      <c r="M41" s="14">
        <v>0</v>
      </c>
      <c r="N41" s="18">
        <f t="shared" si="0"/>
        <v>4</v>
      </c>
    </row>
    <row r="42" spans="1:14" x14ac:dyDescent="0.2">
      <c r="A42" s="14">
        <f>[1]物品定价!A57</f>
        <v>305</v>
      </c>
      <c r="B42" s="14" t="str">
        <f>[1]物品定价!B57</f>
        <v>训练刀具</v>
      </c>
      <c r="C42" s="14" t="str">
        <f>[1]物品定价!C57</f>
        <v>用于点亮持械类角色的天赋。</v>
      </c>
      <c r="D42" s="14" t="str">
        <f>[1]物品定价!D57</f>
        <v>prop,305</v>
      </c>
      <c r="E42" s="14">
        <f>[1]物品定价!E57</f>
        <v>50</v>
      </c>
      <c r="F42" s="14" t="str">
        <f t="shared" si="2"/>
        <v>prop,305</v>
      </c>
      <c r="G42" s="14">
        <f>SUMIF(副本!$G$4:$G$15,引用!B42,副本!$I$4:$I$15)+SUMIF(副本!$J$4:$J$15,引用!B42,副本!$L$4:$L$15)</f>
        <v>0</v>
      </c>
      <c r="H42" s="14">
        <f>SUMIF(副本!$B$20:$B$67,引用!B42,副本!$D$20:$D$67)</f>
        <v>1</v>
      </c>
      <c r="I42" s="14">
        <f>SUMIF(副本!$H$20:$H$67,引用!B42,副本!$J$20:$J$67)</f>
        <v>0</v>
      </c>
      <c r="J42" s="14">
        <f>SUMIF(副本!$C$72:$C$86,引用!B42,副本!$D$72:$D$86)+SUMIF(副本!$E$72:$E$86,引用!B42,副本!$F$72:$F$86)+SUMIF(副本!$G$72:$G$86,引用!B42,副本!$H$72:$H$86)+SUMIF(副本!$I$72:$I$86,引用!B42,副本!$J$72:$J$86)+SUMIF(副本!$K$72:$K$86,引用!B42,副本!$L$72:$L$86)+SUMIF(副本!$M$72:$M$86,引用!B42,副本!$N$72:$N$86)</f>
        <v>0</v>
      </c>
      <c r="K42" s="14">
        <f>SUMIF(成长任务!P:P,引用!B42,成长任务!Q:Q)</f>
        <v>6</v>
      </c>
      <c r="L42" s="14">
        <v>0</v>
      </c>
      <c r="M42" s="14">
        <v>0</v>
      </c>
      <c r="N42" s="18">
        <f t="shared" si="0"/>
        <v>7</v>
      </c>
    </row>
    <row r="43" spans="1:14" x14ac:dyDescent="0.2">
      <c r="A43" s="14">
        <f>[1]物品定价!A58</f>
        <v>306</v>
      </c>
      <c r="B43" s="14" t="str">
        <f>[1]物品定价!B58</f>
        <v>训练枪械</v>
      </c>
      <c r="C43" s="14" t="str">
        <f>[1]物品定价!C58</f>
        <v>用于点亮持械类角色的天赋。</v>
      </c>
      <c r="D43" s="14" t="str">
        <f>[1]物品定价!D58</f>
        <v>prop,306</v>
      </c>
      <c r="E43" s="14">
        <f>[1]物品定价!E58</f>
        <v>100</v>
      </c>
      <c r="F43" s="14" t="str">
        <f t="shared" si="2"/>
        <v>prop,306</v>
      </c>
      <c r="G43" s="14">
        <f>SUMIF(副本!$G$4:$G$15,引用!B43,副本!$I$4:$I$15)+SUMIF(副本!$J$4:$J$15,引用!B43,副本!$L$4:$L$15)</f>
        <v>0</v>
      </c>
      <c r="H43" s="14">
        <f>SUMIF(副本!$B$20:$B$67,引用!B43,副本!$D$20:$D$67)</f>
        <v>1</v>
      </c>
      <c r="I43" s="14">
        <f>SUMIF(副本!$H$20:$H$67,引用!B43,副本!$J$20:$J$67)</f>
        <v>0</v>
      </c>
      <c r="J43" s="14">
        <f>SUMIF(副本!$C$72:$C$86,引用!B43,副本!$D$72:$D$86)+SUMIF(副本!$E$72:$E$86,引用!B43,副本!$F$72:$F$86)+SUMIF(副本!$G$72:$G$86,引用!B43,副本!$H$72:$H$86)+SUMIF(副本!$I$72:$I$86,引用!B43,副本!$J$72:$J$86)+SUMIF(副本!$K$72:$K$86,引用!B43,副本!$L$72:$L$86)+SUMIF(副本!$M$72:$M$86,引用!B43,副本!$N$72:$N$86)</f>
        <v>0</v>
      </c>
      <c r="K43" s="14">
        <f>SUMIF(成长任务!P:P,引用!B43,成长任务!Q:Q)</f>
        <v>6</v>
      </c>
      <c r="L43" s="14">
        <v>0</v>
      </c>
      <c r="M43" s="14">
        <v>0</v>
      </c>
      <c r="N43" s="18">
        <f t="shared" si="0"/>
        <v>7</v>
      </c>
    </row>
    <row r="44" spans="1:14" x14ac:dyDescent="0.2">
      <c r="A44" s="14">
        <f>[1]物品定价!A59</f>
        <v>307</v>
      </c>
      <c r="B44" s="14" t="str">
        <f>[1]物品定价!B59</f>
        <v>超能勺子</v>
      </c>
      <c r="C44" s="14" t="str">
        <f>[1]物品定价!C59</f>
        <v>用于点亮超能类角色的天赋。</v>
      </c>
      <c r="D44" s="14" t="str">
        <f>[1]物品定价!D59</f>
        <v>prop,307</v>
      </c>
      <c r="E44" s="14">
        <f>[1]物品定价!E59</f>
        <v>20</v>
      </c>
      <c r="F44" s="14" t="str">
        <f t="shared" si="2"/>
        <v>prop,307</v>
      </c>
      <c r="G44" s="14">
        <f>SUMIF(副本!$G$4:$G$15,引用!B44,副本!$I$4:$I$15)+SUMIF(副本!$J$4:$J$15,引用!B44,副本!$L$4:$L$15)</f>
        <v>0</v>
      </c>
      <c r="H44" s="14">
        <f>SUMIF(副本!$B$20:$B$67,引用!B44,副本!$D$20:$D$67)</f>
        <v>1</v>
      </c>
      <c r="I44" s="14">
        <f>SUMIF(副本!$H$20:$H$67,引用!B44,副本!$J$20:$J$67)</f>
        <v>0</v>
      </c>
      <c r="J44" s="14">
        <f>SUMIF(副本!$C$72:$C$86,引用!B44,副本!$D$72:$D$86)+SUMIF(副本!$E$72:$E$86,引用!B44,副本!$F$72:$F$86)+SUMIF(副本!$G$72:$G$86,引用!B44,副本!$H$72:$H$86)+SUMIF(副本!$I$72:$I$86,引用!B44,副本!$J$72:$J$86)+SUMIF(副本!$K$72:$K$86,引用!B44,副本!$L$72:$L$86)+SUMIF(副本!$M$72:$M$86,引用!B44,副本!$N$72:$N$86)</f>
        <v>0</v>
      </c>
      <c r="K44" s="14">
        <f>SUMIF(成长任务!P:P,引用!B44,成长任务!Q:Q)</f>
        <v>3</v>
      </c>
      <c r="L44" s="14">
        <v>0</v>
      </c>
      <c r="M44" s="14">
        <v>0</v>
      </c>
      <c r="N44" s="18">
        <f t="shared" si="0"/>
        <v>4</v>
      </c>
    </row>
    <row r="45" spans="1:14" x14ac:dyDescent="0.2">
      <c r="A45" s="14">
        <f>[1]物品定价!A60</f>
        <v>308</v>
      </c>
      <c r="B45" s="14" t="str">
        <f>[1]物品定价!B60</f>
        <v>超能飞石</v>
      </c>
      <c r="C45" s="14" t="str">
        <f>[1]物品定价!C60</f>
        <v>用于点亮超能类角色的天赋。</v>
      </c>
      <c r="D45" s="14" t="str">
        <f>[1]物品定价!D60</f>
        <v>prop,308</v>
      </c>
      <c r="E45" s="14">
        <f>[1]物品定价!E60</f>
        <v>50</v>
      </c>
      <c r="F45" s="14" t="str">
        <f t="shared" si="2"/>
        <v>prop,308</v>
      </c>
      <c r="G45" s="14">
        <f>SUMIF(副本!$G$4:$G$15,引用!B45,副本!$I$4:$I$15)+SUMIF(副本!$J$4:$J$15,引用!B45,副本!$L$4:$L$15)</f>
        <v>0</v>
      </c>
      <c r="H45" s="14">
        <f>SUMIF(副本!$B$20:$B$67,引用!B45,副本!$D$20:$D$67)</f>
        <v>1</v>
      </c>
      <c r="I45" s="14">
        <f>SUMIF(副本!$H$20:$H$67,引用!B45,副本!$J$20:$J$67)</f>
        <v>0</v>
      </c>
      <c r="J45" s="14">
        <f>SUMIF(副本!$C$72:$C$86,引用!B45,副本!$D$72:$D$86)+SUMIF(副本!$E$72:$E$86,引用!B45,副本!$F$72:$F$86)+SUMIF(副本!$G$72:$G$86,引用!B45,副本!$H$72:$H$86)+SUMIF(副本!$I$72:$I$86,引用!B45,副本!$J$72:$J$86)+SUMIF(副本!$K$72:$K$86,引用!B45,副本!$L$72:$L$86)+SUMIF(副本!$M$72:$M$86,引用!B45,副本!$N$72:$N$86)</f>
        <v>0</v>
      </c>
      <c r="K45" s="14">
        <f>SUMIF(成长任务!P:P,引用!B45,成长任务!Q:Q)</f>
        <v>6</v>
      </c>
      <c r="L45" s="14">
        <v>0</v>
      </c>
      <c r="M45" s="14">
        <v>0</v>
      </c>
      <c r="N45" s="18">
        <f t="shared" si="0"/>
        <v>7</v>
      </c>
    </row>
    <row r="46" spans="1:14" x14ac:dyDescent="0.2">
      <c r="A46" s="14">
        <f>[1]物品定价!A61</f>
        <v>309</v>
      </c>
      <c r="B46" s="14" t="str">
        <f>[1]物品定价!B61</f>
        <v>超能量球</v>
      </c>
      <c r="C46" s="14" t="str">
        <f>[1]物品定价!C61</f>
        <v>用于点亮超能类角色的天赋。</v>
      </c>
      <c r="D46" s="14" t="str">
        <f>[1]物品定价!D61</f>
        <v>prop,309</v>
      </c>
      <c r="E46" s="14">
        <f>[1]物品定价!E61</f>
        <v>100</v>
      </c>
      <c r="F46" s="14" t="str">
        <f t="shared" si="2"/>
        <v>prop,309</v>
      </c>
      <c r="G46" s="14">
        <f>SUMIF(副本!$G$4:$G$15,引用!B46,副本!$I$4:$I$15)+SUMIF(副本!$J$4:$J$15,引用!B46,副本!$L$4:$L$15)</f>
        <v>0</v>
      </c>
      <c r="H46" s="14">
        <f>SUMIF(副本!$B$20:$B$67,引用!B46,副本!$D$20:$D$67)</f>
        <v>1</v>
      </c>
      <c r="I46" s="14">
        <f>SUMIF(副本!$H$20:$H$67,引用!B46,副本!$J$20:$J$67)</f>
        <v>0</v>
      </c>
      <c r="J46" s="14">
        <f>SUMIF(副本!$C$72:$C$86,引用!B46,副本!$D$72:$D$86)+SUMIF(副本!$E$72:$E$86,引用!B46,副本!$F$72:$F$86)+SUMIF(副本!$G$72:$G$86,引用!B46,副本!$H$72:$H$86)+SUMIF(副本!$I$72:$I$86,引用!B46,副本!$J$72:$J$86)+SUMIF(副本!$K$72:$K$86,引用!B46,副本!$L$72:$L$86)+SUMIF(副本!$M$72:$M$86,引用!B46,副本!$N$72:$N$86)</f>
        <v>0</v>
      </c>
      <c r="K46" s="14">
        <f>SUMIF(成长任务!P:P,引用!B46,成长任务!Q:Q)</f>
        <v>6</v>
      </c>
      <c r="L46" s="14">
        <v>0</v>
      </c>
      <c r="M46" s="14">
        <v>0</v>
      </c>
      <c r="N46" s="18">
        <f t="shared" si="0"/>
        <v>7</v>
      </c>
    </row>
    <row r="47" spans="1:14" x14ac:dyDescent="0.2">
      <c r="A47" s="14">
        <f>[1]物品定价!A62</f>
        <v>310</v>
      </c>
      <c r="B47" s="14" t="str">
        <f>[1]物品定价!B62</f>
        <v>机械配件</v>
      </c>
      <c r="C47" s="14" t="str">
        <f>[1]物品定价!C62</f>
        <v>用于点亮机械类角色的天赋。</v>
      </c>
      <c r="D47" s="14" t="str">
        <f>[1]物品定价!D62</f>
        <v>prop,310</v>
      </c>
      <c r="E47" s="14">
        <f>[1]物品定价!E62</f>
        <v>20</v>
      </c>
      <c r="F47" s="14" t="str">
        <f t="shared" si="2"/>
        <v>prop,310</v>
      </c>
      <c r="G47" s="14">
        <f>SUMIF(副本!$G$4:$G$15,引用!B47,副本!$I$4:$I$15)+SUMIF(副本!$J$4:$J$15,引用!B47,副本!$L$4:$L$15)</f>
        <v>0</v>
      </c>
      <c r="H47" s="14">
        <f>SUMIF(副本!$B$20:$B$67,引用!B47,副本!$D$20:$D$67)</f>
        <v>1</v>
      </c>
      <c r="I47" s="14">
        <f>SUMIF(副本!$H$20:$H$67,引用!B47,副本!$J$20:$J$67)</f>
        <v>0</v>
      </c>
      <c r="J47" s="14">
        <f>SUMIF(副本!$C$72:$C$86,引用!B47,副本!$D$72:$D$86)+SUMIF(副本!$E$72:$E$86,引用!B47,副本!$F$72:$F$86)+SUMIF(副本!$G$72:$G$86,引用!B47,副本!$H$72:$H$86)+SUMIF(副本!$I$72:$I$86,引用!B47,副本!$J$72:$J$86)+SUMIF(副本!$K$72:$K$86,引用!B47,副本!$L$72:$L$86)+SUMIF(副本!$M$72:$M$86,引用!B47,副本!$N$72:$N$86)</f>
        <v>3</v>
      </c>
      <c r="K47" s="14">
        <f>SUMIF(成长任务!P:P,引用!B47,成长任务!Q:Q)</f>
        <v>3</v>
      </c>
      <c r="L47" s="14">
        <v>0</v>
      </c>
      <c r="M47" s="14">
        <v>0</v>
      </c>
      <c r="N47" s="18">
        <f t="shared" si="0"/>
        <v>7</v>
      </c>
    </row>
    <row r="48" spans="1:14" x14ac:dyDescent="0.2">
      <c r="A48" s="14">
        <f>[1]物品定价!A63</f>
        <v>311</v>
      </c>
      <c r="B48" s="14" t="str">
        <f>[1]物品定价!B63</f>
        <v>机械引擎</v>
      </c>
      <c r="C48" s="14" t="str">
        <f>[1]物品定价!C63</f>
        <v>用于点亮机械类角色的天赋。</v>
      </c>
      <c r="D48" s="14" t="str">
        <f>[1]物品定价!D63</f>
        <v>prop,311</v>
      </c>
      <c r="E48" s="14">
        <f>[1]物品定价!E63</f>
        <v>50</v>
      </c>
      <c r="F48" s="14" t="str">
        <f t="shared" si="2"/>
        <v>prop,311</v>
      </c>
      <c r="G48" s="14">
        <f>SUMIF(副本!$G$4:$G$15,引用!B48,副本!$I$4:$I$15)+SUMIF(副本!$J$4:$J$15,引用!B48,副本!$L$4:$L$15)</f>
        <v>0</v>
      </c>
      <c r="H48" s="14">
        <f>SUMIF(副本!$B$20:$B$67,引用!B48,副本!$D$20:$D$67)</f>
        <v>1</v>
      </c>
      <c r="I48" s="14">
        <f>SUMIF(副本!$H$20:$H$67,引用!B48,副本!$J$20:$J$67)</f>
        <v>0</v>
      </c>
      <c r="J48" s="14">
        <f>SUMIF(副本!$C$72:$C$86,引用!B48,副本!$D$72:$D$86)+SUMIF(副本!$E$72:$E$86,引用!B48,副本!$F$72:$F$86)+SUMIF(副本!$G$72:$G$86,引用!B48,副本!$H$72:$H$86)+SUMIF(副本!$I$72:$I$86,引用!B48,副本!$J$72:$J$86)+SUMIF(副本!$K$72:$K$86,引用!B48,副本!$L$72:$L$86)+SUMIF(副本!$M$72:$M$86,引用!B48,副本!$N$72:$N$86)</f>
        <v>0</v>
      </c>
      <c r="K48" s="14">
        <f>SUMIF(成长任务!P:P,引用!B48,成长任务!Q:Q)</f>
        <v>6</v>
      </c>
      <c r="L48" s="14">
        <v>0</v>
      </c>
      <c r="M48" s="14">
        <v>0</v>
      </c>
      <c r="N48" s="18">
        <f t="shared" si="0"/>
        <v>7</v>
      </c>
    </row>
    <row r="49" spans="1:14" x14ac:dyDescent="0.2">
      <c r="A49" s="14">
        <f>[1]物品定价!A64</f>
        <v>312</v>
      </c>
      <c r="B49" s="14" t="str">
        <f>[1]物品定价!B64</f>
        <v>能量核心</v>
      </c>
      <c r="C49" s="14" t="str">
        <f>[1]物品定价!C64</f>
        <v>用于点亮机械类角色的天赋。</v>
      </c>
      <c r="D49" s="14" t="str">
        <f>[1]物品定价!D64</f>
        <v>prop,312</v>
      </c>
      <c r="E49" s="14">
        <f>[1]物品定价!E64</f>
        <v>100</v>
      </c>
      <c r="F49" s="14" t="str">
        <f t="shared" si="2"/>
        <v>prop,312</v>
      </c>
      <c r="G49" s="14">
        <f>SUMIF(副本!$G$4:$G$15,引用!B49,副本!$I$4:$I$15)+SUMIF(副本!$J$4:$J$15,引用!B49,副本!$L$4:$L$15)</f>
        <v>0</v>
      </c>
      <c r="H49" s="14">
        <f>SUMIF(副本!$B$20:$B$67,引用!B49,副本!$D$20:$D$67)</f>
        <v>1</v>
      </c>
      <c r="I49" s="14">
        <f>SUMIF(副本!$H$20:$H$67,引用!B49,副本!$J$20:$J$67)</f>
        <v>0</v>
      </c>
      <c r="J49" s="14">
        <f>SUMIF(副本!$C$72:$C$86,引用!B49,副本!$D$72:$D$86)+SUMIF(副本!$E$72:$E$86,引用!B49,副本!$F$72:$F$86)+SUMIF(副本!$G$72:$G$86,引用!B49,副本!$H$72:$H$86)+SUMIF(副本!$I$72:$I$86,引用!B49,副本!$J$72:$J$86)+SUMIF(副本!$K$72:$K$86,引用!B49,副本!$L$72:$L$86)+SUMIF(副本!$M$72:$M$86,引用!B49,副本!$N$72:$N$86)</f>
        <v>0</v>
      </c>
      <c r="K49" s="14">
        <f>SUMIF(成长任务!P:P,引用!B49,成长任务!Q:Q)</f>
        <v>6</v>
      </c>
      <c r="L49" s="14">
        <v>0</v>
      </c>
      <c r="M49" s="14">
        <v>0</v>
      </c>
      <c r="N49" s="18">
        <f t="shared" si="0"/>
        <v>7</v>
      </c>
    </row>
    <row r="50" spans="1:14" x14ac:dyDescent="0.2">
      <c r="A50" s="14">
        <f>[1]物品定价!A65</f>
        <v>313</v>
      </c>
      <c r="B50" s="14" t="str">
        <f>[1]物品定价!B65</f>
        <v>低等攻击天赋书</v>
      </c>
      <c r="C50" s="14" t="str">
        <f>[1]物品定价!C65</f>
        <v>用于点亮角色的攻击类天赋。</v>
      </c>
      <c r="D50" s="14" t="str">
        <f>[1]物品定价!D65</f>
        <v>prop,313</v>
      </c>
      <c r="E50" s="14">
        <f>[1]物品定价!E65</f>
        <v>10</v>
      </c>
      <c r="F50" s="14" t="str">
        <f t="shared" si="2"/>
        <v>prop,313</v>
      </c>
      <c r="G50" s="14">
        <f>SUMIF(副本!$G$4:$G$15,引用!B50,副本!$I$4:$I$15)+SUMIF(副本!$J$4:$J$15,引用!B50,副本!$L$4:$L$15)</f>
        <v>2</v>
      </c>
      <c r="H50" s="14">
        <f>SUMIF(副本!$B$20:$B$67,引用!B50,副本!$D$20:$D$67)</f>
        <v>1</v>
      </c>
      <c r="I50" s="14">
        <f>SUMIF(副本!$H$20:$H$67,引用!B50,副本!$J$20:$J$67)</f>
        <v>0</v>
      </c>
      <c r="J50" s="14">
        <f>SUMIF(副本!$C$72:$C$86,引用!B50,副本!$D$72:$D$86)+SUMIF(副本!$E$72:$E$86,引用!B50,副本!$F$72:$F$86)+SUMIF(副本!$G$72:$G$86,引用!B50,副本!$H$72:$H$86)+SUMIF(副本!$I$72:$I$86,引用!B50,副本!$J$72:$J$86)+SUMIF(副本!$K$72:$K$86,引用!B50,副本!$L$72:$L$86)+SUMIF(副本!$M$72:$M$86,引用!B50,副本!$N$72:$N$86)</f>
        <v>2</v>
      </c>
      <c r="K50" s="14">
        <f>SUMIF(成长任务!P:P,引用!B50,成长任务!Q:Q)</f>
        <v>3</v>
      </c>
      <c r="L50" s="14">
        <v>0</v>
      </c>
      <c r="M50" s="14">
        <v>0</v>
      </c>
      <c r="N50" s="18">
        <f t="shared" si="0"/>
        <v>8</v>
      </c>
    </row>
    <row r="51" spans="1:14" x14ac:dyDescent="0.2">
      <c r="A51" s="14">
        <f>[1]物品定价!A66</f>
        <v>314</v>
      </c>
      <c r="B51" s="14" t="str">
        <f>[1]物品定价!B66</f>
        <v>中等攻击天赋书</v>
      </c>
      <c r="C51" s="14" t="str">
        <f>[1]物品定价!C66</f>
        <v>用于点亮角色的攻击类天赋。</v>
      </c>
      <c r="D51" s="14" t="str">
        <f>[1]物品定价!D66</f>
        <v>prop,314</v>
      </c>
      <c r="E51" s="14">
        <f>[1]物品定价!E66</f>
        <v>30</v>
      </c>
      <c r="F51" s="14" t="str">
        <f t="shared" si="2"/>
        <v>prop,314</v>
      </c>
      <c r="G51" s="14">
        <f>SUMIF(副本!$G$4:$G$15,引用!B51,副本!$I$4:$I$15)+SUMIF(副本!$J$4:$J$15,引用!B51,副本!$L$4:$L$15)</f>
        <v>2</v>
      </c>
      <c r="H51" s="14">
        <f>SUMIF(副本!$B$20:$B$67,引用!B51,副本!$D$20:$D$67)</f>
        <v>1</v>
      </c>
      <c r="I51" s="14">
        <f>SUMIF(副本!$H$20:$H$67,引用!B51,副本!$J$20:$J$67)</f>
        <v>0</v>
      </c>
      <c r="J51" s="14">
        <f>SUMIF(副本!$C$72:$C$86,引用!B51,副本!$D$72:$D$86)+SUMIF(副本!$E$72:$E$86,引用!B51,副本!$F$72:$F$86)+SUMIF(副本!$G$72:$G$86,引用!B51,副本!$H$72:$H$86)+SUMIF(副本!$I$72:$I$86,引用!B51,副本!$J$72:$J$86)+SUMIF(副本!$K$72:$K$86,引用!B51,副本!$L$72:$L$86)+SUMIF(副本!$M$72:$M$86,引用!B51,副本!$N$72:$N$86)</f>
        <v>7</v>
      </c>
      <c r="K51" s="14">
        <f>SUMIF(成长任务!P:P,引用!B51,成长任务!Q:Q)</f>
        <v>0</v>
      </c>
      <c r="L51" s="14">
        <v>0</v>
      </c>
      <c r="M51" s="14">
        <v>0</v>
      </c>
      <c r="N51" s="18">
        <f t="shared" si="0"/>
        <v>10</v>
      </c>
    </row>
    <row r="52" spans="1:14" x14ac:dyDescent="0.2">
      <c r="A52" s="14">
        <f>[1]物品定价!A67</f>
        <v>315</v>
      </c>
      <c r="B52" s="14" t="str">
        <f>[1]物品定价!B67</f>
        <v>高等攻击天赋书</v>
      </c>
      <c r="C52" s="14" t="str">
        <f>[1]物品定价!C67</f>
        <v>用于点亮角色的攻击类天赋。</v>
      </c>
      <c r="D52" s="14" t="str">
        <f>[1]物品定价!D67</f>
        <v>prop,315</v>
      </c>
      <c r="E52" s="14">
        <f>[1]物品定价!E67</f>
        <v>120</v>
      </c>
      <c r="F52" s="14" t="str">
        <f t="shared" si="2"/>
        <v>prop,315</v>
      </c>
      <c r="G52" s="14">
        <f>SUMIF(副本!$G$4:$G$15,引用!B52,副本!$I$4:$I$15)+SUMIF(副本!$J$4:$J$15,引用!B52,副本!$L$4:$L$15)</f>
        <v>2</v>
      </c>
      <c r="H52" s="14">
        <f>SUMIF(副本!$B$20:$B$67,引用!B52,副本!$D$20:$D$67)</f>
        <v>1</v>
      </c>
      <c r="I52" s="14">
        <f>SUMIF(副本!$H$20:$H$67,引用!B52,副本!$J$20:$J$67)</f>
        <v>0</v>
      </c>
      <c r="J52" s="14">
        <f>SUMIF(副本!$C$72:$C$86,引用!B52,副本!$D$72:$D$86)+SUMIF(副本!$E$72:$E$86,引用!B52,副本!$F$72:$F$86)+SUMIF(副本!$G$72:$G$86,引用!B52,副本!$H$72:$H$86)+SUMIF(副本!$I$72:$I$86,引用!B52,副本!$J$72:$J$86)+SUMIF(副本!$K$72:$K$86,引用!B52,副本!$L$72:$L$86)+SUMIF(副本!$M$72:$M$86,引用!B52,副本!$N$72:$N$86)</f>
        <v>3</v>
      </c>
      <c r="K52" s="14">
        <f>SUMIF(成长任务!P:P,引用!B52,成长任务!Q:Q)</f>
        <v>2</v>
      </c>
      <c r="L52" s="14">
        <v>0</v>
      </c>
      <c r="M52" s="14">
        <v>0</v>
      </c>
      <c r="N52" s="18">
        <f t="shared" si="0"/>
        <v>8</v>
      </c>
    </row>
    <row r="53" spans="1:14" x14ac:dyDescent="0.2">
      <c r="A53" s="14">
        <f>[1]物品定价!A68</f>
        <v>316</v>
      </c>
      <c r="B53" s="14" t="str">
        <f>[1]物品定价!B68</f>
        <v>低等生存天赋书</v>
      </c>
      <c r="C53" s="14" t="str">
        <f>[1]物品定价!C68</f>
        <v>用于点亮角色的防御类天赋。</v>
      </c>
      <c r="D53" s="14" t="str">
        <f>[1]物品定价!D68</f>
        <v>prop,316</v>
      </c>
      <c r="E53" s="14">
        <f>[1]物品定价!E68</f>
        <v>10</v>
      </c>
      <c r="F53" s="14" t="str">
        <f t="shared" si="2"/>
        <v>prop,316</v>
      </c>
      <c r="G53" s="14">
        <f>SUMIF(副本!$G$4:$G$15,引用!B53,副本!$I$4:$I$15)+SUMIF(副本!$J$4:$J$15,引用!B53,副本!$L$4:$L$15)</f>
        <v>2</v>
      </c>
      <c r="H53" s="14">
        <f>SUMIF(副本!$B$20:$B$67,引用!B53,副本!$D$20:$D$67)</f>
        <v>2</v>
      </c>
      <c r="I53" s="14">
        <f>SUMIF(副本!$H$20:$H$67,引用!B53,副本!$J$20:$J$67)</f>
        <v>0</v>
      </c>
      <c r="J53" s="14">
        <f>SUMIF(副本!$C$72:$C$86,引用!B53,副本!$D$72:$D$86)+SUMIF(副本!$E$72:$E$86,引用!B53,副本!$F$72:$F$86)+SUMIF(副本!$G$72:$G$86,引用!B53,副本!$H$72:$H$86)+SUMIF(副本!$I$72:$I$86,引用!B53,副本!$J$72:$J$86)+SUMIF(副本!$K$72:$K$86,引用!B53,副本!$L$72:$L$86)+SUMIF(副本!$M$72:$M$86,引用!B53,副本!$N$72:$N$86)</f>
        <v>2</v>
      </c>
      <c r="K53" s="14">
        <f>SUMIF(成长任务!P:P,引用!B53,成长任务!Q:Q)</f>
        <v>0</v>
      </c>
      <c r="L53" s="14">
        <v>0</v>
      </c>
      <c r="M53" s="14">
        <v>0</v>
      </c>
      <c r="N53" s="18">
        <f t="shared" si="0"/>
        <v>6</v>
      </c>
    </row>
    <row r="54" spans="1:14" x14ac:dyDescent="0.2">
      <c r="A54" s="14">
        <f>[1]物品定价!A69</f>
        <v>317</v>
      </c>
      <c r="B54" s="14" t="str">
        <f>[1]物品定价!B69</f>
        <v>中等生存天赋书</v>
      </c>
      <c r="C54" s="14" t="str">
        <f>[1]物品定价!C69</f>
        <v>用于点亮角色的防御类天赋。</v>
      </c>
      <c r="D54" s="14" t="str">
        <f>[1]物品定价!D69</f>
        <v>prop,317</v>
      </c>
      <c r="E54" s="14">
        <f>[1]物品定价!E69</f>
        <v>30</v>
      </c>
      <c r="F54" s="14" t="str">
        <f t="shared" si="2"/>
        <v>prop,317</v>
      </c>
      <c r="G54" s="14">
        <f>SUMIF(副本!$G$4:$G$15,引用!B54,副本!$I$4:$I$15)+SUMIF(副本!$J$4:$J$15,引用!B54,副本!$L$4:$L$15)</f>
        <v>2</v>
      </c>
      <c r="H54" s="14">
        <f>SUMIF(副本!$B$20:$B$67,引用!B54,副本!$D$20:$D$67)</f>
        <v>1</v>
      </c>
      <c r="I54" s="14">
        <f>SUMIF(副本!$H$20:$H$67,引用!B54,副本!$J$20:$J$67)</f>
        <v>0</v>
      </c>
      <c r="J54" s="14">
        <f>SUMIF(副本!$C$72:$C$86,引用!B54,副本!$D$72:$D$86)+SUMIF(副本!$E$72:$E$86,引用!B54,副本!$F$72:$F$86)+SUMIF(副本!$G$72:$G$86,引用!B54,副本!$H$72:$H$86)+SUMIF(副本!$I$72:$I$86,引用!B54,副本!$J$72:$J$86)+SUMIF(副本!$K$72:$K$86,引用!B54,副本!$L$72:$L$86)+SUMIF(副本!$M$72:$M$86,引用!B54,副本!$N$72:$N$86)</f>
        <v>7</v>
      </c>
      <c r="K54" s="14">
        <f>SUMIF(成长任务!P:P,引用!B54,成长任务!Q:Q)</f>
        <v>0</v>
      </c>
      <c r="L54" s="14">
        <v>0</v>
      </c>
      <c r="M54" s="14">
        <v>0</v>
      </c>
      <c r="N54" s="18">
        <f t="shared" si="0"/>
        <v>10</v>
      </c>
    </row>
    <row r="55" spans="1:14" x14ac:dyDescent="0.2">
      <c r="A55" s="14">
        <f>[1]物品定价!A70</f>
        <v>318</v>
      </c>
      <c r="B55" s="14" t="str">
        <f>[1]物品定价!B70</f>
        <v>高等生存天赋书</v>
      </c>
      <c r="C55" s="14" t="str">
        <f>[1]物品定价!C70</f>
        <v>用于点亮角色的防御类天赋。</v>
      </c>
      <c r="D55" s="14" t="str">
        <f>[1]物品定价!D70</f>
        <v>prop,318</v>
      </c>
      <c r="E55" s="14">
        <f>[1]物品定价!E70</f>
        <v>120</v>
      </c>
      <c r="F55" s="14" t="str">
        <f t="shared" si="2"/>
        <v>prop,318</v>
      </c>
      <c r="G55" s="14">
        <f>SUMIF(副本!$G$4:$G$15,引用!B55,副本!$I$4:$I$15)+SUMIF(副本!$J$4:$J$15,引用!B55,副本!$L$4:$L$15)</f>
        <v>2</v>
      </c>
      <c r="H55" s="14">
        <f>SUMIF(副本!$B$20:$B$67,引用!B55,副本!$D$20:$D$67)</f>
        <v>1</v>
      </c>
      <c r="I55" s="14">
        <f>SUMIF(副本!$H$20:$H$67,引用!B55,副本!$J$20:$J$67)</f>
        <v>0</v>
      </c>
      <c r="J55" s="14">
        <f>SUMIF(副本!$C$72:$C$86,引用!B55,副本!$D$72:$D$86)+SUMIF(副本!$E$72:$E$86,引用!B55,副本!$F$72:$F$86)+SUMIF(副本!$G$72:$G$86,引用!B55,副本!$H$72:$H$86)+SUMIF(副本!$I$72:$I$86,引用!B55,副本!$J$72:$J$86)+SUMIF(副本!$K$72:$K$86,引用!B55,副本!$L$72:$L$86)+SUMIF(副本!$M$72:$M$86,引用!B55,副本!$N$72:$N$86)</f>
        <v>3</v>
      </c>
      <c r="K55" s="14">
        <f>SUMIF(成长任务!P:P,引用!B55,成长任务!Q:Q)</f>
        <v>2</v>
      </c>
      <c r="L55" s="14">
        <v>0</v>
      </c>
      <c r="M55" s="14">
        <v>0</v>
      </c>
      <c r="N55" s="18">
        <f t="shared" si="0"/>
        <v>8</v>
      </c>
    </row>
    <row r="56" spans="1:14" x14ac:dyDescent="0.2">
      <c r="A56" s="14">
        <f>[1]物品定价!A71</f>
        <v>319</v>
      </c>
      <c r="B56" s="14" t="str">
        <f>[1]物品定价!B71</f>
        <v>低等其他天赋书</v>
      </c>
      <c r="C56" s="14" t="str">
        <f>[1]物品定价!C71</f>
        <v>用于点亮角色的功能类天赋。</v>
      </c>
      <c r="D56" s="14" t="str">
        <f>[1]物品定价!D71</f>
        <v>prop,319</v>
      </c>
      <c r="E56" s="14">
        <f>[1]物品定价!E71</f>
        <v>10</v>
      </c>
      <c r="F56" s="14" t="str">
        <f t="shared" si="2"/>
        <v>prop,319</v>
      </c>
      <c r="G56" s="14">
        <f>SUMIF(副本!$G$4:$G$15,引用!B56,副本!$I$4:$I$15)+SUMIF(副本!$J$4:$J$15,引用!B56,副本!$L$4:$L$15)</f>
        <v>0</v>
      </c>
      <c r="H56" s="14">
        <f>SUMIF(副本!$B$20:$B$67,引用!B56,副本!$D$20:$D$67)</f>
        <v>0</v>
      </c>
      <c r="I56" s="14">
        <f>SUMIF(副本!$H$20:$H$67,引用!B56,副本!$J$20:$J$67)</f>
        <v>0</v>
      </c>
      <c r="J56" s="14">
        <f>SUMIF(副本!$C$72:$C$86,引用!B56,副本!$D$72:$D$86)+SUMIF(副本!$E$72:$E$86,引用!B56,副本!$F$72:$F$86)+SUMIF(副本!$G$72:$G$86,引用!B56,副本!$H$72:$H$86)+SUMIF(副本!$I$72:$I$86,引用!B56,副本!$J$72:$J$86)+SUMIF(副本!$K$72:$K$86,引用!B56,副本!$L$72:$L$86)+SUMIF(副本!$M$72:$M$86,引用!B56,副本!$N$72:$N$86)</f>
        <v>0</v>
      </c>
      <c r="K56" s="14">
        <f>SUMIF(成长任务!P:P,引用!B56,成长任务!Q:Q)</f>
        <v>0</v>
      </c>
      <c r="L56" s="14">
        <v>0</v>
      </c>
      <c r="M56" s="14">
        <v>0</v>
      </c>
      <c r="N56" s="18">
        <f t="shared" si="0"/>
        <v>0</v>
      </c>
    </row>
    <row r="57" spans="1:14" x14ac:dyDescent="0.2">
      <c r="A57" s="14">
        <f>[1]物品定价!A72</f>
        <v>320</v>
      </c>
      <c r="B57" s="14" t="str">
        <f>[1]物品定价!B72</f>
        <v>中等其他天赋书</v>
      </c>
      <c r="C57" s="14" t="str">
        <f>[1]物品定价!C72</f>
        <v>用于点亮角色的功能类天赋。</v>
      </c>
      <c r="D57" s="14" t="str">
        <f>[1]物品定价!D72</f>
        <v>prop,320</v>
      </c>
      <c r="E57" s="14">
        <f>[1]物品定价!E72</f>
        <v>30</v>
      </c>
      <c r="F57" s="14" t="str">
        <f t="shared" si="2"/>
        <v>prop,320</v>
      </c>
      <c r="G57" s="14">
        <f>SUMIF(副本!$G$4:$G$15,引用!B57,副本!$I$4:$I$15)+SUMIF(副本!$J$4:$J$15,引用!B57,副本!$L$4:$L$15)</f>
        <v>0</v>
      </c>
      <c r="H57" s="14">
        <f>SUMIF(副本!$B$20:$B$67,引用!B57,副本!$D$20:$D$67)</f>
        <v>0</v>
      </c>
      <c r="I57" s="14">
        <f>SUMIF(副本!$H$20:$H$67,引用!B57,副本!$J$20:$J$67)</f>
        <v>0</v>
      </c>
      <c r="J57" s="14">
        <f>SUMIF(副本!$C$72:$C$86,引用!B57,副本!$D$72:$D$86)+SUMIF(副本!$E$72:$E$86,引用!B57,副本!$F$72:$F$86)+SUMIF(副本!$G$72:$G$86,引用!B57,副本!$H$72:$H$86)+SUMIF(副本!$I$72:$I$86,引用!B57,副本!$J$72:$J$86)+SUMIF(副本!$K$72:$K$86,引用!B57,副本!$L$72:$L$86)+SUMIF(副本!$M$72:$M$86,引用!B57,副本!$N$72:$N$86)</f>
        <v>0</v>
      </c>
      <c r="K57" s="14">
        <f>SUMIF(成长任务!P:P,引用!B57,成长任务!Q:Q)</f>
        <v>0</v>
      </c>
      <c r="L57" s="14">
        <v>0</v>
      </c>
      <c r="M57" s="14">
        <v>0</v>
      </c>
      <c r="N57" s="18">
        <f t="shared" si="0"/>
        <v>0</v>
      </c>
    </row>
    <row r="58" spans="1:14" x14ac:dyDescent="0.2">
      <c r="A58" s="14">
        <f>[1]物品定价!A73</f>
        <v>321</v>
      </c>
      <c r="B58" s="14" t="str">
        <f>[1]物品定价!B73</f>
        <v>高等其他天赋书</v>
      </c>
      <c r="C58" s="14" t="str">
        <f>[1]物品定价!C73</f>
        <v>用于点亮角色的功能类天赋。</v>
      </c>
      <c r="D58" s="14" t="str">
        <f>[1]物品定价!D73</f>
        <v>prop,321</v>
      </c>
      <c r="E58" s="14">
        <f>[1]物品定价!E73</f>
        <v>120</v>
      </c>
      <c r="F58" s="14" t="str">
        <f t="shared" si="2"/>
        <v>prop,321</v>
      </c>
      <c r="G58" s="14">
        <f>SUMIF(副本!$G$4:$G$15,引用!B58,副本!$I$4:$I$15)+SUMIF(副本!$J$4:$J$15,引用!B58,副本!$L$4:$L$15)</f>
        <v>0</v>
      </c>
      <c r="H58" s="14">
        <f>SUMIF(副本!$B$20:$B$67,引用!B58,副本!$D$20:$D$67)</f>
        <v>0</v>
      </c>
      <c r="I58" s="14">
        <f>SUMIF(副本!$H$20:$H$67,引用!B58,副本!$J$20:$J$67)</f>
        <v>0</v>
      </c>
      <c r="J58" s="14">
        <f>SUMIF(副本!$C$72:$C$86,引用!B58,副本!$D$72:$D$86)+SUMIF(副本!$E$72:$E$86,引用!B58,副本!$F$72:$F$86)+SUMIF(副本!$G$72:$G$86,引用!B58,副本!$H$72:$H$86)+SUMIF(副本!$I$72:$I$86,引用!B58,副本!$J$72:$J$86)+SUMIF(副本!$K$72:$K$86,引用!B58,副本!$L$72:$L$86)+SUMIF(副本!$M$72:$M$86,引用!B58,副本!$N$72:$N$86)</f>
        <v>0</v>
      </c>
      <c r="K58" s="14">
        <f>SUMIF(成长任务!P:P,引用!B58,成长任务!Q:Q)</f>
        <v>0</v>
      </c>
      <c r="L58" s="14">
        <v>0</v>
      </c>
      <c r="M58" s="14">
        <v>0</v>
      </c>
      <c r="N58" s="18">
        <f t="shared" si="0"/>
        <v>0</v>
      </c>
    </row>
    <row r="59" spans="1:14" x14ac:dyDescent="0.2">
      <c r="A59" s="14">
        <f>[1]物品定价!A74</f>
        <v>322</v>
      </c>
      <c r="B59" s="14" t="str">
        <f>[1]物品定价!B74</f>
        <v>觉醒胶囊</v>
      </c>
      <c r="C59" s="14" t="str">
        <f>[1]物品定价!C74</f>
        <v>用于激活角色的天赋技能。</v>
      </c>
      <c r="D59" s="14" t="str">
        <f>[1]物品定价!D74</f>
        <v>prop,322</v>
      </c>
      <c r="E59" s="14">
        <f>[1]物品定价!E74</f>
        <v>50</v>
      </c>
      <c r="F59" s="14" t="str">
        <f t="shared" si="2"/>
        <v>prop,322</v>
      </c>
      <c r="G59" s="14">
        <f>SUMIF(副本!$G$4:$G$15,引用!B59,副本!$I$4:$I$15)+SUMIF(副本!$J$4:$J$15,引用!B59,副本!$L$4:$L$15)</f>
        <v>1</v>
      </c>
      <c r="H59" s="14">
        <f>SUMIF(副本!$B$20:$B$67,引用!B59,副本!$D$20:$D$67)</f>
        <v>2</v>
      </c>
      <c r="I59" s="14">
        <f>SUMIF(副本!$H$20:$H$67,引用!B59,副本!$J$20:$J$67)</f>
        <v>0</v>
      </c>
      <c r="J59" s="14">
        <f>SUMIF(副本!$C$72:$C$86,引用!B59,副本!$D$72:$D$86)+SUMIF(副本!$E$72:$E$86,引用!B59,副本!$F$72:$F$86)+SUMIF(副本!$G$72:$G$86,引用!B59,副本!$H$72:$H$86)+SUMIF(副本!$I$72:$I$86,引用!B59,副本!$J$72:$J$86)+SUMIF(副本!$K$72:$K$86,引用!B59,副本!$L$72:$L$86)+SUMIF(副本!$M$72:$M$86,引用!B59,副本!$N$72:$N$86)</f>
        <v>6</v>
      </c>
      <c r="K59" s="14">
        <f>SUMIF(成长任务!P:P,引用!B59,成长任务!Q:Q)</f>
        <v>1</v>
      </c>
      <c r="L59" s="14">
        <v>0</v>
      </c>
      <c r="M59" s="14">
        <v>0</v>
      </c>
      <c r="N59" s="18">
        <f t="shared" si="0"/>
        <v>10</v>
      </c>
    </row>
    <row r="60" spans="1:14" x14ac:dyDescent="0.2">
      <c r="A60" s="14">
        <f>[1]物品定价!A75</f>
        <v>323</v>
      </c>
      <c r="B60" s="14" t="str">
        <f>[1]物品定价!B75</f>
        <v>高级觉醒胶囊</v>
      </c>
      <c r="C60" s="14" t="str">
        <f>[1]物品定价!C75</f>
        <v>用于激活角色的天赋技能。</v>
      </c>
      <c r="D60" s="14" t="str">
        <f>[1]物品定价!D75</f>
        <v>prop,323</v>
      </c>
      <c r="E60" s="14">
        <f>[1]物品定价!E75</f>
        <v>100</v>
      </c>
      <c r="F60" s="14" t="str">
        <f t="shared" si="2"/>
        <v>prop,323</v>
      </c>
      <c r="G60" s="14">
        <f>SUMIF(副本!$G$4:$G$15,引用!B60,副本!$I$4:$I$15)+SUMIF(副本!$J$4:$J$15,引用!B60,副本!$L$4:$L$15)</f>
        <v>2</v>
      </c>
      <c r="H60" s="14">
        <f>SUMIF(副本!$B$20:$B$67,引用!B60,副本!$D$20:$D$67)</f>
        <v>4</v>
      </c>
      <c r="I60" s="14">
        <f>SUMIF(副本!$H$20:$H$67,引用!B60,副本!$J$20:$J$67)</f>
        <v>0</v>
      </c>
      <c r="J60" s="14">
        <f>SUMIF(副本!$C$72:$C$86,引用!B60,副本!$D$72:$D$86)+SUMIF(副本!$E$72:$E$86,引用!B60,副本!$F$72:$F$86)+SUMIF(副本!$G$72:$G$86,引用!B60,副本!$H$72:$H$86)+SUMIF(副本!$I$72:$I$86,引用!B60,副本!$J$72:$J$86)+SUMIF(副本!$K$72:$K$86,引用!B60,副本!$L$72:$L$86)+SUMIF(副本!$M$72:$M$86,引用!B60,副本!$N$72:$N$86)</f>
        <v>4</v>
      </c>
      <c r="K60" s="14">
        <f>SUMIF(成长任务!P:P,引用!B60,成长任务!Q:Q)</f>
        <v>0</v>
      </c>
      <c r="L60" s="14">
        <v>0</v>
      </c>
      <c r="M60" s="14">
        <v>0</v>
      </c>
      <c r="N60" s="18">
        <f t="shared" si="0"/>
        <v>10</v>
      </c>
    </row>
    <row r="61" spans="1:14" x14ac:dyDescent="0.2">
      <c r="A61" s="14">
        <f>[1]物品定价!A76</f>
        <v>401</v>
      </c>
      <c r="B61" s="14" t="str">
        <f>[1]物品定价!B76</f>
        <v>1星万能碎片</v>
      </c>
      <c r="C61" s="14" t="str">
        <f>[1]物品定价!C76</f>
        <v>用于突破初始星级为1星的角色，可以替代角色碎片。</v>
      </c>
      <c r="D61" s="14" t="str">
        <f>[1]物品定价!D76</f>
        <v>prop,401</v>
      </c>
      <c r="E61" s="14">
        <f>[1]物品定价!E76</f>
        <v>10</v>
      </c>
      <c r="F61" s="14" t="str">
        <f t="shared" si="2"/>
        <v>prop,401</v>
      </c>
      <c r="G61" s="14">
        <f>SUMIF(副本!$G$4:$G$15,引用!B61,副本!$I$4:$I$15)+SUMIF(副本!$J$4:$J$15,引用!B61,副本!$L$4:$L$15)</f>
        <v>0</v>
      </c>
      <c r="H61" s="14">
        <f>SUMIF(副本!$B$20:$B$67,引用!B61,副本!$D$20:$D$67)</f>
        <v>0</v>
      </c>
      <c r="I61" s="14">
        <f>SUMIF(副本!$H$20:$H$67,引用!B61,副本!$J$20:$J$67)</f>
        <v>0</v>
      </c>
      <c r="J61" s="14">
        <f>SUMIF(副本!$C$72:$C$86,引用!B61,副本!$D$72:$D$86)+SUMIF(副本!$E$72:$E$86,引用!B61,副本!$F$72:$F$86)+SUMIF(副本!$G$72:$G$86,引用!B61,副本!$H$72:$H$86)+SUMIF(副本!$I$72:$I$86,引用!B61,副本!$J$72:$J$86)+SUMIF(副本!$K$72:$K$86,引用!B61,副本!$L$72:$L$86)+SUMIF(副本!$M$72:$M$86,引用!B61,副本!$N$72:$N$86)</f>
        <v>0</v>
      </c>
      <c r="K61" s="14">
        <f>SUMIF(成长任务!P:P,引用!B61,成长任务!Q:Q)</f>
        <v>0</v>
      </c>
      <c r="L61" s="14">
        <v>0</v>
      </c>
      <c r="M61" s="14">
        <v>0</v>
      </c>
      <c r="N61" s="18">
        <f t="shared" si="0"/>
        <v>0</v>
      </c>
    </row>
    <row r="62" spans="1:14" x14ac:dyDescent="0.2">
      <c r="A62" s="14">
        <f>[1]物品定价!A77</f>
        <v>402</v>
      </c>
      <c r="B62" s="14" t="str">
        <f>[1]物品定价!B77</f>
        <v>2星万能碎片</v>
      </c>
      <c r="C62" s="14" t="str">
        <f>[1]物品定价!C77</f>
        <v>用于突破初始星级为2星的角色，可以替代角色碎片。</v>
      </c>
      <c r="D62" s="14" t="str">
        <f>[1]物品定价!D77</f>
        <v>prop,402</v>
      </c>
      <c r="E62" s="14">
        <f>[1]物品定价!E77</f>
        <v>20</v>
      </c>
      <c r="F62" s="14" t="str">
        <f t="shared" si="2"/>
        <v>prop,402</v>
      </c>
      <c r="G62" s="14">
        <f>SUMIF(副本!$G$4:$G$15,引用!B62,副本!$I$4:$I$15)+SUMIF(副本!$J$4:$J$15,引用!B62,副本!$L$4:$L$15)</f>
        <v>0</v>
      </c>
      <c r="H62" s="14">
        <f>SUMIF(副本!$B$20:$B$67,引用!B62,副本!$D$20:$D$67)</f>
        <v>0</v>
      </c>
      <c r="I62" s="14">
        <f>SUMIF(副本!$H$20:$H$67,引用!B62,副本!$J$20:$J$67)</f>
        <v>0</v>
      </c>
      <c r="J62" s="14">
        <f>SUMIF(副本!$C$72:$C$86,引用!B62,副本!$D$72:$D$86)+SUMIF(副本!$E$72:$E$86,引用!B62,副本!$F$72:$F$86)+SUMIF(副本!$G$72:$G$86,引用!B62,副本!$H$72:$H$86)+SUMIF(副本!$I$72:$I$86,引用!B62,副本!$J$72:$J$86)+SUMIF(副本!$K$72:$K$86,引用!B62,副本!$L$72:$L$86)+SUMIF(副本!$M$72:$M$86,引用!B62,副本!$N$72:$N$86)</f>
        <v>0</v>
      </c>
      <c r="K62" s="14">
        <f>SUMIF(成长任务!P:P,引用!B62,成长任务!Q:Q)</f>
        <v>0</v>
      </c>
      <c r="L62" s="14">
        <v>0</v>
      </c>
      <c r="M62" s="14">
        <v>0</v>
      </c>
      <c r="N62" s="18">
        <f t="shared" si="0"/>
        <v>0</v>
      </c>
    </row>
    <row r="63" spans="1:14" x14ac:dyDescent="0.2">
      <c r="A63" s="14">
        <f>[1]物品定价!A78</f>
        <v>403</v>
      </c>
      <c r="B63" s="14" t="str">
        <f>[1]物品定价!B78</f>
        <v>技能碎片</v>
      </c>
      <c r="C63" s="14" t="str">
        <f>[1]物品定价!C78</f>
        <v>可替代任意角色碎片，用于角色技能升级。</v>
      </c>
      <c r="D63" s="14" t="str">
        <f>[1]物品定价!D78</f>
        <v>prop,403</v>
      </c>
      <c r="E63" s="14">
        <f>[1]物品定价!E78</f>
        <v>100</v>
      </c>
      <c r="F63" s="14" t="str">
        <f t="shared" si="2"/>
        <v>prop,403</v>
      </c>
      <c r="G63" s="14">
        <f>SUMIF(副本!$G$4:$G$15,引用!B63,副本!$I$4:$I$15)+SUMIF(副本!$J$4:$J$15,引用!B63,副本!$L$4:$L$15)</f>
        <v>0</v>
      </c>
      <c r="H63" s="14">
        <f>SUMIF(副本!$B$20:$B$67,引用!B63,副本!$D$20:$D$67)</f>
        <v>0</v>
      </c>
      <c r="I63" s="14">
        <f>SUMIF(副本!$H$20:$H$67,引用!B63,副本!$J$20:$J$67)</f>
        <v>0</v>
      </c>
      <c r="J63" s="14">
        <f>SUMIF(副本!$C$72:$C$86,引用!B63,副本!$D$72:$D$86)+SUMIF(副本!$E$72:$E$86,引用!B63,副本!$F$72:$F$86)+SUMIF(副本!$G$72:$G$86,引用!B63,副本!$H$72:$H$86)+SUMIF(副本!$I$72:$I$86,引用!B63,副本!$J$72:$J$86)+SUMIF(副本!$K$72:$K$86,引用!B63,副本!$L$72:$L$86)+SUMIF(副本!$M$72:$M$86,引用!B63,副本!$N$72:$N$86)</f>
        <v>0</v>
      </c>
      <c r="K63" s="14">
        <f>SUMIF(成长任务!P:P,引用!B63,成长任务!Q:Q)</f>
        <v>5</v>
      </c>
      <c r="L63" s="14">
        <v>0</v>
      </c>
      <c r="M63" s="14">
        <v>0</v>
      </c>
      <c r="N63" s="18">
        <f t="shared" si="0"/>
        <v>5</v>
      </c>
    </row>
    <row r="64" spans="1:14" x14ac:dyDescent="0.2">
      <c r="A64" s="14">
        <f>[1]物品定价!A79</f>
        <v>502</v>
      </c>
      <c r="B64" s="14" t="str">
        <f>[1]物品定价!B79</f>
        <v>背心尊者的碎片</v>
      </c>
      <c r="C64" s="14" t="str">
        <f>[1]物品定价!C79</f>
        <v>收集40个碎片可以招募角色：背心尊者。同时也是其突破的必备材料。</v>
      </c>
      <c r="D64" s="14" t="str">
        <f>[1]物品定价!D79</f>
        <v>prop,502</v>
      </c>
      <c r="E64" s="14">
        <f>[1]物品定价!E79</f>
        <v>20</v>
      </c>
      <c r="F64" s="14" t="str">
        <f t="shared" si="2"/>
        <v>prop,502</v>
      </c>
      <c r="G64" s="14">
        <f>SUMIF(副本!$G$4:$G$15,引用!B64,副本!$I$4:$I$15)+SUMIF(副本!$J$4:$J$15,引用!B64,副本!$L$4:$L$15)</f>
        <v>0</v>
      </c>
      <c r="H64" s="14">
        <f>SUMIF(副本!$B$20:$B$67,引用!B64,副本!$D$20:$D$67)</f>
        <v>0</v>
      </c>
      <c r="I64" s="14">
        <f>SUMIF(副本!$H$20:$H$67,引用!B64,副本!$J$20:$J$67)</f>
        <v>0</v>
      </c>
      <c r="J64" s="14">
        <f>SUMIF(副本!$C$72:$C$86,引用!B64,副本!$D$72:$D$86)+SUMIF(副本!$E$72:$E$86,引用!B64,副本!$F$72:$F$86)+SUMIF(副本!$G$72:$G$86,引用!B64,副本!$H$72:$H$86)+SUMIF(副本!$I$72:$I$86,引用!B64,副本!$J$72:$J$86)+SUMIF(副本!$K$72:$K$86,引用!B64,副本!$L$72:$L$86)+SUMIF(副本!$M$72:$M$86,引用!B64,副本!$N$72:$N$86)</f>
        <v>0</v>
      </c>
      <c r="K64" s="14">
        <f>SUMIF(成长任务!P:P,引用!B64,成长任务!Q:Q)</f>
        <v>0</v>
      </c>
      <c r="L64" s="14">
        <v>0</v>
      </c>
      <c r="M64" s="14">
        <v>0</v>
      </c>
      <c r="N64" s="18">
        <f t="shared" si="0"/>
        <v>0</v>
      </c>
    </row>
    <row r="65" spans="1:14" x14ac:dyDescent="0.2">
      <c r="A65" s="14">
        <f>[1]物品定价!A80</f>
        <v>503</v>
      </c>
      <c r="B65" s="14" t="str">
        <f>[1]物品定价!B80</f>
        <v>背心黑洞的碎片</v>
      </c>
      <c r="C65" s="14" t="str">
        <f>[1]物品定价!C80</f>
        <v>收集30个碎片可以招募角色：背心黑洞。同时也是其突破的必备材料。</v>
      </c>
      <c r="D65" s="14" t="str">
        <f>[1]物品定价!D80</f>
        <v>prop,503</v>
      </c>
      <c r="E65" s="14">
        <f>[1]物品定价!E80</f>
        <v>10</v>
      </c>
      <c r="F65" s="14" t="str">
        <f t="shared" si="2"/>
        <v>prop,503</v>
      </c>
      <c r="G65" s="14">
        <f>SUMIF(副本!$G$4:$G$15,引用!B65,副本!$I$4:$I$15)+SUMIF(副本!$J$4:$J$15,引用!B65,副本!$L$4:$L$15)</f>
        <v>0</v>
      </c>
      <c r="H65" s="14">
        <f>SUMIF(副本!$B$20:$B$67,引用!B65,副本!$D$20:$D$67)</f>
        <v>0</v>
      </c>
      <c r="I65" s="14">
        <f>SUMIF(副本!$H$20:$H$67,引用!B65,副本!$J$20:$J$67)</f>
        <v>0</v>
      </c>
      <c r="J65" s="14">
        <f>SUMIF(副本!$C$72:$C$86,引用!B65,副本!$D$72:$D$86)+SUMIF(副本!$E$72:$E$86,引用!B65,副本!$F$72:$F$86)+SUMIF(副本!$G$72:$G$86,引用!B65,副本!$H$72:$H$86)+SUMIF(副本!$I$72:$I$86,引用!B65,副本!$J$72:$J$86)+SUMIF(副本!$K$72:$K$86,引用!B65,副本!$L$72:$L$86)+SUMIF(副本!$M$72:$M$86,引用!B65,副本!$N$72:$N$86)</f>
        <v>0</v>
      </c>
      <c r="K65" s="14">
        <f>SUMIF(成长任务!P:P,引用!B65,成长任务!Q:Q)</f>
        <v>0</v>
      </c>
      <c r="L65" s="14">
        <v>0</v>
      </c>
      <c r="M65" s="14">
        <v>0</v>
      </c>
      <c r="N65" s="18">
        <f t="shared" si="0"/>
        <v>0</v>
      </c>
    </row>
    <row r="66" spans="1:14" x14ac:dyDescent="0.2">
      <c r="A66" s="14">
        <f>[1]物品定价!A81</f>
        <v>504</v>
      </c>
      <c r="B66" s="14" t="str">
        <f>[1]物品定价!B81</f>
        <v>背心猛虎的碎片</v>
      </c>
      <c r="C66" s="14" t="str">
        <f>[1]物品定价!C81</f>
        <v>收集30个碎片可以招募角色：背心猛虎。同时也是其突破的必备材料。</v>
      </c>
      <c r="D66" s="14" t="str">
        <f>[1]物品定价!D81</f>
        <v>prop,504</v>
      </c>
      <c r="E66" s="14">
        <f>[1]物品定价!E81</f>
        <v>10</v>
      </c>
      <c r="F66" s="14" t="str">
        <f t="shared" si="2"/>
        <v>prop,504</v>
      </c>
      <c r="G66" s="14">
        <f>SUMIF(副本!$G$4:$G$15,引用!B66,副本!$I$4:$I$15)+SUMIF(副本!$J$4:$J$15,引用!B66,副本!$L$4:$L$15)</f>
        <v>0</v>
      </c>
      <c r="H66" s="14">
        <f>SUMIF(副本!$B$20:$B$67,引用!B66,副本!$D$20:$D$67)</f>
        <v>0</v>
      </c>
      <c r="I66" s="14">
        <f>SUMIF(副本!$H$20:$H$67,引用!B66,副本!$J$20:$J$67)</f>
        <v>0</v>
      </c>
      <c r="J66" s="14">
        <f>SUMIF(副本!$C$72:$C$86,引用!B66,副本!$D$72:$D$86)+SUMIF(副本!$E$72:$E$86,引用!B66,副本!$F$72:$F$86)+SUMIF(副本!$G$72:$G$86,引用!B66,副本!$H$72:$H$86)+SUMIF(副本!$I$72:$I$86,引用!B66,副本!$J$72:$J$86)+SUMIF(副本!$K$72:$K$86,引用!B66,副本!$L$72:$L$86)+SUMIF(副本!$M$72:$M$86,引用!B66,副本!$N$72:$N$86)</f>
        <v>0</v>
      </c>
      <c r="K66" s="14">
        <f>SUMIF(成长任务!P:P,引用!B66,成长任务!Q:Q)</f>
        <v>0</v>
      </c>
      <c r="L66" s="14">
        <v>0</v>
      </c>
      <c r="M66" s="14">
        <v>0</v>
      </c>
      <c r="N66" s="18">
        <f t="shared" si="0"/>
        <v>0</v>
      </c>
    </row>
    <row r="67" spans="1:14" x14ac:dyDescent="0.2">
      <c r="A67" s="14">
        <f>[1]物品定价!A82</f>
        <v>505</v>
      </c>
      <c r="B67" s="14" t="str">
        <f>[1]物品定价!B82</f>
        <v>钉锤头的碎片</v>
      </c>
      <c r="C67" s="14" t="str">
        <f>[1]物品定价!C82</f>
        <v>收集30个碎片可以招募角色：钉锤头。同时也是其突破的必备材料。</v>
      </c>
      <c r="D67" s="14" t="str">
        <f>[1]物品定价!D82</f>
        <v>prop,505</v>
      </c>
      <c r="E67" s="14">
        <f>[1]物品定价!E82</f>
        <v>10</v>
      </c>
      <c r="F67" s="14" t="str">
        <f t="shared" si="2"/>
        <v>prop,505</v>
      </c>
      <c r="G67" s="14">
        <f>SUMIF(副本!$G$4:$G$15,引用!B67,副本!$I$4:$I$15)+SUMIF(副本!$J$4:$J$15,引用!B67,副本!$L$4:$L$15)</f>
        <v>0</v>
      </c>
      <c r="H67" s="14">
        <f>SUMIF(副本!$B$20:$B$67,引用!B67,副本!$D$20:$D$67)</f>
        <v>0</v>
      </c>
      <c r="I67" s="14">
        <f>SUMIF(副本!$H$20:$H$67,引用!B67,副本!$J$20:$J$67)</f>
        <v>0</v>
      </c>
      <c r="J67" s="14">
        <f>SUMIF(副本!$C$72:$C$86,引用!B67,副本!$D$72:$D$86)+SUMIF(副本!$E$72:$E$86,引用!B67,副本!$F$72:$F$86)+SUMIF(副本!$G$72:$G$86,引用!B67,副本!$H$72:$H$86)+SUMIF(副本!$I$72:$I$86,引用!B67,副本!$J$72:$J$86)+SUMIF(副本!$K$72:$K$86,引用!B67,副本!$L$72:$L$86)+SUMIF(副本!$M$72:$M$86,引用!B67,副本!$N$72:$N$86)</f>
        <v>0</v>
      </c>
      <c r="K67" s="14">
        <f>SUMIF(成长任务!P:P,引用!B67,成长任务!Q:Q)</f>
        <v>0</v>
      </c>
      <c r="L67" s="14">
        <v>0</v>
      </c>
      <c r="M67" s="14">
        <v>0</v>
      </c>
      <c r="N67" s="18">
        <f t="shared" si="0"/>
        <v>0</v>
      </c>
    </row>
    <row r="68" spans="1:14" x14ac:dyDescent="0.2">
      <c r="A68" s="14">
        <f>[1]物品定价!A83</f>
        <v>508</v>
      </c>
      <c r="B68" s="14" t="str">
        <f>[1]物品定价!B83</f>
        <v>基诺斯博士的碎片</v>
      </c>
      <c r="C68" s="14" t="str">
        <f>[1]物品定价!C83</f>
        <v>收集40个碎片可以招募角色：基诺斯博士。同时也是其突破的必备材料。</v>
      </c>
      <c r="D68" s="14" t="str">
        <f>[1]物品定价!D83</f>
        <v>prop,508</v>
      </c>
      <c r="E68" s="14">
        <f>[1]物品定价!E83</f>
        <v>20</v>
      </c>
      <c r="F68" s="14" t="str">
        <f t="shared" si="2"/>
        <v>prop,508</v>
      </c>
      <c r="G68" s="14">
        <f>SUMIF(副本!$G$4:$G$15,引用!B68,副本!$I$4:$I$15)+SUMIF(副本!$J$4:$J$15,引用!B68,副本!$L$4:$L$15)</f>
        <v>0</v>
      </c>
      <c r="H68" s="14">
        <f>SUMIF(副本!$B$20:$B$67,引用!B68,副本!$D$20:$D$67)</f>
        <v>0</v>
      </c>
      <c r="I68" s="14">
        <f>SUMIF(副本!$H$20:$H$67,引用!B68,副本!$J$20:$J$67)</f>
        <v>0</v>
      </c>
      <c r="J68" s="14">
        <f>SUMIF(副本!$C$72:$C$86,引用!B68,副本!$D$72:$D$86)+SUMIF(副本!$E$72:$E$86,引用!B68,副本!$F$72:$F$86)+SUMIF(副本!$G$72:$G$86,引用!B68,副本!$H$72:$H$86)+SUMIF(副本!$I$72:$I$86,引用!B68,副本!$J$72:$J$86)+SUMIF(副本!$K$72:$K$86,引用!B68,副本!$L$72:$L$86)+SUMIF(副本!$M$72:$M$86,引用!B68,副本!$N$72:$N$86)</f>
        <v>0</v>
      </c>
      <c r="K68" s="14">
        <f>SUMIF(成长任务!P:P,引用!B68,成长任务!Q:Q)</f>
        <v>0</v>
      </c>
      <c r="L68" s="14">
        <v>0</v>
      </c>
      <c r="M68" s="14">
        <v>0</v>
      </c>
      <c r="N68" s="18">
        <f t="shared" ref="N68:N131" si="3">SUM(G68:M68)</f>
        <v>0</v>
      </c>
    </row>
    <row r="69" spans="1:14" x14ac:dyDescent="0.2">
      <c r="A69" s="14">
        <f>[1]物品定价!A84</f>
        <v>509</v>
      </c>
      <c r="B69" s="14" t="str">
        <f>[1]物品定价!B84</f>
        <v>土龙的碎片</v>
      </c>
      <c r="C69" s="14" t="str">
        <f>[1]物品定价!C84</f>
        <v>收集30个碎片可以招募角色：土龙。同时也是其突破的必备材料。</v>
      </c>
      <c r="D69" s="14" t="str">
        <f>[1]物品定价!D84</f>
        <v>prop,509</v>
      </c>
      <c r="E69" s="14">
        <f>[1]物品定价!E84</f>
        <v>10</v>
      </c>
      <c r="F69" s="14" t="str">
        <f t="shared" si="2"/>
        <v>prop,509</v>
      </c>
      <c r="G69" s="14">
        <f>SUMIF(副本!$G$4:$G$15,引用!B69,副本!$I$4:$I$15)+SUMIF(副本!$J$4:$J$15,引用!B69,副本!$L$4:$L$15)</f>
        <v>0</v>
      </c>
      <c r="H69" s="14">
        <f>SUMIF(副本!$B$20:$B$67,引用!B69,副本!$D$20:$D$67)</f>
        <v>0</v>
      </c>
      <c r="I69" s="14">
        <f>SUMIF(副本!$H$20:$H$67,引用!B69,副本!$J$20:$J$67)</f>
        <v>0</v>
      </c>
      <c r="J69" s="14">
        <f>SUMIF(副本!$C$72:$C$86,引用!B69,副本!$D$72:$D$86)+SUMIF(副本!$E$72:$E$86,引用!B69,副本!$F$72:$F$86)+SUMIF(副本!$G$72:$G$86,引用!B69,副本!$H$72:$H$86)+SUMIF(副本!$I$72:$I$86,引用!B69,副本!$J$72:$J$86)+SUMIF(副本!$K$72:$K$86,引用!B69,副本!$L$72:$L$86)+SUMIF(副本!$M$72:$M$86,引用!B69,副本!$N$72:$N$86)</f>
        <v>0</v>
      </c>
      <c r="K69" s="14">
        <f>SUMIF(成长任务!P:P,引用!B69,成长任务!Q:Q)</f>
        <v>0</v>
      </c>
      <c r="L69" s="14">
        <v>0</v>
      </c>
      <c r="M69" s="14">
        <v>0</v>
      </c>
      <c r="N69" s="18">
        <f t="shared" si="3"/>
        <v>0</v>
      </c>
    </row>
    <row r="70" spans="1:14" x14ac:dyDescent="0.2">
      <c r="A70" s="14">
        <f>[1]物品定价!A85</f>
        <v>510</v>
      </c>
      <c r="B70" s="14" t="str">
        <f>[1]物品定价!B85</f>
        <v>蚊女的碎片</v>
      </c>
      <c r="C70" s="14" t="str">
        <f>[1]物品定价!C85</f>
        <v>收集40个碎片可以招募角色：蚊女。同时也是其突破的必备材料。</v>
      </c>
      <c r="D70" s="14" t="str">
        <f>[1]物品定价!D85</f>
        <v>prop,510</v>
      </c>
      <c r="E70" s="14">
        <f>[1]物品定价!E85</f>
        <v>20</v>
      </c>
      <c r="F70" s="14" t="str">
        <f t="shared" si="2"/>
        <v>prop,510</v>
      </c>
      <c r="G70" s="14">
        <f>SUMIF(副本!$G$4:$G$15,引用!B70,副本!$I$4:$I$15)+SUMIF(副本!$J$4:$J$15,引用!B70,副本!$L$4:$L$15)</f>
        <v>0</v>
      </c>
      <c r="H70" s="14">
        <f>SUMIF(副本!$B$20:$B$67,引用!B70,副本!$D$20:$D$67)</f>
        <v>0</v>
      </c>
      <c r="I70" s="14">
        <f>SUMIF(副本!$H$20:$H$67,引用!B70,副本!$J$20:$J$67)</f>
        <v>0</v>
      </c>
      <c r="J70" s="14">
        <f>SUMIF(副本!$C$72:$C$86,引用!B70,副本!$D$72:$D$86)+SUMIF(副本!$E$72:$E$86,引用!B70,副本!$F$72:$F$86)+SUMIF(副本!$G$72:$G$86,引用!B70,副本!$H$72:$H$86)+SUMIF(副本!$I$72:$I$86,引用!B70,副本!$J$72:$J$86)+SUMIF(副本!$K$72:$K$86,引用!B70,副本!$L$72:$L$86)+SUMIF(副本!$M$72:$M$86,引用!B70,副本!$N$72:$N$86)</f>
        <v>0</v>
      </c>
      <c r="K70" s="14">
        <f>SUMIF(成长任务!P:P,引用!B70,成长任务!Q:Q)</f>
        <v>0</v>
      </c>
      <c r="L70" s="14">
        <v>0</v>
      </c>
      <c r="M70" s="14">
        <v>0</v>
      </c>
      <c r="N70" s="18">
        <f t="shared" si="3"/>
        <v>0</v>
      </c>
    </row>
    <row r="71" spans="1:14" x14ac:dyDescent="0.2">
      <c r="A71" s="14">
        <f>[1]物品定价!A86</f>
        <v>511</v>
      </c>
      <c r="B71" s="14" t="str">
        <f>[1]物品定价!B86</f>
        <v>兽王的碎片</v>
      </c>
      <c r="C71" s="14" t="str">
        <f>[1]物品定价!C86</f>
        <v>收集40个碎片可以招募角色：兽王。同时也是其突破的必备材料。</v>
      </c>
      <c r="D71" s="14" t="str">
        <f>[1]物品定价!D86</f>
        <v>prop,511</v>
      </c>
      <c r="E71" s="14">
        <f>[1]物品定价!E86</f>
        <v>20</v>
      </c>
      <c r="F71" s="14" t="str">
        <f t="shared" si="2"/>
        <v>prop,511</v>
      </c>
      <c r="G71" s="14">
        <f>SUMIF(副本!$G$4:$G$15,引用!B71,副本!$I$4:$I$15)+SUMIF(副本!$J$4:$J$15,引用!B71,副本!$L$4:$L$15)</f>
        <v>0</v>
      </c>
      <c r="H71" s="14">
        <f>SUMIF(副本!$B$20:$B$67,引用!B71,副本!$D$20:$D$67)</f>
        <v>0</v>
      </c>
      <c r="I71" s="14">
        <f>SUMIF(副本!$H$20:$H$67,引用!B71,副本!$J$20:$J$67)</f>
        <v>0</v>
      </c>
      <c r="J71" s="14">
        <f>SUMIF(副本!$C$72:$C$86,引用!B71,副本!$D$72:$D$86)+SUMIF(副本!$E$72:$E$86,引用!B71,副本!$F$72:$F$86)+SUMIF(副本!$G$72:$G$86,引用!B71,副本!$H$72:$H$86)+SUMIF(副本!$I$72:$I$86,引用!B71,副本!$J$72:$J$86)+SUMIF(副本!$K$72:$K$86,引用!B71,副本!$L$72:$L$86)+SUMIF(副本!$M$72:$M$86,引用!B71,副本!$N$72:$N$86)</f>
        <v>0</v>
      </c>
      <c r="K71" s="14">
        <f>SUMIF(成长任务!P:P,引用!B71,成长任务!Q:Q)</f>
        <v>0</v>
      </c>
      <c r="L71" s="14">
        <v>0</v>
      </c>
      <c r="M71" s="14">
        <v>0</v>
      </c>
      <c r="N71" s="18">
        <f t="shared" si="3"/>
        <v>0</v>
      </c>
    </row>
    <row r="72" spans="1:14" x14ac:dyDescent="0.2">
      <c r="A72" s="14">
        <f>[1]物品定价!A87</f>
        <v>512</v>
      </c>
      <c r="B72" s="14" t="str">
        <f>[1]物品定价!B87</f>
        <v>装甲猩猩的碎片</v>
      </c>
      <c r="C72" s="14" t="str">
        <f>[1]物品定价!C87</f>
        <v>收集40个碎片可以招募角色：装甲猩猩。同时也是其突破的必备材料。</v>
      </c>
      <c r="D72" s="14" t="str">
        <f>[1]物品定价!D87</f>
        <v>prop,512</v>
      </c>
      <c r="E72" s="14">
        <f>[1]物品定价!E87</f>
        <v>20</v>
      </c>
      <c r="F72" s="14" t="str">
        <f t="shared" si="2"/>
        <v>prop,512</v>
      </c>
      <c r="G72" s="14">
        <f>SUMIF(副本!$G$4:$G$15,引用!B72,副本!$I$4:$I$15)+SUMIF(副本!$J$4:$J$15,引用!B72,副本!$L$4:$L$15)</f>
        <v>0</v>
      </c>
      <c r="H72" s="14">
        <f>SUMIF(副本!$B$20:$B$67,引用!B72,副本!$D$20:$D$67)</f>
        <v>0</v>
      </c>
      <c r="I72" s="14">
        <f>SUMIF(副本!$H$20:$H$67,引用!B72,副本!$J$20:$J$67)</f>
        <v>0</v>
      </c>
      <c r="J72" s="14">
        <f>SUMIF(副本!$C$72:$C$86,引用!B72,副本!$D$72:$D$86)+SUMIF(副本!$E$72:$E$86,引用!B72,副本!$F$72:$F$86)+SUMIF(副本!$G$72:$G$86,引用!B72,副本!$H$72:$H$86)+SUMIF(副本!$I$72:$I$86,引用!B72,副本!$J$72:$J$86)+SUMIF(副本!$K$72:$K$86,引用!B72,副本!$L$72:$L$86)+SUMIF(副本!$M$72:$M$86,引用!B72,副本!$N$72:$N$86)</f>
        <v>0</v>
      </c>
      <c r="K72" s="14">
        <f>SUMIF(成长任务!P:P,引用!B72,成长任务!Q:Q)</f>
        <v>0</v>
      </c>
      <c r="L72" s="14">
        <v>0</v>
      </c>
      <c r="M72" s="14">
        <v>0</v>
      </c>
      <c r="N72" s="18">
        <f t="shared" si="3"/>
        <v>0</v>
      </c>
    </row>
    <row r="73" spans="1:14" x14ac:dyDescent="0.2">
      <c r="A73" s="14">
        <f>[1]物品定价!A88</f>
        <v>513</v>
      </c>
      <c r="B73" s="14" t="str">
        <f>[1]物品定价!B88</f>
        <v>阿修罗独角仙的碎片</v>
      </c>
      <c r="C73" s="14" t="str">
        <f>[1]物品定价!C88</f>
        <v>收集50个碎片可以招募角色：阿修罗独角仙。同时也是其突破的必备材料。</v>
      </c>
      <c r="D73" s="14" t="str">
        <f>[1]物品定价!D88</f>
        <v>prop,513</v>
      </c>
      <c r="E73" s="14">
        <f>[1]物品定价!E88</f>
        <v>100</v>
      </c>
      <c r="F73" s="14" t="str">
        <f t="shared" si="2"/>
        <v>prop,513</v>
      </c>
      <c r="G73" s="14">
        <f>SUMIF(副本!$G$4:$G$15,引用!B73,副本!$I$4:$I$15)+SUMIF(副本!$J$4:$J$15,引用!B73,副本!$L$4:$L$15)</f>
        <v>0</v>
      </c>
      <c r="H73" s="14">
        <f>SUMIF(副本!$B$20:$B$67,引用!B73,副本!$D$20:$D$67)</f>
        <v>0</v>
      </c>
      <c r="I73" s="14">
        <f>SUMIF(副本!$H$20:$H$67,引用!B73,副本!$J$20:$J$67)</f>
        <v>0</v>
      </c>
      <c r="J73" s="14">
        <f>SUMIF(副本!$C$72:$C$86,引用!B73,副本!$D$72:$D$86)+SUMIF(副本!$E$72:$E$86,引用!B73,副本!$F$72:$F$86)+SUMIF(副本!$G$72:$G$86,引用!B73,副本!$H$72:$H$86)+SUMIF(副本!$I$72:$I$86,引用!B73,副本!$J$72:$J$86)+SUMIF(副本!$K$72:$K$86,引用!B73,副本!$L$72:$L$86)+SUMIF(副本!$M$72:$M$86,引用!B73,副本!$N$72:$N$86)</f>
        <v>0</v>
      </c>
      <c r="K73" s="14">
        <f>SUMIF(成长任务!P:P,引用!B73,成长任务!Q:Q)</f>
        <v>0</v>
      </c>
      <c r="L73" s="14">
        <v>0</v>
      </c>
      <c r="M73" s="14">
        <v>0</v>
      </c>
      <c r="N73" s="18">
        <f t="shared" si="3"/>
        <v>0</v>
      </c>
    </row>
    <row r="74" spans="1:14" x14ac:dyDescent="0.2">
      <c r="A74" s="14">
        <f>[1]物品定价!A89</f>
        <v>514</v>
      </c>
      <c r="B74" s="14" t="str">
        <f>[1]物品定价!B89</f>
        <v>冲天好小子的碎片</v>
      </c>
      <c r="C74" s="14" t="str">
        <f>[1]物品定价!C89</f>
        <v>收集30个碎片可以招募角色：冲天好小子。同时也是其突破的必备材料。</v>
      </c>
      <c r="D74" s="14" t="str">
        <f>[1]物品定价!D89</f>
        <v>prop,514</v>
      </c>
      <c r="E74" s="14">
        <f>[1]物品定价!E89</f>
        <v>10</v>
      </c>
      <c r="F74" s="14" t="str">
        <f t="shared" si="2"/>
        <v>prop,514</v>
      </c>
      <c r="G74" s="14">
        <f>SUMIF(副本!$G$4:$G$15,引用!B74,副本!$I$4:$I$15)+SUMIF(副本!$J$4:$J$15,引用!B74,副本!$L$4:$L$15)</f>
        <v>0</v>
      </c>
      <c r="H74" s="14">
        <f>SUMIF(副本!$B$20:$B$67,引用!B74,副本!$D$20:$D$67)</f>
        <v>0</v>
      </c>
      <c r="I74" s="14">
        <f>SUMIF(副本!$H$20:$H$67,引用!B74,副本!$J$20:$J$67)</f>
        <v>0</v>
      </c>
      <c r="J74" s="14">
        <f>SUMIF(副本!$C$72:$C$86,引用!B74,副本!$D$72:$D$86)+SUMIF(副本!$E$72:$E$86,引用!B74,副本!$F$72:$F$86)+SUMIF(副本!$G$72:$G$86,引用!B74,副本!$H$72:$H$86)+SUMIF(副本!$I$72:$I$86,引用!B74,副本!$J$72:$J$86)+SUMIF(副本!$K$72:$K$86,引用!B74,副本!$L$72:$L$86)+SUMIF(副本!$M$72:$M$86,引用!B74,副本!$N$72:$N$86)</f>
        <v>0</v>
      </c>
      <c r="K74" s="14">
        <f>SUMIF(成长任务!P:P,引用!B74,成长任务!Q:Q)</f>
        <v>0</v>
      </c>
      <c r="L74" s="14">
        <v>0</v>
      </c>
      <c r="M74" s="14">
        <v>0</v>
      </c>
      <c r="N74" s="18">
        <f t="shared" si="3"/>
        <v>0</v>
      </c>
    </row>
    <row r="75" spans="1:14" x14ac:dyDescent="0.2">
      <c r="A75" s="14">
        <f>[1]物品定价!A90</f>
        <v>515</v>
      </c>
      <c r="B75" s="14" t="str">
        <f>[1]物品定价!B90</f>
        <v>快拳侠的碎片</v>
      </c>
      <c r="C75" s="14" t="str">
        <f>[1]物品定价!C90</f>
        <v>收集30个碎片可以招募角色：快拳侠。同时也是其突破的必备材料。</v>
      </c>
      <c r="D75" s="14" t="str">
        <f>[1]物品定价!D90</f>
        <v>prop,515</v>
      </c>
      <c r="E75" s="14">
        <f>[1]物品定价!E90</f>
        <v>10</v>
      </c>
      <c r="F75" s="14" t="str">
        <f t="shared" si="2"/>
        <v>prop,515</v>
      </c>
      <c r="G75" s="14">
        <f>SUMIF(副本!$G$4:$G$15,引用!B75,副本!$I$4:$I$15)+SUMIF(副本!$J$4:$J$15,引用!B75,副本!$L$4:$L$15)</f>
        <v>0</v>
      </c>
      <c r="H75" s="14">
        <f>SUMIF(副本!$B$20:$B$67,引用!B75,副本!$D$20:$D$67)</f>
        <v>0</v>
      </c>
      <c r="I75" s="14">
        <f>SUMIF(副本!$H$20:$H$67,引用!B75,副本!$J$20:$J$67)</f>
        <v>0</v>
      </c>
      <c r="J75" s="14">
        <f>SUMIF(副本!$C$72:$C$86,引用!B75,副本!$D$72:$D$86)+SUMIF(副本!$E$72:$E$86,引用!B75,副本!$F$72:$F$86)+SUMIF(副本!$G$72:$G$86,引用!B75,副本!$H$72:$H$86)+SUMIF(副本!$I$72:$I$86,引用!B75,副本!$J$72:$J$86)+SUMIF(副本!$K$72:$K$86,引用!B75,副本!$L$72:$L$86)+SUMIF(副本!$M$72:$M$86,引用!B75,副本!$N$72:$N$86)</f>
        <v>0</v>
      </c>
      <c r="K75" s="14">
        <f>SUMIF(成长任务!P:P,引用!B75,成长任务!Q:Q)</f>
        <v>0</v>
      </c>
      <c r="L75" s="14">
        <v>0</v>
      </c>
      <c r="M75" s="14">
        <v>0</v>
      </c>
      <c r="N75" s="18">
        <f t="shared" si="3"/>
        <v>0</v>
      </c>
    </row>
    <row r="76" spans="1:14" x14ac:dyDescent="0.2">
      <c r="A76" s="14">
        <f>[1]物品定价!A91</f>
        <v>516</v>
      </c>
      <c r="B76" s="14" t="str">
        <f>[1]物品定价!B91</f>
        <v>丧服吊带裤的碎片</v>
      </c>
      <c r="C76" s="14" t="str">
        <f>[1]物品定价!C91</f>
        <v>收集30个碎片可以招募角色：丧服吊带裤。同时也是其突破的必备材料。</v>
      </c>
      <c r="D76" s="14" t="str">
        <f>[1]物品定价!D91</f>
        <v>prop,516</v>
      </c>
      <c r="E76" s="14">
        <f>[1]物品定价!E91</f>
        <v>10</v>
      </c>
      <c r="F76" s="14" t="str">
        <f t="shared" si="2"/>
        <v>prop,516</v>
      </c>
      <c r="G76" s="14">
        <f>SUMIF(副本!$G$4:$G$15,引用!B76,副本!$I$4:$I$15)+SUMIF(副本!$J$4:$J$15,引用!B76,副本!$L$4:$L$15)</f>
        <v>0</v>
      </c>
      <c r="H76" s="14">
        <f>SUMIF(副本!$B$20:$B$67,引用!B76,副本!$D$20:$D$67)</f>
        <v>0</v>
      </c>
      <c r="I76" s="14">
        <f>SUMIF(副本!$H$20:$H$67,引用!B76,副本!$J$20:$J$67)</f>
        <v>0</v>
      </c>
      <c r="J76" s="14">
        <f>SUMIF(副本!$C$72:$C$86,引用!B76,副本!$D$72:$D$86)+SUMIF(副本!$E$72:$E$86,引用!B76,副本!$F$72:$F$86)+SUMIF(副本!$G$72:$G$86,引用!B76,副本!$H$72:$H$86)+SUMIF(副本!$I$72:$I$86,引用!B76,副本!$J$72:$J$86)+SUMIF(副本!$K$72:$K$86,引用!B76,副本!$L$72:$L$86)+SUMIF(副本!$M$72:$M$86,引用!B76,副本!$N$72:$N$86)</f>
        <v>0</v>
      </c>
      <c r="K76" s="14">
        <f>SUMIF(成长任务!P:P,引用!B76,成长任务!Q:Q)</f>
        <v>0</v>
      </c>
      <c r="L76" s="14">
        <v>0</v>
      </c>
      <c r="M76" s="14">
        <v>0</v>
      </c>
      <c r="N76" s="18">
        <f t="shared" si="3"/>
        <v>0</v>
      </c>
    </row>
    <row r="77" spans="1:14" x14ac:dyDescent="0.2">
      <c r="A77" s="14">
        <f>[1]物品定价!A92</f>
        <v>517</v>
      </c>
      <c r="B77" s="14" t="str">
        <f>[1]物品定价!B92</f>
        <v>十字键的碎片</v>
      </c>
      <c r="C77" s="14" t="str">
        <f>[1]物品定价!C92</f>
        <v>收集30个碎片可以招募角色：十字键。同时也是其突破的必备材料。</v>
      </c>
      <c r="D77" s="14" t="str">
        <f>[1]物品定价!D92</f>
        <v>prop,517</v>
      </c>
      <c r="E77" s="14">
        <f>[1]物品定价!E92</f>
        <v>10</v>
      </c>
      <c r="F77" s="14" t="str">
        <f t="shared" si="2"/>
        <v>prop,517</v>
      </c>
      <c r="G77" s="14">
        <f>SUMIF(副本!$G$4:$G$15,引用!B77,副本!$I$4:$I$15)+SUMIF(副本!$J$4:$J$15,引用!B77,副本!$L$4:$L$15)</f>
        <v>0</v>
      </c>
      <c r="H77" s="14">
        <f>SUMIF(副本!$B$20:$B$67,引用!B77,副本!$D$20:$D$67)</f>
        <v>0</v>
      </c>
      <c r="I77" s="14">
        <f>SUMIF(副本!$H$20:$H$67,引用!B77,副本!$J$20:$J$67)</f>
        <v>0</v>
      </c>
      <c r="J77" s="14">
        <f>SUMIF(副本!$C$72:$C$86,引用!B77,副本!$D$72:$D$86)+SUMIF(副本!$E$72:$E$86,引用!B77,副本!$F$72:$F$86)+SUMIF(副本!$G$72:$G$86,引用!B77,副本!$H$72:$H$86)+SUMIF(副本!$I$72:$I$86,引用!B77,副本!$J$72:$J$86)+SUMIF(副本!$K$72:$K$86,引用!B77,副本!$L$72:$L$86)+SUMIF(副本!$M$72:$M$86,引用!B77,副本!$N$72:$N$86)</f>
        <v>0</v>
      </c>
      <c r="K77" s="14">
        <f>SUMIF(成长任务!P:P,引用!B77,成长任务!Q:Q)</f>
        <v>0</v>
      </c>
      <c r="L77" s="14">
        <v>0</v>
      </c>
      <c r="M77" s="14">
        <v>0</v>
      </c>
      <c r="N77" s="18">
        <f t="shared" si="3"/>
        <v>0</v>
      </c>
    </row>
    <row r="78" spans="1:14" x14ac:dyDescent="0.2">
      <c r="A78" s="14">
        <f>[1]物品定价!A93</f>
        <v>518</v>
      </c>
      <c r="B78" s="14" t="str">
        <f>[1]物品定价!B93</f>
        <v>微笑超人的碎片</v>
      </c>
      <c r="C78" s="14" t="str">
        <f>[1]物品定价!C93</f>
        <v>收集40个碎片可以招募角色：微笑超人。同时也是其突破的必备材料。</v>
      </c>
      <c r="D78" s="14" t="str">
        <f>[1]物品定价!D93</f>
        <v>prop,518</v>
      </c>
      <c r="E78" s="14">
        <f>[1]物品定价!E93</f>
        <v>20</v>
      </c>
      <c r="F78" s="14" t="str">
        <f t="shared" si="2"/>
        <v>prop,518</v>
      </c>
      <c r="G78" s="14">
        <f>SUMIF(副本!$G$4:$G$15,引用!B78,副本!$I$4:$I$15)+SUMIF(副本!$J$4:$J$15,引用!B78,副本!$L$4:$L$15)</f>
        <v>0</v>
      </c>
      <c r="H78" s="14">
        <f>SUMIF(副本!$B$20:$B$67,引用!B78,副本!$D$20:$D$67)</f>
        <v>0</v>
      </c>
      <c r="I78" s="14">
        <f>SUMIF(副本!$H$20:$H$67,引用!B78,副本!$J$20:$J$67)</f>
        <v>0</v>
      </c>
      <c r="J78" s="14">
        <f>SUMIF(副本!$C$72:$C$86,引用!B78,副本!$D$72:$D$86)+SUMIF(副本!$E$72:$E$86,引用!B78,副本!$F$72:$F$86)+SUMIF(副本!$G$72:$G$86,引用!B78,副本!$H$72:$H$86)+SUMIF(副本!$I$72:$I$86,引用!B78,副本!$J$72:$J$86)+SUMIF(副本!$K$72:$K$86,引用!B78,副本!$L$72:$L$86)+SUMIF(副本!$M$72:$M$86,引用!B78,副本!$N$72:$N$86)</f>
        <v>0</v>
      </c>
      <c r="K78" s="14">
        <f>SUMIF(成长任务!P:P,引用!B78,成长任务!Q:Q)</f>
        <v>0</v>
      </c>
      <c r="L78" s="14">
        <v>0</v>
      </c>
      <c r="M78" s="14">
        <v>0</v>
      </c>
      <c r="N78" s="18">
        <f t="shared" si="3"/>
        <v>0</v>
      </c>
    </row>
    <row r="79" spans="1:14" x14ac:dyDescent="0.2">
      <c r="A79" s="14">
        <f>[1]物品定价!A94</f>
        <v>519</v>
      </c>
      <c r="B79" s="14" t="str">
        <f>[1]物品定价!B94</f>
        <v>闪电Max的碎片</v>
      </c>
      <c r="C79" s="14" t="str">
        <f>[1]物品定价!C94</f>
        <v>收集40个碎片可以招募角色：闪电Max。同时也是其突破的必备材料。</v>
      </c>
      <c r="D79" s="14" t="str">
        <f>[1]物品定价!D94</f>
        <v>prop,519</v>
      </c>
      <c r="E79" s="14">
        <f>[1]物品定价!E94</f>
        <v>20</v>
      </c>
      <c r="F79" s="14" t="str">
        <f t="shared" si="2"/>
        <v>prop,519</v>
      </c>
      <c r="G79" s="14">
        <f>SUMIF(副本!$G$4:$G$15,引用!B79,副本!$I$4:$I$15)+SUMIF(副本!$J$4:$J$15,引用!B79,副本!$L$4:$L$15)</f>
        <v>0</v>
      </c>
      <c r="H79" s="14">
        <f>SUMIF(副本!$B$20:$B$67,引用!B79,副本!$D$20:$D$67)</f>
        <v>0</v>
      </c>
      <c r="I79" s="14">
        <f>SUMIF(副本!$H$20:$H$67,引用!B79,副本!$J$20:$J$67)</f>
        <v>0</v>
      </c>
      <c r="J79" s="14">
        <f>SUMIF(副本!$C$72:$C$86,引用!B79,副本!$D$72:$D$86)+SUMIF(副本!$E$72:$E$86,引用!B79,副本!$F$72:$F$86)+SUMIF(副本!$G$72:$G$86,引用!B79,副本!$H$72:$H$86)+SUMIF(副本!$I$72:$I$86,引用!B79,副本!$J$72:$J$86)+SUMIF(副本!$K$72:$K$86,引用!B79,副本!$L$72:$L$86)+SUMIF(副本!$M$72:$M$86,引用!B79,副本!$N$72:$N$86)</f>
        <v>0</v>
      </c>
      <c r="K79" s="14">
        <f>SUMIF(成长任务!P:P,引用!B79,成长任务!Q:Q)</f>
        <v>0</v>
      </c>
      <c r="L79" s="14">
        <v>0</v>
      </c>
      <c r="M79" s="14">
        <v>0</v>
      </c>
      <c r="N79" s="18">
        <f t="shared" si="3"/>
        <v>0</v>
      </c>
    </row>
    <row r="80" spans="1:14" x14ac:dyDescent="0.2">
      <c r="A80" s="14">
        <f>[1]物品定价!A95</f>
        <v>520</v>
      </c>
      <c r="B80" s="14" t="str">
        <f>[1]物品定价!B95</f>
        <v>弹簧胡子的碎片</v>
      </c>
      <c r="C80" s="14" t="str">
        <f>[1]物品定价!C95</f>
        <v>收集40个碎片可以招募角色：弹簧胡子。同时也是其突破的必备材料。</v>
      </c>
      <c r="D80" s="14" t="str">
        <f>[1]物品定价!D95</f>
        <v>prop,520</v>
      </c>
      <c r="E80" s="14">
        <f>[1]物品定价!E95</f>
        <v>20</v>
      </c>
      <c r="F80" s="14" t="str">
        <f t="shared" si="2"/>
        <v>prop,520</v>
      </c>
      <c r="G80" s="14">
        <f>SUMIF(副本!$G$4:$G$15,引用!B80,副本!$I$4:$I$15)+SUMIF(副本!$J$4:$J$15,引用!B80,副本!$L$4:$L$15)</f>
        <v>0</v>
      </c>
      <c r="H80" s="14">
        <f>SUMIF(副本!$B$20:$B$67,引用!B80,副本!$D$20:$D$67)</f>
        <v>0</v>
      </c>
      <c r="I80" s="14">
        <f>SUMIF(副本!$H$20:$H$67,引用!B80,副本!$J$20:$J$67)</f>
        <v>0</v>
      </c>
      <c r="J80" s="14">
        <f>SUMIF(副本!$C$72:$C$86,引用!B80,副本!$D$72:$D$86)+SUMIF(副本!$E$72:$E$86,引用!B80,副本!$F$72:$F$86)+SUMIF(副本!$G$72:$G$86,引用!B80,副本!$H$72:$H$86)+SUMIF(副本!$I$72:$I$86,引用!B80,副本!$J$72:$J$86)+SUMIF(副本!$K$72:$K$86,引用!B80,副本!$L$72:$L$86)+SUMIF(副本!$M$72:$M$86,引用!B80,副本!$N$72:$N$86)</f>
        <v>0</v>
      </c>
      <c r="K80" s="14">
        <f>SUMIF(成长任务!P:P,引用!B80,成长任务!Q:Q)</f>
        <v>0</v>
      </c>
      <c r="L80" s="14">
        <v>0</v>
      </c>
      <c r="M80" s="14">
        <v>0</v>
      </c>
      <c r="N80" s="18">
        <f t="shared" si="3"/>
        <v>0</v>
      </c>
    </row>
    <row r="81" spans="1:14" x14ac:dyDescent="0.2">
      <c r="A81" s="14">
        <f>[1]物品定价!A96</f>
        <v>521</v>
      </c>
      <c r="B81" s="14" t="str">
        <f>[1]物品定价!B96</f>
        <v>黄金球的碎片</v>
      </c>
      <c r="C81" s="14" t="str">
        <f>[1]物品定价!C96</f>
        <v>收集40个碎片可以招募角色：黄金球。同时也是其突破的必备材料。</v>
      </c>
      <c r="D81" s="14" t="str">
        <f>[1]物品定价!D96</f>
        <v>prop,521</v>
      </c>
      <c r="E81" s="14">
        <f>[1]物品定价!E96</f>
        <v>20</v>
      </c>
      <c r="F81" s="14" t="str">
        <f t="shared" si="2"/>
        <v>prop,521</v>
      </c>
      <c r="G81" s="14">
        <f>SUMIF(副本!$G$4:$G$15,引用!B81,副本!$I$4:$I$15)+SUMIF(副本!$J$4:$J$15,引用!B81,副本!$L$4:$L$15)</f>
        <v>0</v>
      </c>
      <c r="H81" s="14">
        <f>SUMIF(副本!$B$20:$B$67,引用!B81,副本!$D$20:$D$67)</f>
        <v>0</v>
      </c>
      <c r="I81" s="14">
        <f>SUMIF(副本!$H$20:$H$67,引用!B81,副本!$J$20:$J$67)</f>
        <v>0</v>
      </c>
      <c r="J81" s="14">
        <f>SUMIF(副本!$C$72:$C$86,引用!B81,副本!$D$72:$D$86)+SUMIF(副本!$E$72:$E$86,引用!B81,副本!$F$72:$F$86)+SUMIF(副本!$G$72:$G$86,引用!B81,副本!$H$72:$H$86)+SUMIF(副本!$I$72:$I$86,引用!B81,副本!$J$72:$J$86)+SUMIF(副本!$K$72:$K$86,引用!B81,副本!$L$72:$L$86)+SUMIF(副本!$M$72:$M$86,引用!B81,副本!$N$72:$N$86)</f>
        <v>0</v>
      </c>
      <c r="K81" s="14">
        <f>SUMIF(成长任务!P:P,引用!B81,成长任务!Q:Q)</f>
        <v>0</v>
      </c>
      <c r="L81" s="14">
        <v>0</v>
      </c>
      <c r="M81" s="14">
        <v>0</v>
      </c>
      <c r="N81" s="18">
        <f t="shared" si="3"/>
        <v>0</v>
      </c>
    </row>
    <row r="82" spans="1:14" x14ac:dyDescent="0.2">
      <c r="A82" s="14">
        <f>[1]物品定价!A97</f>
        <v>522</v>
      </c>
      <c r="B82" s="14" t="str">
        <f>[1]物品定价!B97</f>
        <v>斯奈克的碎片</v>
      </c>
      <c r="C82" s="14" t="str">
        <f>[1]物品定价!C97</f>
        <v>收集40个碎片可以招募角色：斯奈克。同时也是其突破的必备材料。</v>
      </c>
      <c r="D82" s="14" t="str">
        <f>[1]物品定价!D97</f>
        <v>prop,522</v>
      </c>
      <c r="E82" s="14">
        <f>[1]物品定价!E97</f>
        <v>20</v>
      </c>
      <c r="F82" s="14" t="str">
        <f t="shared" si="2"/>
        <v>prop,522</v>
      </c>
      <c r="G82" s="14">
        <f>SUMIF(副本!$G$4:$G$15,引用!B82,副本!$I$4:$I$15)+SUMIF(副本!$J$4:$J$15,引用!B82,副本!$L$4:$L$15)</f>
        <v>0</v>
      </c>
      <c r="H82" s="14">
        <f>SUMIF(副本!$B$20:$B$67,引用!B82,副本!$D$20:$D$67)</f>
        <v>0</v>
      </c>
      <c r="I82" s="14">
        <f>SUMIF(副本!$H$20:$H$67,引用!B82,副本!$J$20:$J$67)</f>
        <v>0</v>
      </c>
      <c r="J82" s="14">
        <f>SUMIF(副本!$C$72:$C$86,引用!B82,副本!$D$72:$D$86)+SUMIF(副本!$E$72:$E$86,引用!B82,副本!$F$72:$F$86)+SUMIF(副本!$G$72:$G$86,引用!B82,副本!$H$72:$H$86)+SUMIF(副本!$I$72:$I$86,引用!B82,副本!$J$72:$J$86)+SUMIF(副本!$K$72:$K$86,引用!B82,副本!$L$72:$L$86)+SUMIF(副本!$M$72:$M$86,引用!B82,副本!$N$72:$N$86)</f>
        <v>0</v>
      </c>
      <c r="K82" s="14">
        <f>SUMIF(成长任务!P:P,引用!B82,成长任务!Q:Q)</f>
        <v>0</v>
      </c>
      <c r="L82" s="14">
        <v>0</v>
      </c>
      <c r="M82" s="14">
        <v>0</v>
      </c>
      <c r="N82" s="18">
        <f t="shared" si="3"/>
        <v>0</v>
      </c>
    </row>
    <row r="83" spans="1:14" x14ac:dyDescent="0.2">
      <c r="A83" s="14">
        <f>[1]物品定价!A98</f>
        <v>523</v>
      </c>
      <c r="B83" s="14" t="str">
        <f>[1]物品定价!B98</f>
        <v>毒刺的碎片</v>
      </c>
      <c r="C83" s="14" t="str">
        <f>[1]物品定价!C98</f>
        <v>收集40个碎片可以招募角色：毒刺。同时也是其突破的必备材料。</v>
      </c>
      <c r="D83" s="14" t="str">
        <f>[1]物品定价!D98</f>
        <v>prop,523</v>
      </c>
      <c r="E83" s="14">
        <f>[1]物品定价!E98</f>
        <v>20</v>
      </c>
      <c r="F83" s="14" t="str">
        <f t="shared" ref="F83:F146" si="4">D83</f>
        <v>prop,523</v>
      </c>
      <c r="G83" s="14">
        <f>SUMIF(副本!$G$4:$G$15,引用!B83,副本!$I$4:$I$15)+SUMIF(副本!$J$4:$J$15,引用!B83,副本!$L$4:$L$15)</f>
        <v>0</v>
      </c>
      <c r="H83" s="14">
        <f>SUMIF(副本!$B$20:$B$67,引用!B83,副本!$D$20:$D$67)</f>
        <v>0</v>
      </c>
      <c r="I83" s="14">
        <f>SUMIF(副本!$H$20:$H$67,引用!B83,副本!$J$20:$J$67)</f>
        <v>0</v>
      </c>
      <c r="J83" s="14">
        <f>SUMIF(副本!$C$72:$C$86,引用!B83,副本!$D$72:$D$86)+SUMIF(副本!$E$72:$E$86,引用!B83,副本!$F$72:$F$86)+SUMIF(副本!$G$72:$G$86,引用!B83,副本!$H$72:$H$86)+SUMIF(副本!$I$72:$I$86,引用!B83,副本!$J$72:$J$86)+SUMIF(副本!$K$72:$K$86,引用!B83,副本!$L$72:$L$86)+SUMIF(副本!$M$72:$M$86,引用!B83,副本!$N$72:$N$86)</f>
        <v>0</v>
      </c>
      <c r="K83" s="14">
        <f>SUMIF(成长任务!P:P,引用!B83,成长任务!Q:Q)</f>
        <v>0</v>
      </c>
      <c r="L83" s="14">
        <v>0</v>
      </c>
      <c r="M83" s="14">
        <v>0</v>
      </c>
      <c r="N83" s="18">
        <f t="shared" si="3"/>
        <v>0</v>
      </c>
    </row>
    <row r="84" spans="1:14" x14ac:dyDescent="0.2">
      <c r="A84" s="14">
        <f>[1]物品定价!A99</f>
        <v>524</v>
      </c>
      <c r="B84" s="14" t="str">
        <f>[1]物品定价!B99</f>
        <v>青焰的碎片</v>
      </c>
      <c r="C84" s="14" t="str">
        <f>[1]物品定价!C99</f>
        <v>收集40个碎片可以招募角色：青焰。同时也是其突破的必备材料。</v>
      </c>
      <c r="D84" s="14" t="str">
        <f>[1]物品定价!D99</f>
        <v>prop,524</v>
      </c>
      <c r="E84" s="14">
        <f>[1]物品定价!E99</f>
        <v>20</v>
      </c>
      <c r="F84" s="14" t="str">
        <f t="shared" si="4"/>
        <v>prop,524</v>
      </c>
      <c r="G84" s="14">
        <f>SUMIF(副本!$G$4:$G$15,引用!B84,副本!$I$4:$I$15)+SUMIF(副本!$J$4:$J$15,引用!B84,副本!$L$4:$L$15)</f>
        <v>0</v>
      </c>
      <c r="H84" s="14">
        <f>SUMIF(副本!$B$20:$B$67,引用!B84,副本!$D$20:$D$67)</f>
        <v>0</v>
      </c>
      <c r="I84" s="14">
        <f>SUMIF(副本!$H$20:$H$67,引用!B84,副本!$J$20:$J$67)</f>
        <v>0</v>
      </c>
      <c r="J84" s="14">
        <f>SUMIF(副本!$C$72:$C$86,引用!B84,副本!$D$72:$D$86)+SUMIF(副本!$E$72:$E$86,引用!B84,副本!$F$72:$F$86)+SUMIF(副本!$G$72:$G$86,引用!B84,副本!$H$72:$H$86)+SUMIF(副本!$I$72:$I$86,引用!B84,副本!$J$72:$J$86)+SUMIF(副本!$K$72:$K$86,引用!B84,副本!$L$72:$L$86)+SUMIF(副本!$M$72:$M$86,引用!B84,副本!$N$72:$N$86)</f>
        <v>0</v>
      </c>
      <c r="K84" s="14">
        <f>SUMIF(成长任务!P:P,引用!B84,成长任务!Q:Q)</f>
        <v>0</v>
      </c>
      <c r="L84" s="14">
        <v>0</v>
      </c>
      <c r="M84" s="14">
        <v>0</v>
      </c>
      <c r="N84" s="18">
        <f t="shared" si="3"/>
        <v>0</v>
      </c>
    </row>
    <row r="85" spans="1:14" x14ac:dyDescent="0.2">
      <c r="A85" s="14">
        <f>[1]物品定价!A100</f>
        <v>525</v>
      </c>
      <c r="B85" s="14" t="str">
        <f>[1]物品定价!B100</f>
        <v>甜心假面的碎片</v>
      </c>
      <c r="C85" s="14" t="str">
        <f>[1]物品定价!C100</f>
        <v>收集40个碎片可以招募角色：甜心假面。同时也是其突破的必备材料。</v>
      </c>
      <c r="D85" s="14" t="str">
        <f>[1]物品定价!D100</f>
        <v>prop,525</v>
      </c>
      <c r="E85" s="14">
        <f>[1]物品定价!E100</f>
        <v>20</v>
      </c>
      <c r="F85" s="14" t="str">
        <f t="shared" si="4"/>
        <v>prop,525</v>
      </c>
      <c r="G85" s="14">
        <f>SUMIF(副本!$G$4:$G$15,引用!B85,副本!$I$4:$I$15)+SUMIF(副本!$J$4:$J$15,引用!B85,副本!$L$4:$L$15)</f>
        <v>0</v>
      </c>
      <c r="H85" s="14">
        <f>SUMIF(副本!$B$20:$B$67,引用!B85,副本!$D$20:$D$67)</f>
        <v>0</v>
      </c>
      <c r="I85" s="14">
        <f>SUMIF(副本!$H$20:$H$67,引用!B85,副本!$J$20:$J$67)</f>
        <v>0</v>
      </c>
      <c r="J85" s="14">
        <f>SUMIF(副本!$C$72:$C$86,引用!B85,副本!$D$72:$D$86)+SUMIF(副本!$E$72:$E$86,引用!B85,副本!$F$72:$F$86)+SUMIF(副本!$G$72:$G$86,引用!B85,副本!$H$72:$H$86)+SUMIF(副本!$I$72:$I$86,引用!B85,副本!$J$72:$J$86)+SUMIF(副本!$K$72:$K$86,引用!B85,副本!$L$72:$L$86)+SUMIF(副本!$M$72:$M$86,引用!B85,副本!$N$72:$N$86)</f>
        <v>0</v>
      </c>
      <c r="K85" s="14">
        <f>SUMIF(成长任务!P:P,引用!B85,成长任务!Q:Q)</f>
        <v>0</v>
      </c>
      <c r="L85" s="14">
        <v>0</v>
      </c>
      <c r="M85" s="14">
        <v>0</v>
      </c>
      <c r="N85" s="18">
        <f t="shared" si="3"/>
        <v>0</v>
      </c>
    </row>
    <row r="86" spans="1:14" x14ac:dyDescent="0.2">
      <c r="A86" s="14">
        <f>[1]物品定价!A101</f>
        <v>526</v>
      </c>
      <c r="B86" s="14" t="str">
        <f>[1]物品定价!B101</f>
        <v>性感囚犯的碎片</v>
      </c>
      <c r="C86" s="14" t="str">
        <f>[1]物品定价!C101</f>
        <v>收集40个碎片可以招募角色：性感囚犯。同时也是其突破的必备材料。</v>
      </c>
      <c r="D86" s="14" t="str">
        <f>[1]物品定价!D101</f>
        <v>prop,526</v>
      </c>
      <c r="E86" s="14">
        <f>[1]物品定价!E101</f>
        <v>20</v>
      </c>
      <c r="F86" s="14" t="str">
        <f t="shared" si="4"/>
        <v>prop,526</v>
      </c>
      <c r="G86" s="14">
        <f>SUMIF(副本!$G$4:$G$15,引用!B86,副本!$I$4:$I$15)+SUMIF(副本!$J$4:$J$15,引用!B86,副本!$L$4:$L$15)</f>
        <v>0</v>
      </c>
      <c r="H86" s="14">
        <f>SUMIF(副本!$B$20:$B$67,引用!B86,副本!$D$20:$D$67)</f>
        <v>0</v>
      </c>
      <c r="I86" s="14">
        <f>SUMIF(副本!$H$20:$H$67,引用!B86,副本!$J$20:$J$67)</f>
        <v>0</v>
      </c>
      <c r="J86" s="14">
        <f>SUMIF(副本!$C$72:$C$86,引用!B86,副本!$D$72:$D$86)+SUMIF(副本!$E$72:$E$86,引用!B86,副本!$F$72:$F$86)+SUMIF(副本!$G$72:$G$86,引用!B86,副本!$H$72:$H$86)+SUMIF(副本!$I$72:$I$86,引用!B86,副本!$J$72:$J$86)+SUMIF(副本!$K$72:$K$86,引用!B86,副本!$L$72:$L$86)+SUMIF(副本!$M$72:$M$86,引用!B86,副本!$N$72:$N$86)</f>
        <v>0</v>
      </c>
      <c r="K86" s="14">
        <f>SUMIF(成长任务!P:P,引用!B86,成长任务!Q:Q)</f>
        <v>0</v>
      </c>
      <c r="L86" s="14">
        <v>0</v>
      </c>
      <c r="M86" s="14">
        <v>0</v>
      </c>
      <c r="N86" s="18">
        <f t="shared" si="3"/>
        <v>0</v>
      </c>
    </row>
    <row r="87" spans="1:14" x14ac:dyDescent="0.2">
      <c r="A87" s="14">
        <f>[1]物品定价!A102</f>
        <v>527</v>
      </c>
      <c r="B87" s="14" t="str">
        <f>[1]物品定价!B102</f>
        <v>银色獠牙邦古的碎片</v>
      </c>
      <c r="C87" s="14" t="str">
        <f>[1]物品定价!C102</f>
        <v>收集50个碎片可以招募角色：银色獠牙邦古。同时也是其突破的必备材料。</v>
      </c>
      <c r="D87" s="14" t="str">
        <f>[1]物品定价!D102</f>
        <v>prop,527</v>
      </c>
      <c r="E87" s="14">
        <f>[1]物品定价!E102</f>
        <v>100</v>
      </c>
      <c r="F87" s="14" t="str">
        <f t="shared" si="4"/>
        <v>prop,527</v>
      </c>
      <c r="G87" s="14">
        <f>SUMIF(副本!$G$4:$G$15,引用!B87,副本!$I$4:$I$15)+SUMIF(副本!$J$4:$J$15,引用!B87,副本!$L$4:$L$15)</f>
        <v>0</v>
      </c>
      <c r="H87" s="14">
        <f>SUMIF(副本!$B$20:$B$67,引用!B87,副本!$D$20:$D$67)</f>
        <v>0</v>
      </c>
      <c r="I87" s="14">
        <f>SUMIF(副本!$H$20:$H$67,引用!B87,副本!$J$20:$J$67)</f>
        <v>0</v>
      </c>
      <c r="J87" s="14">
        <f>SUMIF(副本!$C$72:$C$86,引用!B87,副本!$D$72:$D$86)+SUMIF(副本!$E$72:$E$86,引用!B87,副本!$F$72:$F$86)+SUMIF(副本!$G$72:$G$86,引用!B87,副本!$H$72:$H$86)+SUMIF(副本!$I$72:$I$86,引用!B87,副本!$J$72:$J$86)+SUMIF(副本!$K$72:$K$86,引用!B87,副本!$L$72:$L$86)+SUMIF(副本!$M$72:$M$86,引用!B87,副本!$N$72:$N$86)</f>
        <v>0</v>
      </c>
      <c r="K87" s="14">
        <f>SUMIF(成长任务!P:P,引用!B87,成长任务!Q:Q)</f>
        <v>0</v>
      </c>
      <c r="L87" s="14">
        <v>0</v>
      </c>
      <c r="M87" s="14">
        <v>0</v>
      </c>
      <c r="N87" s="18">
        <f t="shared" si="3"/>
        <v>0</v>
      </c>
    </row>
    <row r="88" spans="1:14" x14ac:dyDescent="0.2">
      <c r="A88" s="14">
        <f>[1]物品定价!A103</f>
        <v>529</v>
      </c>
      <c r="B88" s="14" t="str">
        <f>[1]物品定价!B103</f>
        <v>螃蟹怪的碎片</v>
      </c>
      <c r="C88" s="14" t="str">
        <f>[1]物品定价!C103</f>
        <v>收集30个碎片可以招募角色：螃蟹怪。同时也是其突破的必备材料。</v>
      </c>
      <c r="D88" s="14" t="str">
        <f>[1]物品定价!D103</f>
        <v>prop,529</v>
      </c>
      <c r="E88" s="14">
        <f>[1]物品定价!E103</f>
        <v>10</v>
      </c>
      <c r="F88" s="14" t="str">
        <f t="shared" si="4"/>
        <v>prop,529</v>
      </c>
      <c r="G88" s="14">
        <f>SUMIF(副本!$G$4:$G$15,引用!B88,副本!$I$4:$I$15)+SUMIF(副本!$J$4:$J$15,引用!B88,副本!$L$4:$L$15)</f>
        <v>0</v>
      </c>
      <c r="H88" s="14">
        <f>SUMIF(副本!$B$20:$B$67,引用!B88,副本!$D$20:$D$67)</f>
        <v>0</v>
      </c>
      <c r="I88" s="14">
        <f>SUMIF(副本!$H$20:$H$67,引用!B88,副本!$J$20:$J$67)</f>
        <v>0</v>
      </c>
      <c r="J88" s="14">
        <f>SUMIF(副本!$C$72:$C$86,引用!B88,副本!$D$72:$D$86)+SUMIF(副本!$E$72:$E$86,引用!B88,副本!$F$72:$F$86)+SUMIF(副本!$G$72:$G$86,引用!B88,副本!$H$72:$H$86)+SUMIF(副本!$I$72:$I$86,引用!B88,副本!$J$72:$J$86)+SUMIF(副本!$K$72:$K$86,引用!B88,副本!$L$72:$L$86)+SUMIF(副本!$M$72:$M$86,引用!B88,副本!$N$72:$N$86)</f>
        <v>0</v>
      </c>
      <c r="K88" s="14">
        <f>SUMIF(成长任务!P:P,引用!B88,成长任务!Q:Q)</f>
        <v>0</v>
      </c>
      <c r="L88" s="14">
        <v>0</v>
      </c>
      <c r="M88" s="14">
        <v>0</v>
      </c>
      <c r="N88" s="18">
        <f t="shared" si="3"/>
        <v>0</v>
      </c>
    </row>
    <row r="89" spans="1:14" x14ac:dyDescent="0.2">
      <c r="A89" s="14">
        <f>[1]物品定价!A104</f>
        <v>530</v>
      </c>
      <c r="B89" s="14" t="str">
        <f>[1]物品定价!B104</f>
        <v>汽车人的碎片</v>
      </c>
      <c r="C89" s="14" t="str">
        <f>[1]物品定价!C104</f>
        <v>收集30个碎片可以招募角色：汽车人。同时也是其突破的必备材料。</v>
      </c>
      <c r="D89" s="14" t="str">
        <f>[1]物品定价!D104</f>
        <v>prop,530</v>
      </c>
      <c r="E89" s="14">
        <f>[1]物品定价!E104</f>
        <v>10</v>
      </c>
      <c r="F89" s="14" t="str">
        <f t="shared" si="4"/>
        <v>prop,530</v>
      </c>
      <c r="G89" s="14">
        <f>SUMIF(副本!$G$4:$G$15,引用!B89,副本!$I$4:$I$15)+SUMIF(副本!$J$4:$J$15,引用!B89,副本!$L$4:$L$15)</f>
        <v>0</v>
      </c>
      <c r="H89" s="14">
        <f>SUMIF(副本!$B$20:$B$67,引用!B89,副本!$D$20:$D$67)</f>
        <v>0</v>
      </c>
      <c r="I89" s="14">
        <f>SUMIF(副本!$H$20:$H$67,引用!B89,副本!$J$20:$J$67)</f>
        <v>0</v>
      </c>
      <c r="J89" s="14">
        <f>SUMIF(副本!$C$72:$C$86,引用!B89,副本!$D$72:$D$86)+SUMIF(副本!$E$72:$E$86,引用!B89,副本!$F$72:$F$86)+SUMIF(副本!$G$72:$G$86,引用!B89,副本!$H$72:$H$86)+SUMIF(副本!$I$72:$I$86,引用!B89,副本!$J$72:$J$86)+SUMIF(副本!$K$72:$K$86,引用!B89,副本!$L$72:$L$86)+SUMIF(副本!$M$72:$M$86,引用!B89,副本!$N$72:$N$86)</f>
        <v>0</v>
      </c>
      <c r="K89" s="14">
        <f>SUMIF(成长任务!P:P,引用!B89,成长任务!Q:Q)</f>
        <v>0</v>
      </c>
      <c r="L89" s="14">
        <v>0</v>
      </c>
      <c r="M89" s="14">
        <v>0</v>
      </c>
      <c r="N89" s="18">
        <f t="shared" si="3"/>
        <v>0</v>
      </c>
    </row>
    <row r="90" spans="1:14" x14ac:dyDescent="0.2">
      <c r="A90" s="14">
        <f>[1]物品定价!A105</f>
        <v>531</v>
      </c>
      <c r="B90" s="14" t="str">
        <f>[1]物品定价!B105</f>
        <v>无限海带的碎片</v>
      </c>
      <c r="C90" s="14" t="str">
        <f>[1]物品定价!C105</f>
        <v>收集40个碎片可以招募角色：无限海带。同时也是其突破的必备材料。</v>
      </c>
      <c r="D90" s="14" t="str">
        <f>[1]物品定价!D105</f>
        <v>prop,531</v>
      </c>
      <c r="E90" s="14">
        <f>[1]物品定价!E105</f>
        <v>20</v>
      </c>
      <c r="F90" s="14" t="str">
        <f t="shared" si="4"/>
        <v>prop,531</v>
      </c>
      <c r="G90" s="14">
        <f>SUMIF(副本!$G$4:$G$15,引用!B90,副本!$I$4:$I$15)+SUMIF(副本!$J$4:$J$15,引用!B90,副本!$L$4:$L$15)</f>
        <v>0</v>
      </c>
      <c r="H90" s="14">
        <f>SUMIF(副本!$B$20:$B$67,引用!B90,副本!$D$20:$D$67)</f>
        <v>0</v>
      </c>
      <c r="I90" s="14">
        <f>SUMIF(副本!$H$20:$H$67,引用!B90,副本!$J$20:$J$67)</f>
        <v>0</v>
      </c>
      <c r="J90" s="14">
        <f>SUMIF(副本!$C$72:$C$86,引用!B90,副本!$D$72:$D$86)+SUMIF(副本!$E$72:$E$86,引用!B90,副本!$F$72:$F$86)+SUMIF(副本!$G$72:$G$86,引用!B90,副本!$H$72:$H$86)+SUMIF(副本!$I$72:$I$86,引用!B90,副本!$J$72:$J$86)+SUMIF(副本!$K$72:$K$86,引用!B90,副本!$L$72:$L$86)+SUMIF(副本!$M$72:$M$86,引用!B90,副本!$N$72:$N$86)</f>
        <v>0</v>
      </c>
      <c r="K90" s="14">
        <f>SUMIF(成长任务!P:P,引用!B90,成长任务!Q:Q)</f>
        <v>0</v>
      </c>
      <c r="L90" s="14">
        <v>0</v>
      </c>
      <c r="M90" s="14">
        <v>0</v>
      </c>
      <c r="N90" s="18">
        <f t="shared" si="3"/>
        <v>0</v>
      </c>
    </row>
    <row r="91" spans="1:14" x14ac:dyDescent="0.2">
      <c r="A91" s="14">
        <f>[1]物品定价!A106</f>
        <v>532</v>
      </c>
      <c r="B91" s="14" t="str">
        <f>[1]物品定价!B106</f>
        <v>地底王的碎片</v>
      </c>
      <c r="C91" s="14" t="str">
        <f>[1]物品定价!C106</f>
        <v>收集40个碎片可以招募角色：地底王。同时也是其突破的必备材料。</v>
      </c>
      <c r="D91" s="14" t="str">
        <f>[1]物品定价!D106</f>
        <v>prop,532</v>
      </c>
      <c r="E91" s="14">
        <f>[1]物品定价!E106</f>
        <v>20</v>
      </c>
      <c r="F91" s="14" t="str">
        <f t="shared" si="4"/>
        <v>prop,532</v>
      </c>
      <c r="G91" s="14">
        <f>SUMIF(副本!$G$4:$G$15,引用!B91,副本!$I$4:$I$15)+SUMIF(副本!$J$4:$J$15,引用!B91,副本!$L$4:$L$15)</f>
        <v>0</v>
      </c>
      <c r="H91" s="14">
        <f>SUMIF(副本!$B$20:$B$67,引用!B91,副本!$D$20:$D$67)</f>
        <v>0</v>
      </c>
      <c r="I91" s="14">
        <f>SUMIF(副本!$H$20:$H$67,引用!B91,副本!$J$20:$J$67)</f>
        <v>0</v>
      </c>
      <c r="J91" s="14">
        <f>SUMIF(副本!$C$72:$C$86,引用!B91,副本!$D$72:$D$86)+SUMIF(副本!$E$72:$E$86,引用!B91,副本!$F$72:$F$86)+SUMIF(副本!$G$72:$G$86,引用!B91,副本!$H$72:$H$86)+SUMIF(副本!$I$72:$I$86,引用!B91,副本!$J$72:$J$86)+SUMIF(副本!$K$72:$K$86,引用!B91,副本!$L$72:$L$86)+SUMIF(副本!$M$72:$M$86,引用!B91,副本!$N$72:$N$86)</f>
        <v>0</v>
      </c>
      <c r="K91" s="14">
        <f>SUMIF(成长任务!P:P,引用!B91,成长任务!Q:Q)</f>
        <v>0</v>
      </c>
      <c r="L91" s="14">
        <v>0</v>
      </c>
      <c r="M91" s="14">
        <v>0</v>
      </c>
      <c r="N91" s="18">
        <f t="shared" si="3"/>
        <v>0</v>
      </c>
    </row>
    <row r="92" spans="1:14" x14ac:dyDescent="0.2">
      <c r="A92" s="14">
        <f>[1]物品定价!A107</f>
        <v>533</v>
      </c>
      <c r="B92" s="14" t="str">
        <f>[1]物品定价!B107</f>
        <v>深海王的碎片</v>
      </c>
      <c r="C92" s="14" t="str">
        <f>[1]物品定价!C107</f>
        <v>收集40个碎片可以招募角色：深海王。同时也是其突破的必备材料。</v>
      </c>
      <c r="D92" s="14" t="str">
        <f>[1]物品定价!D107</f>
        <v>prop,533</v>
      </c>
      <c r="E92" s="14">
        <f>[1]物品定价!E107</f>
        <v>20</v>
      </c>
      <c r="F92" s="14" t="str">
        <f t="shared" si="4"/>
        <v>prop,533</v>
      </c>
      <c r="G92" s="14">
        <f>SUMIF(副本!$G$4:$G$15,引用!B92,副本!$I$4:$I$15)+SUMIF(副本!$J$4:$J$15,引用!B92,副本!$L$4:$L$15)</f>
        <v>0</v>
      </c>
      <c r="H92" s="14">
        <f>SUMIF(副本!$B$20:$B$67,引用!B92,副本!$D$20:$D$67)</f>
        <v>0</v>
      </c>
      <c r="I92" s="14">
        <f>SUMIF(副本!$H$20:$H$67,引用!B92,副本!$J$20:$J$67)</f>
        <v>0</v>
      </c>
      <c r="J92" s="14">
        <f>SUMIF(副本!$C$72:$C$86,引用!B92,副本!$D$72:$D$86)+SUMIF(副本!$E$72:$E$86,引用!B92,副本!$F$72:$F$86)+SUMIF(副本!$G$72:$G$86,引用!B92,副本!$H$72:$H$86)+SUMIF(副本!$I$72:$I$86,引用!B92,副本!$J$72:$J$86)+SUMIF(副本!$K$72:$K$86,引用!B92,副本!$L$72:$L$86)+SUMIF(副本!$M$72:$M$86,引用!B92,副本!$N$72:$N$86)</f>
        <v>0</v>
      </c>
      <c r="K92" s="14">
        <f>SUMIF(成长任务!P:P,引用!B92,成长任务!Q:Q)</f>
        <v>0</v>
      </c>
      <c r="L92" s="14">
        <v>0</v>
      </c>
      <c r="M92" s="14">
        <v>0</v>
      </c>
      <c r="N92" s="18">
        <f t="shared" si="3"/>
        <v>0</v>
      </c>
    </row>
    <row r="93" spans="1:14" x14ac:dyDescent="0.2">
      <c r="A93" s="14">
        <f>[1]物品定价!A108</f>
        <v>534</v>
      </c>
      <c r="B93" s="14" t="str">
        <f>[1]物品定价!B108</f>
        <v>天空王的碎片</v>
      </c>
      <c r="C93" s="14" t="str">
        <f>[1]物品定价!C108</f>
        <v>收集40个碎片可以招募角色：天空王。同时也是其突破的必备材料。</v>
      </c>
      <c r="D93" s="14" t="str">
        <f>[1]物品定价!D108</f>
        <v>prop,534</v>
      </c>
      <c r="E93" s="14">
        <f>[1]物品定价!E108</f>
        <v>20</v>
      </c>
      <c r="F93" s="14" t="str">
        <f t="shared" si="4"/>
        <v>prop,534</v>
      </c>
      <c r="G93" s="14">
        <f>SUMIF(副本!$G$4:$G$15,引用!B93,副本!$I$4:$I$15)+SUMIF(副本!$J$4:$J$15,引用!B93,副本!$L$4:$L$15)</f>
        <v>0</v>
      </c>
      <c r="H93" s="14">
        <f>SUMIF(副本!$B$20:$B$67,引用!B93,副本!$D$20:$D$67)</f>
        <v>0</v>
      </c>
      <c r="I93" s="14">
        <f>SUMIF(副本!$H$20:$H$67,引用!B93,副本!$J$20:$J$67)</f>
        <v>0</v>
      </c>
      <c r="J93" s="14">
        <f>SUMIF(副本!$C$72:$C$86,引用!B93,副本!$D$72:$D$86)+SUMIF(副本!$E$72:$E$86,引用!B93,副本!$F$72:$F$86)+SUMIF(副本!$G$72:$G$86,引用!B93,副本!$H$72:$H$86)+SUMIF(副本!$I$72:$I$86,引用!B93,副本!$J$72:$J$86)+SUMIF(副本!$K$72:$K$86,引用!B93,副本!$L$72:$L$86)+SUMIF(副本!$M$72:$M$86,引用!B93,副本!$N$72:$N$86)</f>
        <v>0</v>
      </c>
      <c r="K93" s="14">
        <f>SUMIF(成长任务!P:P,引用!B93,成长任务!Q:Q)</f>
        <v>0</v>
      </c>
      <c r="L93" s="14">
        <v>0</v>
      </c>
      <c r="M93" s="14">
        <v>0</v>
      </c>
      <c r="N93" s="18">
        <f t="shared" si="3"/>
        <v>0</v>
      </c>
    </row>
    <row r="94" spans="1:14" x14ac:dyDescent="0.2">
      <c r="A94" s="14">
        <f>[1]物品定价!A109</f>
        <v>535</v>
      </c>
      <c r="B94" s="14" t="str">
        <f>[1]物品定价!B109</f>
        <v>疫苗人的碎片</v>
      </c>
      <c r="C94" s="14" t="str">
        <f>[1]物品定价!C109</f>
        <v>收集40个碎片可以招募角色：疫苗人。同时也是其突破的必备材料。</v>
      </c>
      <c r="D94" s="14" t="str">
        <f>[1]物品定价!D109</f>
        <v>prop,535</v>
      </c>
      <c r="E94" s="14">
        <f>[1]物品定价!E109</f>
        <v>20</v>
      </c>
      <c r="F94" s="14" t="str">
        <f t="shared" si="4"/>
        <v>prop,535</v>
      </c>
      <c r="G94" s="14">
        <f>SUMIF(副本!$G$4:$G$15,引用!B94,副本!$I$4:$I$15)+SUMIF(副本!$J$4:$J$15,引用!B94,副本!$L$4:$L$15)</f>
        <v>0</v>
      </c>
      <c r="H94" s="14">
        <f>SUMIF(副本!$B$20:$B$67,引用!B94,副本!$D$20:$D$67)</f>
        <v>0</v>
      </c>
      <c r="I94" s="14">
        <f>SUMIF(副本!$H$20:$H$67,引用!B94,副本!$J$20:$J$67)</f>
        <v>0</v>
      </c>
      <c r="J94" s="14">
        <f>SUMIF(副本!$C$72:$C$86,引用!B94,副本!$D$72:$D$86)+SUMIF(副本!$E$72:$E$86,引用!B94,副本!$F$72:$F$86)+SUMIF(副本!$G$72:$G$86,引用!B94,副本!$H$72:$H$86)+SUMIF(副本!$I$72:$I$86,引用!B94,副本!$J$72:$J$86)+SUMIF(副本!$K$72:$K$86,引用!B94,副本!$L$72:$L$86)+SUMIF(副本!$M$72:$M$86,引用!B94,副本!$N$72:$N$86)</f>
        <v>0</v>
      </c>
      <c r="K94" s="14">
        <f>SUMIF(成长任务!P:P,引用!B94,成长任务!Q:Q)</f>
        <v>0</v>
      </c>
      <c r="L94" s="14">
        <v>0</v>
      </c>
      <c r="M94" s="14">
        <v>0</v>
      </c>
      <c r="N94" s="18">
        <f t="shared" si="3"/>
        <v>0</v>
      </c>
    </row>
    <row r="95" spans="1:14" x14ac:dyDescent="0.2">
      <c r="A95" s="14">
        <f>[1]物品定价!A110</f>
        <v>536</v>
      </c>
      <c r="B95" s="14" t="str">
        <f>[1]物品定价!B110</f>
        <v>戈留干修普的碎片</v>
      </c>
      <c r="C95" s="14" t="str">
        <f>[1]物品定价!C110</f>
        <v>收集40个碎片可以招募角色：戈留干修普。同时也是其突破的必备材料。</v>
      </c>
      <c r="D95" s="14" t="str">
        <f>[1]物品定价!D110</f>
        <v>prop,536</v>
      </c>
      <c r="E95" s="14">
        <f>[1]物品定价!E110</f>
        <v>20</v>
      </c>
      <c r="F95" s="14" t="str">
        <f t="shared" si="4"/>
        <v>prop,536</v>
      </c>
      <c r="G95" s="14">
        <f>SUMIF(副本!$G$4:$G$15,引用!B95,副本!$I$4:$I$15)+SUMIF(副本!$J$4:$J$15,引用!B95,副本!$L$4:$L$15)</f>
        <v>0</v>
      </c>
      <c r="H95" s="14">
        <f>SUMIF(副本!$B$20:$B$67,引用!B95,副本!$D$20:$D$67)</f>
        <v>0</v>
      </c>
      <c r="I95" s="14">
        <f>SUMIF(副本!$H$20:$H$67,引用!B95,副本!$J$20:$J$67)</f>
        <v>0</v>
      </c>
      <c r="J95" s="14">
        <f>SUMIF(副本!$C$72:$C$86,引用!B95,副本!$D$72:$D$86)+SUMIF(副本!$E$72:$E$86,引用!B95,副本!$F$72:$F$86)+SUMIF(副本!$G$72:$G$86,引用!B95,副本!$H$72:$H$86)+SUMIF(副本!$I$72:$I$86,引用!B95,副本!$J$72:$J$86)+SUMIF(副本!$K$72:$K$86,引用!B95,副本!$L$72:$L$86)+SUMIF(副本!$M$72:$M$86,引用!B95,副本!$N$72:$N$86)</f>
        <v>0</v>
      </c>
      <c r="K95" s="14">
        <f>SUMIF(成长任务!P:P,引用!B95,成长任务!Q:Q)</f>
        <v>0</v>
      </c>
      <c r="L95" s="14">
        <v>0</v>
      </c>
      <c r="M95" s="14">
        <v>0</v>
      </c>
      <c r="N95" s="18">
        <f t="shared" si="3"/>
        <v>0</v>
      </c>
    </row>
    <row r="96" spans="1:14" x14ac:dyDescent="0.2">
      <c r="A96" s="14">
        <f>[1]物品定价!A111</f>
        <v>537</v>
      </c>
      <c r="B96" s="14" t="str">
        <f>[1]物品定价!B111</f>
        <v>格洛里巴斯的碎片</v>
      </c>
      <c r="C96" s="14" t="str">
        <f>[1]物品定价!C111</f>
        <v>收集40个碎片可以招募角色：格洛里巴斯。同时也是其突破的必备材料。</v>
      </c>
      <c r="D96" s="14" t="str">
        <f>[1]物品定价!D111</f>
        <v>prop,537</v>
      </c>
      <c r="E96" s="14">
        <f>[1]物品定价!E111</f>
        <v>20</v>
      </c>
      <c r="F96" s="14" t="str">
        <f t="shared" si="4"/>
        <v>prop,537</v>
      </c>
      <c r="G96" s="14">
        <f>SUMIF(副本!$G$4:$G$15,引用!B96,副本!$I$4:$I$15)+SUMIF(副本!$J$4:$J$15,引用!B96,副本!$L$4:$L$15)</f>
        <v>0</v>
      </c>
      <c r="H96" s="14">
        <f>SUMIF(副本!$B$20:$B$67,引用!B96,副本!$D$20:$D$67)</f>
        <v>0</v>
      </c>
      <c r="I96" s="14">
        <f>SUMIF(副本!$H$20:$H$67,引用!B96,副本!$J$20:$J$67)</f>
        <v>0</v>
      </c>
      <c r="J96" s="14">
        <f>SUMIF(副本!$C$72:$C$86,引用!B96,副本!$D$72:$D$86)+SUMIF(副本!$E$72:$E$86,引用!B96,副本!$F$72:$F$86)+SUMIF(副本!$G$72:$G$86,引用!B96,副本!$H$72:$H$86)+SUMIF(副本!$I$72:$I$86,引用!B96,副本!$J$72:$J$86)+SUMIF(副本!$K$72:$K$86,引用!B96,副本!$L$72:$L$86)+SUMIF(副本!$M$72:$M$86,引用!B96,副本!$N$72:$N$86)</f>
        <v>0</v>
      </c>
      <c r="K96" s="14">
        <f>SUMIF(成长任务!P:P,引用!B96,成长任务!Q:Q)</f>
        <v>0</v>
      </c>
      <c r="L96" s="14">
        <v>0</v>
      </c>
      <c r="M96" s="14">
        <v>0</v>
      </c>
      <c r="N96" s="18">
        <f t="shared" si="3"/>
        <v>0</v>
      </c>
    </row>
    <row r="97" spans="1:14" x14ac:dyDescent="0.2">
      <c r="A97" s="14">
        <f>[1]物品定价!A112</f>
        <v>538</v>
      </c>
      <c r="B97" s="14" t="str">
        <f>[1]物品定价!B112</f>
        <v>战栗的龙卷的碎片</v>
      </c>
      <c r="C97" s="14" t="str">
        <f>[1]物品定价!C112</f>
        <v>收集50个碎片可以招募角色：战栗的龙卷。同时也是其突破的必备材料。</v>
      </c>
      <c r="D97" s="14" t="str">
        <f>[1]物品定价!D112</f>
        <v>prop,538</v>
      </c>
      <c r="E97" s="14">
        <f>[1]物品定价!E112</f>
        <v>100</v>
      </c>
      <c r="F97" s="14" t="str">
        <f t="shared" si="4"/>
        <v>prop,538</v>
      </c>
      <c r="G97" s="14">
        <f>SUMIF(副本!$G$4:$G$15,引用!B97,副本!$I$4:$I$15)+SUMIF(副本!$J$4:$J$15,引用!B97,副本!$L$4:$L$15)</f>
        <v>0</v>
      </c>
      <c r="H97" s="14">
        <f>SUMIF(副本!$B$20:$B$67,引用!B97,副本!$D$20:$D$67)</f>
        <v>0</v>
      </c>
      <c r="I97" s="14">
        <f>SUMIF(副本!$H$20:$H$67,引用!B97,副本!$J$20:$J$67)</f>
        <v>0</v>
      </c>
      <c r="J97" s="14">
        <f>SUMIF(副本!$C$72:$C$86,引用!B97,副本!$D$72:$D$86)+SUMIF(副本!$E$72:$E$86,引用!B97,副本!$F$72:$F$86)+SUMIF(副本!$G$72:$G$86,引用!B97,副本!$H$72:$H$86)+SUMIF(副本!$I$72:$I$86,引用!B97,副本!$J$72:$J$86)+SUMIF(副本!$K$72:$K$86,引用!B97,副本!$L$72:$L$86)+SUMIF(副本!$M$72:$M$86,引用!B97,副本!$N$72:$N$86)</f>
        <v>0</v>
      </c>
      <c r="K97" s="14">
        <f>SUMIF(成长任务!P:P,引用!B97,成长任务!Q:Q)</f>
        <v>0</v>
      </c>
      <c r="L97" s="14">
        <v>0</v>
      </c>
      <c r="M97" s="14">
        <v>0</v>
      </c>
      <c r="N97" s="18">
        <f t="shared" si="3"/>
        <v>0</v>
      </c>
    </row>
    <row r="98" spans="1:14" x14ac:dyDescent="0.2">
      <c r="A98" s="14">
        <f>[1]物品定价!A113</f>
        <v>539</v>
      </c>
      <c r="B98" s="14" t="str">
        <f>[1]物品定价!B113</f>
        <v>梅鲁扎嘎鲁多的碎片</v>
      </c>
      <c r="C98" s="14" t="str">
        <f>[1]物品定价!C113</f>
        <v>收集50个碎片可以招募角色：梅鲁扎嘎鲁多。同时也是其突破的必备材料。</v>
      </c>
      <c r="D98" s="14" t="str">
        <f>[1]物品定价!D113</f>
        <v>prop,539</v>
      </c>
      <c r="E98" s="14">
        <f>[1]物品定价!E113</f>
        <v>100</v>
      </c>
      <c r="F98" s="14" t="str">
        <f t="shared" si="4"/>
        <v>prop,539</v>
      </c>
      <c r="G98" s="14">
        <f>SUMIF(副本!$G$4:$G$15,引用!B98,副本!$I$4:$I$15)+SUMIF(副本!$J$4:$J$15,引用!B98,副本!$L$4:$L$15)</f>
        <v>0</v>
      </c>
      <c r="H98" s="14">
        <f>SUMIF(副本!$B$20:$B$67,引用!B98,副本!$D$20:$D$67)</f>
        <v>0</v>
      </c>
      <c r="I98" s="14">
        <f>SUMIF(副本!$H$20:$H$67,引用!B98,副本!$J$20:$J$67)</f>
        <v>0</v>
      </c>
      <c r="J98" s="14">
        <f>SUMIF(副本!$C$72:$C$86,引用!B98,副本!$D$72:$D$86)+SUMIF(副本!$E$72:$E$86,引用!B98,副本!$F$72:$F$86)+SUMIF(副本!$G$72:$G$86,引用!B98,副本!$H$72:$H$86)+SUMIF(副本!$I$72:$I$86,引用!B98,副本!$J$72:$J$86)+SUMIF(副本!$K$72:$K$86,引用!B98,副本!$L$72:$L$86)+SUMIF(副本!$M$72:$M$86,引用!B98,副本!$N$72:$N$86)</f>
        <v>0</v>
      </c>
      <c r="K98" s="14">
        <f>SUMIF(成长任务!P:P,引用!B98,成长任务!Q:Q)</f>
        <v>0</v>
      </c>
      <c r="L98" s="14">
        <v>0</v>
      </c>
      <c r="M98" s="14">
        <v>0</v>
      </c>
      <c r="N98" s="18">
        <f t="shared" si="3"/>
        <v>0</v>
      </c>
    </row>
    <row r="99" spans="1:14" x14ac:dyDescent="0.2">
      <c r="A99" s="14">
        <f>[1]物品定价!A114</f>
        <v>540</v>
      </c>
      <c r="B99" s="14" t="str">
        <f>[1]物品定价!B114</f>
        <v>原子武士的碎片</v>
      </c>
      <c r="C99" s="14" t="str">
        <f>[1]物品定价!C114</f>
        <v>收集50个碎片可以招募角色：原子武士。同时也是其突破的必备材料。</v>
      </c>
      <c r="D99" s="14" t="str">
        <f>[1]物品定价!D114</f>
        <v>prop,540</v>
      </c>
      <c r="E99" s="14">
        <f>[1]物品定价!E114</f>
        <v>100</v>
      </c>
      <c r="F99" s="14" t="str">
        <f t="shared" si="4"/>
        <v>prop,540</v>
      </c>
      <c r="G99" s="14">
        <f>SUMIF(副本!$G$4:$G$15,引用!B99,副本!$I$4:$I$15)+SUMIF(副本!$J$4:$J$15,引用!B99,副本!$L$4:$L$15)</f>
        <v>0</v>
      </c>
      <c r="H99" s="14">
        <f>SUMIF(副本!$B$20:$B$67,引用!B99,副本!$D$20:$D$67)</f>
        <v>0</v>
      </c>
      <c r="I99" s="14">
        <f>SUMIF(副本!$H$20:$H$67,引用!B99,副本!$J$20:$J$67)</f>
        <v>0</v>
      </c>
      <c r="J99" s="14">
        <f>SUMIF(副本!$C$72:$C$86,引用!B99,副本!$D$72:$D$86)+SUMIF(副本!$E$72:$E$86,引用!B99,副本!$F$72:$F$86)+SUMIF(副本!$G$72:$G$86,引用!B99,副本!$H$72:$H$86)+SUMIF(副本!$I$72:$I$86,引用!B99,副本!$J$72:$J$86)+SUMIF(副本!$K$72:$K$86,引用!B99,副本!$L$72:$L$86)+SUMIF(副本!$M$72:$M$86,引用!B99,副本!$N$72:$N$86)</f>
        <v>0</v>
      </c>
      <c r="K99" s="14">
        <f>SUMIF(成长任务!P:P,引用!B99,成长任务!Q:Q)</f>
        <v>0</v>
      </c>
      <c r="L99" s="14">
        <v>0</v>
      </c>
      <c r="M99" s="14">
        <v>0</v>
      </c>
      <c r="N99" s="18">
        <f t="shared" si="3"/>
        <v>0</v>
      </c>
    </row>
    <row r="100" spans="1:14" x14ac:dyDescent="0.2">
      <c r="A100" s="14">
        <f>[1]物品定价!A115</f>
        <v>541</v>
      </c>
      <c r="B100" s="14" t="str">
        <f>[1]物品定价!B115</f>
        <v>居合庵的碎片</v>
      </c>
      <c r="C100" s="14" t="str">
        <f>[1]物品定价!C115</f>
        <v>收集40个碎片可以招募角色：居合庵。同时也是其突破的必备材料。</v>
      </c>
      <c r="D100" s="14" t="str">
        <f>[1]物品定价!D115</f>
        <v>prop,541</v>
      </c>
      <c r="E100" s="14">
        <f>[1]物品定价!E115</f>
        <v>20</v>
      </c>
      <c r="F100" s="14" t="str">
        <f t="shared" si="4"/>
        <v>prop,541</v>
      </c>
      <c r="G100" s="14">
        <f>SUMIF(副本!$G$4:$G$15,引用!B100,副本!$I$4:$I$15)+SUMIF(副本!$J$4:$J$15,引用!B100,副本!$L$4:$L$15)</f>
        <v>0</v>
      </c>
      <c r="H100" s="14">
        <f>SUMIF(副本!$B$20:$B$67,引用!B100,副本!$D$20:$D$67)</f>
        <v>0</v>
      </c>
      <c r="I100" s="14">
        <f>SUMIF(副本!$H$20:$H$67,引用!B100,副本!$J$20:$J$67)</f>
        <v>0</v>
      </c>
      <c r="J100" s="14">
        <f>SUMIF(副本!$C$72:$C$86,引用!B100,副本!$D$72:$D$86)+SUMIF(副本!$E$72:$E$86,引用!B100,副本!$F$72:$F$86)+SUMIF(副本!$G$72:$G$86,引用!B100,副本!$H$72:$H$86)+SUMIF(副本!$I$72:$I$86,引用!B100,副本!$J$72:$J$86)+SUMIF(副本!$K$72:$K$86,引用!B100,副本!$L$72:$L$86)+SUMIF(副本!$M$72:$M$86,引用!B100,副本!$N$72:$N$86)</f>
        <v>0</v>
      </c>
      <c r="K100" s="14">
        <f>SUMIF(成长任务!P:P,引用!B100,成长任务!Q:Q)</f>
        <v>0</v>
      </c>
      <c r="L100" s="14">
        <v>0</v>
      </c>
      <c r="M100" s="14">
        <v>0</v>
      </c>
      <c r="N100" s="18">
        <f t="shared" si="3"/>
        <v>0</v>
      </c>
    </row>
    <row r="101" spans="1:14" x14ac:dyDescent="0.2">
      <c r="A101" s="14">
        <f>[1]物品定价!A116</f>
        <v>542</v>
      </c>
      <c r="B101" s="14" t="str">
        <f>[1]物品定价!B116</f>
        <v>僵尸男的碎片</v>
      </c>
      <c r="C101" s="14" t="str">
        <f>[1]物品定价!C116</f>
        <v>收集50个碎片可以招募角色：僵尸男。同时也是其突破的必备材料。</v>
      </c>
      <c r="D101" s="14" t="str">
        <f>[1]物品定价!D116</f>
        <v>prop,542</v>
      </c>
      <c r="E101" s="14">
        <f>[1]物品定价!E116</f>
        <v>100</v>
      </c>
      <c r="F101" s="14" t="str">
        <f t="shared" si="4"/>
        <v>prop,542</v>
      </c>
      <c r="G101" s="14">
        <f>SUMIF(副本!$G$4:$G$15,引用!B101,副本!$I$4:$I$15)+SUMIF(副本!$J$4:$J$15,引用!B101,副本!$L$4:$L$15)</f>
        <v>0</v>
      </c>
      <c r="H101" s="14">
        <f>SUMIF(副本!$B$20:$B$67,引用!B101,副本!$D$20:$D$67)</f>
        <v>0</v>
      </c>
      <c r="I101" s="14">
        <f>SUMIF(副本!$H$20:$H$67,引用!B101,副本!$J$20:$J$67)</f>
        <v>0</v>
      </c>
      <c r="J101" s="14">
        <f>SUMIF(副本!$C$72:$C$86,引用!B101,副本!$D$72:$D$86)+SUMIF(副本!$E$72:$E$86,引用!B101,副本!$F$72:$F$86)+SUMIF(副本!$G$72:$G$86,引用!B101,副本!$H$72:$H$86)+SUMIF(副本!$I$72:$I$86,引用!B101,副本!$J$72:$J$86)+SUMIF(副本!$K$72:$K$86,引用!B101,副本!$L$72:$L$86)+SUMIF(副本!$M$72:$M$86,引用!B101,副本!$N$72:$N$86)</f>
        <v>0</v>
      </c>
      <c r="K101" s="14">
        <f>SUMIF(成长任务!P:P,引用!B101,成长任务!Q:Q)</f>
        <v>0</v>
      </c>
      <c r="L101" s="14">
        <v>0</v>
      </c>
      <c r="M101" s="14">
        <v>0</v>
      </c>
      <c r="N101" s="18">
        <f t="shared" si="3"/>
        <v>0</v>
      </c>
    </row>
    <row r="102" spans="1:14" x14ac:dyDescent="0.2">
      <c r="A102" s="14">
        <f>[1]物品定价!A117</f>
        <v>543</v>
      </c>
      <c r="B102" s="14" t="str">
        <f>[1]物品定价!B117</f>
        <v>金属球棒的碎片</v>
      </c>
      <c r="C102" s="14" t="str">
        <f>[1]物品定价!C117</f>
        <v>收集50个碎片可以招募角色：金属球棒。同时也是其突破的必备材料。</v>
      </c>
      <c r="D102" s="14" t="str">
        <f>[1]物品定价!D117</f>
        <v>prop,543</v>
      </c>
      <c r="E102" s="14">
        <f>[1]物品定价!E117</f>
        <v>100</v>
      </c>
      <c r="F102" s="14" t="str">
        <f t="shared" si="4"/>
        <v>prop,543</v>
      </c>
      <c r="G102" s="14">
        <f>SUMIF(副本!$G$4:$G$15,引用!B102,副本!$I$4:$I$15)+SUMIF(副本!$J$4:$J$15,引用!B102,副本!$L$4:$L$15)</f>
        <v>0</v>
      </c>
      <c r="H102" s="14">
        <f>SUMIF(副本!$B$20:$B$67,引用!B102,副本!$D$20:$D$67)</f>
        <v>0</v>
      </c>
      <c r="I102" s="14">
        <f>SUMIF(副本!$H$20:$H$67,引用!B102,副本!$J$20:$J$67)</f>
        <v>0</v>
      </c>
      <c r="J102" s="14">
        <f>SUMIF(副本!$C$72:$C$86,引用!B102,副本!$D$72:$D$86)+SUMIF(副本!$E$72:$E$86,引用!B102,副本!$F$72:$F$86)+SUMIF(副本!$G$72:$G$86,引用!B102,副本!$H$72:$H$86)+SUMIF(副本!$I$72:$I$86,引用!B102,副本!$J$72:$J$86)+SUMIF(副本!$K$72:$K$86,引用!B102,副本!$L$72:$L$86)+SUMIF(副本!$M$72:$M$86,引用!B102,副本!$N$72:$N$86)</f>
        <v>0</v>
      </c>
      <c r="K102" s="14">
        <f>SUMIF(成长任务!P:P,引用!B102,成长任务!Q:Q)</f>
        <v>0</v>
      </c>
      <c r="L102" s="14">
        <v>0</v>
      </c>
      <c r="M102" s="14">
        <v>0</v>
      </c>
      <c r="N102" s="18">
        <f t="shared" si="3"/>
        <v>0</v>
      </c>
    </row>
    <row r="103" spans="1:14" x14ac:dyDescent="0.2">
      <c r="A103" s="14">
        <f>[1]物品定价!A118</f>
        <v>544</v>
      </c>
      <c r="B103" s="14" t="str">
        <f>[1]物品定价!B118</f>
        <v>童帝的碎片</v>
      </c>
      <c r="C103" s="14" t="str">
        <f>[1]物品定价!C118</f>
        <v>收集50个碎片可以招募角色：童帝。同时也是其突破的必备材料。</v>
      </c>
      <c r="D103" s="14" t="str">
        <f>[1]物品定价!D118</f>
        <v>prop,544</v>
      </c>
      <c r="E103" s="14">
        <f>[1]物品定价!E118</f>
        <v>100</v>
      </c>
      <c r="F103" s="14" t="str">
        <f t="shared" si="4"/>
        <v>prop,544</v>
      </c>
      <c r="G103" s="14">
        <f>SUMIF(副本!$G$4:$G$15,引用!B103,副本!$I$4:$I$15)+SUMIF(副本!$J$4:$J$15,引用!B103,副本!$L$4:$L$15)</f>
        <v>0</v>
      </c>
      <c r="H103" s="14">
        <f>SUMIF(副本!$B$20:$B$67,引用!B103,副本!$D$20:$D$67)</f>
        <v>0</v>
      </c>
      <c r="I103" s="14">
        <f>SUMIF(副本!$H$20:$H$67,引用!B103,副本!$J$20:$J$67)</f>
        <v>0</v>
      </c>
      <c r="J103" s="14">
        <f>SUMIF(副本!$C$72:$C$86,引用!B103,副本!$D$72:$D$86)+SUMIF(副本!$E$72:$E$86,引用!B103,副本!$F$72:$F$86)+SUMIF(副本!$G$72:$G$86,引用!B103,副本!$H$72:$H$86)+SUMIF(副本!$I$72:$I$86,引用!B103,副本!$J$72:$J$86)+SUMIF(副本!$K$72:$K$86,引用!B103,副本!$L$72:$L$86)+SUMIF(副本!$M$72:$M$86,引用!B103,副本!$N$72:$N$86)</f>
        <v>0</v>
      </c>
      <c r="K103" s="14">
        <f>SUMIF(成长任务!P:P,引用!B103,成长任务!Q:Q)</f>
        <v>0</v>
      </c>
      <c r="L103" s="14">
        <v>0</v>
      </c>
      <c r="M103" s="14">
        <v>0</v>
      </c>
      <c r="N103" s="18">
        <f t="shared" si="3"/>
        <v>0</v>
      </c>
    </row>
    <row r="104" spans="1:14" x14ac:dyDescent="0.2">
      <c r="A104" s="14">
        <f>[1]物品定价!A119</f>
        <v>545</v>
      </c>
      <c r="B104" s="14" t="str">
        <f>[1]物品定价!B119</f>
        <v>金属骑士的碎片</v>
      </c>
      <c r="C104" s="14" t="str">
        <f>[1]物品定价!C119</f>
        <v>收集50个碎片可以招募角色：金属骑士。同时也是其突破的必备材料。</v>
      </c>
      <c r="D104" s="14" t="str">
        <f>[1]物品定价!D119</f>
        <v>prop,545</v>
      </c>
      <c r="E104" s="14">
        <f>[1]物品定价!E119</f>
        <v>100</v>
      </c>
      <c r="F104" s="14" t="str">
        <f t="shared" si="4"/>
        <v>prop,545</v>
      </c>
      <c r="G104" s="14">
        <f>SUMIF(副本!$G$4:$G$15,引用!B104,副本!$I$4:$I$15)+SUMIF(副本!$J$4:$J$15,引用!B104,副本!$L$4:$L$15)</f>
        <v>0</v>
      </c>
      <c r="H104" s="14">
        <f>SUMIF(副本!$B$20:$B$67,引用!B104,副本!$D$20:$D$67)</f>
        <v>0</v>
      </c>
      <c r="I104" s="14">
        <f>SUMIF(副本!$H$20:$H$67,引用!B104,副本!$J$20:$J$67)</f>
        <v>0</v>
      </c>
      <c r="J104" s="14">
        <f>SUMIF(副本!$C$72:$C$86,引用!B104,副本!$D$72:$D$86)+SUMIF(副本!$E$72:$E$86,引用!B104,副本!$F$72:$F$86)+SUMIF(副本!$G$72:$G$86,引用!B104,副本!$H$72:$H$86)+SUMIF(副本!$I$72:$I$86,引用!B104,副本!$J$72:$J$86)+SUMIF(副本!$K$72:$K$86,引用!B104,副本!$L$72:$L$86)+SUMIF(副本!$M$72:$M$86,引用!B104,副本!$N$72:$N$86)</f>
        <v>0</v>
      </c>
      <c r="K104" s="14">
        <f>SUMIF(成长任务!P:P,引用!B104,成长任务!Q:Q)</f>
        <v>0</v>
      </c>
      <c r="L104" s="14">
        <v>0</v>
      </c>
      <c r="M104" s="14">
        <v>0</v>
      </c>
      <c r="N104" s="18">
        <f t="shared" si="3"/>
        <v>0</v>
      </c>
    </row>
    <row r="105" spans="1:14" x14ac:dyDescent="0.2">
      <c r="A105" s="14">
        <f>[1]物品定价!A120</f>
        <v>546</v>
      </c>
      <c r="B105" s="14" t="str">
        <f>[1]物品定价!B120</f>
        <v>音速索尼克的碎片</v>
      </c>
      <c r="C105" s="14" t="str">
        <f>[1]物品定价!C120</f>
        <v>收集40个碎片可以招募角色：音速索尼克。同时也是其突破的必备材料。</v>
      </c>
      <c r="D105" s="14" t="str">
        <f>[1]物品定价!D120</f>
        <v>prop,546</v>
      </c>
      <c r="E105" s="14">
        <f>[1]物品定价!E120</f>
        <v>20</v>
      </c>
      <c r="F105" s="14" t="str">
        <f t="shared" si="4"/>
        <v>prop,546</v>
      </c>
      <c r="G105" s="14">
        <f>SUMIF(副本!$G$4:$G$15,引用!B105,副本!$I$4:$I$15)+SUMIF(副本!$J$4:$J$15,引用!B105,副本!$L$4:$L$15)</f>
        <v>0</v>
      </c>
      <c r="H105" s="14">
        <f>SUMIF(副本!$B$20:$B$67,引用!B105,副本!$D$20:$D$67)</f>
        <v>0</v>
      </c>
      <c r="I105" s="14">
        <f>SUMIF(副本!$H$20:$H$67,引用!B105,副本!$J$20:$J$67)</f>
        <v>0</v>
      </c>
      <c r="J105" s="14">
        <f>SUMIF(副本!$C$72:$C$86,引用!B105,副本!$D$72:$D$86)+SUMIF(副本!$E$72:$E$86,引用!B105,副本!$F$72:$F$86)+SUMIF(副本!$G$72:$G$86,引用!B105,副本!$H$72:$H$86)+SUMIF(副本!$I$72:$I$86,引用!B105,副本!$J$72:$J$86)+SUMIF(副本!$K$72:$K$86,引用!B105,副本!$L$72:$L$86)+SUMIF(副本!$M$72:$M$86,引用!B105,副本!$N$72:$N$86)</f>
        <v>0</v>
      </c>
      <c r="K105" s="14">
        <f>SUMIF(成长任务!P:P,引用!B105,成长任务!Q:Q)</f>
        <v>0</v>
      </c>
      <c r="L105" s="14">
        <v>0</v>
      </c>
      <c r="M105" s="14">
        <v>0</v>
      </c>
      <c r="N105" s="18">
        <f t="shared" si="3"/>
        <v>0</v>
      </c>
    </row>
    <row r="106" spans="1:14" x14ac:dyDescent="0.2">
      <c r="A106" s="14">
        <f>[1]物品定价!A121</f>
        <v>547</v>
      </c>
      <c r="B106" s="14" t="str">
        <f>[1]物品定价!B121</f>
        <v>无证骑士的碎片</v>
      </c>
      <c r="C106" s="14" t="str">
        <f>[1]物品定价!C121</f>
        <v>收集30个碎片可以招募角色：无证骑士。同时也是其突破的必备材料。</v>
      </c>
      <c r="D106" s="14" t="str">
        <f>[1]物品定价!D121</f>
        <v>prop,547</v>
      </c>
      <c r="E106" s="14">
        <f>[1]物品定价!E121</f>
        <v>10</v>
      </c>
      <c r="F106" s="14" t="str">
        <f t="shared" si="4"/>
        <v>prop,547</v>
      </c>
      <c r="G106" s="14">
        <f>SUMIF(副本!$G$4:$G$15,引用!B106,副本!$I$4:$I$15)+SUMIF(副本!$J$4:$J$15,引用!B106,副本!$L$4:$L$15)</f>
        <v>0</v>
      </c>
      <c r="H106" s="14">
        <f>SUMIF(副本!$B$20:$B$67,引用!B106,副本!$D$20:$D$67)</f>
        <v>0</v>
      </c>
      <c r="I106" s="14">
        <f>SUMIF(副本!$H$20:$H$67,引用!B106,副本!$J$20:$J$67)</f>
        <v>0</v>
      </c>
      <c r="J106" s="14">
        <f>SUMIF(副本!$C$72:$C$86,引用!B106,副本!$D$72:$D$86)+SUMIF(副本!$E$72:$E$86,引用!B106,副本!$F$72:$F$86)+SUMIF(副本!$G$72:$G$86,引用!B106,副本!$H$72:$H$86)+SUMIF(副本!$I$72:$I$86,引用!B106,副本!$J$72:$J$86)+SUMIF(副本!$K$72:$K$86,引用!B106,副本!$L$72:$L$86)+SUMIF(副本!$M$72:$M$86,引用!B106,副本!$N$72:$N$86)</f>
        <v>0</v>
      </c>
      <c r="K106" s="14">
        <f>SUMIF(成长任务!P:P,引用!B106,成长任务!Q:Q)</f>
        <v>0</v>
      </c>
      <c r="L106" s="14">
        <v>0</v>
      </c>
      <c r="M106" s="14">
        <v>0</v>
      </c>
      <c r="N106" s="18">
        <f t="shared" si="3"/>
        <v>0</v>
      </c>
    </row>
    <row r="107" spans="1:14" x14ac:dyDescent="0.2">
      <c r="A107" s="14">
        <f>[1]物品定价!A122</f>
        <v>548</v>
      </c>
      <c r="B107" s="14" t="str">
        <f>[1]物品定价!B122</f>
        <v>大背头侠的碎片</v>
      </c>
      <c r="C107" s="14" t="str">
        <f>[1]物品定价!C122</f>
        <v>收集30个碎片可以招募角色：大背头侠。同时也是其突破的必备材料。</v>
      </c>
      <c r="D107" s="14" t="str">
        <f>[1]物品定价!D122</f>
        <v>prop,548</v>
      </c>
      <c r="E107" s="14">
        <f>[1]物品定价!E122</f>
        <v>10</v>
      </c>
      <c r="F107" s="14" t="str">
        <f t="shared" si="4"/>
        <v>prop,548</v>
      </c>
      <c r="G107" s="14">
        <f>SUMIF(副本!$G$4:$G$15,引用!B107,副本!$I$4:$I$15)+SUMIF(副本!$J$4:$J$15,引用!B107,副本!$L$4:$L$15)</f>
        <v>0</v>
      </c>
      <c r="H107" s="14">
        <f>SUMIF(副本!$B$20:$B$67,引用!B107,副本!$D$20:$D$67)</f>
        <v>0</v>
      </c>
      <c r="I107" s="14">
        <f>SUMIF(副本!$H$20:$H$67,引用!B107,副本!$J$20:$J$67)</f>
        <v>0</v>
      </c>
      <c r="J107" s="14">
        <f>SUMIF(副本!$C$72:$C$86,引用!B107,副本!$D$72:$D$86)+SUMIF(副本!$E$72:$E$86,引用!B107,副本!$F$72:$F$86)+SUMIF(副本!$G$72:$G$86,引用!B107,副本!$H$72:$H$86)+SUMIF(副本!$I$72:$I$86,引用!B107,副本!$J$72:$J$86)+SUMIF(副本!$K$72:$K$86,引用!B107,副本!$L$72:$L$86)+SUMIF(副本!$M$72:$M$86,引用!B107,副本!$N$72:$N$86)</f>
        <v>0</v>
      </c>
      <c r="K107" s="14">
        <f>SUMIF(成长任务!P:P,引用!B107,成长任务!Q:Q)</f>
        <v>0</v>
      </c>
      <c r="L107" s="14">
        <v>0</v>
      </c>
      <c r="M107" s="14">
        <v>0</v>
      </c>
      <c r="N107" s="18">
        <f t="shared" si="3"/>
        <v>0</v>
      </c>
    </row>
    <row r="108" spans="1:14" x14ac:dyDescent="0.2">
      <c r="A108" s="14">
        <f>[1]物品定价!A123</f>
        <v>549</v>
      </c>
      <c r="B108" s="14" t="str">
        <f>[1]物品定价!B123</f>
        <v>杰诺斯的碎片</v>
      </c>
      <c r="C108" s="14" t="str">
        <f>[1]物品定价!C123</f>
        <v>收集40个碎片可以招募角色：杰诺斯。同时也是其突破的必备材料。</v>
      </c>
      <c r="D108" s="14" t="str">
        <f>[1]物品定价!D123</f>
        <v>prop,549</v>
      </c>
      <c r="E108" s="14">
        <f>[1]物品定价!E123</f>
        <v>20</v>
      </c>
      <c r="F108" s="14" t="str">
        <f t="shared" si="4"/>
        <v>prop,549</v>
      </c>
      <c r="G108" s="14">
        <f>SUMIF(副本!$G$4:$G$15,引用!B108,副本!$I$4:$I$15)+SUMIF(副本!$J$4:$J$15,引用!B108,副本!$L$4:$L$15)</f>
        <v>0</v>
      </c>
      <c r="H108" s="14">
        <f>SUMIF(副本!$B$20:$B$67,引用!B108,副本!$D$20:$D$67)</f>
        <v>0</v>
      </c>
      <c r="I108" s="14">
        <f>SUMIF(副本!$H$20:$H$67,引用!B108,副本!$J$20:$J$67)</f>
        <v>0</v>
      </c>
      <c r="J108" s="14">
        <f>SUMIF(副本!$C$72:$C$86,引用!B108,副本!$D$72:$D$86)+SUMIF(副本!$E$72:$E$86,引用!B108,副本!$F$72:$F$86)+SUMIF(副本!$G$72:$G$86,引用!B108,副本!$H$72:$H$86)+SUMIF(副本!$I$72:$I$86,引用!B108,副本!$J$72:$J$86)+SUMIF(副本!$K$72:$K$86,引用!B108,副本!$L$72:$L$86)+SUMIF(副本!$M$72:$M$86,引用!B108,副本!$N$72:$N$86)</f>
        <v>0</v>
      </c>
      <c r="K108" s="14">
        <f>SUMIF(成长任务!P:P,引用!B108,成长任务!Q:Q)</f>
        <v>0</v>
      </c>
      <c r="L108" s="14">
        <v>0</v>
      </c>
      <c r="M108" s="14">
        <v>0</v>
      </c>
      <c r="N108" s="18">
        <f t="shared" si="3"/>
        <v>0</v>
      </c>
    </row>
    <row r="109" spans="1:14" x14ac:dyDescent="0.2">
      <c r="A109" s="14">
        <f>[1]物品定价!A124</f>
        <v>551</v>
      </c>
      <c r="B109" s="14" t="str">
        <f>[1]物品定价!B124</f>
        <v>地狱的吹雪的碎片</v>
      </c>
      <c r="C109" s="14" t="str">
        <f>[1]物品定价!C124</f>
        <v>收集40个碎片可以招募角色：地狱的吹雪。同时也是其突破的必备材料。</v>
      </c>
      <c r="D109" s="14" t="str">
        <f>[1]物品定价!D124</f>
        <v>prop,551</v>
      </c>
      <c r="E109" s="14">
        <f>[1]物品定价!E124</f>
        <v>20</v>
      </c>
      <c r="F109" s="14" t="str">
        <f t="shared" si="4"/>
        <v>prop,551</v>
      </c>
      <c r="G109" s="14">
        <f>SUMIF(副本!$G$4:$G$15,引用!B109,副本!$I$4:$I$15)+SUMIF(副本!$J$4:$J$15,引用!B109,副本!$L$4:$L$15)</f>
        <v>0</v>
      </c>
      <c r="H109" s="14">
        <f>SUMIF(副本!$B$20:$B$67,引用!B109,副本!$D$20:$D$67)</f>
        <v>0</v>
      </c>
      <c r="I109" s="14">
        <f>SUMIF(副本!$H$20:$H$67,引用!B109,副本!$J$20:$J$67)</f>
        <v>0</v>
      </c>
      <c r="J109" s="14">
        <f>SUMIF(副本!$C$72:$C$86,引用!B109,副本!$D$72:$D$86)+SUMIF(副本!$E$72:$E$86,引用!B109,副本!$F$72:$F$86)+SUMIF(副本!$G$72:$G$86,引用!B109,副本!$H$72:$H$86)+SUMIF(副本!$I$72:$I$86,引用!B109,副本!$J$72:$J$86)+SUMIF(副本!$K$72:$K$86,引用!B109,副本!$L$72:$L$86)+SUMIF(副本!$M$72:$M$86,引用!B109,副本!$N$72:$N$86)</f>
        <v>0</v>
      </c>
      <c r="K109" s="14">
        <f>SUMIF(成长任务!P:P,引用!B109,成长任务!Q:Q)</f>
        <v>0</v>
      </c>
      <c r="L109" s="14">
        <v>0</v>
      </c>
      <c r="M109" s="14">
        <v>0</v>
      </c>
      <c r="N109" s="18">
        <f t="shared" si="3"/>
        <v>0</v>
      </c>
    </row>
    <row r="110" spans="1:14" x14ac:dyDescent="0.2">
      <c r="A110" s="14">
        <f>[1]物品定价!A125</f>
        <v>552</v>
      </c>
      <c r="B110" s="14" t="str">
        <f>[1]物品定价!B125</f>
        <v>三节棍莉莉的碎片</v>
      </c>
      <c r="C110" s="14" t="str">
        <f>[1]物品定价!C125</f>
        <v>收集30个碎片可以招募角色：三节棍莉莉。同时也是其突破的必备材料。</v>
      </c>
      <c r="D110" s="14" t="str">
        <f>[1]物品定价!D125</f>
        <v>prop,552</v>
      </c>
      <c r="E110" s="14">
        <f>[1]物品定价!E125</f>
        <v>10</v>
      </c>
      <c r="F110" s="14" t="str">
        <f t="shared" si="4"/>
        <v>prop,552</v>
      </c>
      <c r="G110" s="14">
        <f>SUMIF(副本!$G$4:$G$15,引用!B110,副本!$I$4:$I$15)+SUMIF(副本!$J$4:$J$15,引用!B110,副本!$L$4:$L$15)</f>
        <v>0</v>
      </c>
      <c r="H110" s="14">
        <f>SUMIF(副本!$B$20:$B$67,引用!B110,副本!$D$20:$D$67)</f>
        <v>0</v>
      </c>
      <c r="I110" s="14">
        <f>SUMIF(副本!$H$20:$H$67,引用!B110,副本!$J$20:$J$67)</f>
        <v>0</v>
      </c>
      <c r="J110" s="14">
        <f>SUMIF(副本!$C$72:$C$86,引用!B110,副本!$D$72:$D$86)+SUMIF(副本!$E$72:$E$86,引用!B110,副本!$F$72:$F$86)+SUMIF(副本!$G$72:$G$86,引用!B110,副本!$H$72:$H$86)+SUMIF(副本!$I$72:$I$86,引用!B110,副本!$J$72:$J$86)+SUMIF(副本!$K$72:$K$86,引用!B110,副本!$L$72:$L$86)+SUMIF(副本!$M$72:$M$86,引用!B110,副本!$N$72:$N$86)</f>
        <v>0</v>
      </c>
      <c r="K110" s="14">
        <f>SUMIF(成长任务!P:P,引用!B110,成长任务!Q:Q)</f>
        <v>0</v>
      </c>
      <c r="L110" s="14">
        <v>0</v>
      </c>
      <c r="M110" s="14">
        <v>0</v>
      </c>
      <c r="N110" s="18">
        <f t="shared" si="3"/>
        <v>0</v>
      </c>
    </row>
    <row r="111" spans="1:14" x14ac:dyDescent="0.2">
      <c r="A111" s="14">
        <f>[1]物品定价!A126</f>
        <v>553</v>
      </c>
      <c r="B111" s="14" t="str">
        <f>[1]物品定价!B126</f>
        <v>睫毛的碎片</v>
      </c>
      <c r="C111" s="14" t="str">
        <f>[1]物品定价!C126</f>
        <v>收集30个碎片可以招募角色：睫毛。同时也是其突破的必备材料。</v>
      </c>
      <c r="D111" s="14" t="str">
        <f>[1]物品定价!D126</f>
        <v>prop,553</v>
      </c>
      <c r="E111" s="14">
        <f>[1]物品定价!E126</f>
        <v>10</v>
      </c>
      <c r="F111" s="14" t="str">
        <f t="shared" si="4"/>
        <v>prop,553</v>
      </c>
      <c r="G111" s="14">
        <f>SUMIF(副本!$G$4:$G$15,引用!B111,副本!$I$4:$I$15)+SUMIF(副本!$J$4:$J$15,引用!B111,副本!$L$4:$L$15)</f>
        <v>0</v>
      </c>
      <c r="H111" s="14">
        <f>SUMIF(副本!$B$20:$B$67,引用!B111,副本!$D$20:$D$67)</f>
        <v>0</v>
      </c>
      <c r="I111" s="14">
        <f>SUMIF(副本!$H$20:$H$67,引用!B111,副本!$J$20:$J$67)</f>
        <v>0</v>
      </c>
      <c r="J111" s="14">
        <f>SUMIF(副本!$C$72:$C$86,引用!B111,副本!$D$72:$D$86)+SUMIF(副本!$E$72:$E$86,引用!B111,副本!$F$72:$F$86)+SUMIF(副本!$G$72:$G$86,引用!B111,副本!$H$72:$H$86)+SUMIF(副本!$I$72:$I$86,引用!B111,副本!$J$72:$J$86)+SUMIF(副本!$K$72:$K$86,引用!B111,副本!$L$72:$L$86)+SUMIF(副本!$M$72:$M$86,引用!B111,副本!$N$72:$N$86)</f>
        <v>0</v>
      </c>
      <c r="K111" s="14">
        <f>SUMIF(成长任务!P:P,引用!B111,成长任务!Q:Q)</f>
        <v>0</v>
      </c>
      <c r="L111" s="14">
        <v>0</v>
      </c>
      <c r="M111" s="14">
        <v>0</v>
      </c>
      <c r="N111" s="18">
        <f t="shared" si="3"/>
        <v>0</v>
      </c>
    </row>
    <row r="112" spans="1:14" x14ac:dyDescent="0.2">
      <c r="A112" s="14">
        <f>[1]物品定价!A127</f>
        <v>554</v>
      </c>
      <c r="B112" s="14" t="str">
        <f>[1]物品定价!B127</f>
        <v>山猿的碎片</v>
      </c>
      <c r="C112" s="14" t="str">
        <f>[1]物品定价!C127</f>
        <v>收集30个碎片可以招募角色：山猿。同时也是其突破的必备材料。</v>
      </c>
      <c r="D112" s="14" t="str">
        <f>[1]物品定价!D127</f>
        <v>prop,554</v>
      </c>
      <c r="E112" s="14">
        <f>[1]物品定价!E127</f>
        <v>10</v>
      </c>
      <c r="F112" s="14" t="str">
        <f t="shared" si="4"/>
        <v>prop,554</v>
      </c>
      <c r="G112" s="14">
        <f>SUMIF(副本!$G$4:$G$15,引用!B112,副本!$I$4:$I$15)+SUMIF(副本!$J$4:$J$15,引用!B112,副本!$L$4:$L$15)</f>
        <v>0</v>
      </c>
      <c r="H112" s="14">
        <f>SUMIF(副本!$B$20:$B$67,引用!B112,副本!$D$20:$D$67)</f>
        <v>0</v>
      </c>
      <c r="I112" s="14">
        <f>SUMIF(副本!$H$20:$H$67,引用!B112,副本!$J$20:$J$67)</f>
        <v>0</v>
      </c>
      <c r="J112" s="14">
        <f>SUMIF(副本!$C$72:$C$86,引用!B112,副本!$D$72:$D$86)+SUMIF(副本!$E$72:$E$86,引用!B112,副本!$F$72:$F$86)+SUMIF(副本!$G$72:$G$86,引用!B112,副本!$H$72:$H$86)+SUMIF(副本!$I$72:$I$86,引用!B112,副本!$J$72:$J$86)+SUMIF(副本!$K$72:$K$86,引用!B112,副本!$L$72:$L$86)+SUMIF(副本!$M$72:$M$86,引用!B112,副本!$N$72:$N$86)</f>
        <v>0</v>
      </c>
      <c r="K112" s="14">
        <f>SUMIF(成长任务!P:P,引用!B112,成长任务!Q:Q)</f>
        <v>0</v>
      </c>
      <c r="L112" s="14">
        <v>0</v>
      </c>
      <c r="M112" s="14">
        <v>0</v>
      </c>
      <c r="N112" s="18">
        <f t="shared" si="3"/>
        <v>0</v>
      </c>
    </row>
    <row r="113" spans="1:14" x14ac:dyDescent="0.2">
      <c r="A113" s="14">
        <f>[1]物品定价!A128</f>
        <v>555</v>
      </c>
      <c r="B113" s="14" t="str">
        <f>[1]物品定价!B128</f>
        <v>螳螂男的碎片</v>
      </c>
      <c r="C113" s="14" t="str">
        <f>[1]物品定价!C128</f>
        <v>收集30个碎片可以招募角色：螳螂男。同时也是其突破的必备材料。</v>
      </c>
      <c r="D113" s="14" t="str">
        <f>[1]物品定价!D128</f>
        <v>prop,555</v>
      </c>
      <c r="E113" s="14">
        <f>[1]物品定价!E128</f>
        <v>10</v>
      </c>
      <c r="F113" s="14" t="str">
        <f t="shared" si="4"/>
        <v>prop,555</v>
      </c>
      <c r="G113" s="14">
        <f>SUMIF(副本!$G$4:$G$15,引用!B113,副本!$I$4:$I$15)+SUMIF(副本!$J$4:$J$15,引用!B113,副本!$L$4:$L$15)</f>
        <v>0</v>
      </c>
      <c r="H113" s="14">
        <f>SUMIF(副本!$B$20:$B$67,引用!B113,副本!$D$20:$D$67)</f>
        <v>0</v>
      </c>
      <c r="I113" s="14">
        <f>SUMIF(副本!$H$20:$H$67,引用!B113,副本!$J$20:$J$67)</f>
        <v>0</v>
      </c>
      <c r="J113" s="14">
        <f>SUMIF(副本!$C$72:$C$86,引用!B113,副本!$D$72:$D$86)+SUMIF(副本!$E$72:$E$86,引用!B113,副本!$F$72:$F$86)+SUMIF(副本!$G$72:$G$86,引用!B113,副本!$H$72:$H$86)+SUMIF(副本!$I$72:$I$86,引用!B113,副本!$J$72:$J$86)+SUMIF(副本!$K$72:$K$86,引用!B113,副本!$L$72:$L$86)+SUMIF(副本!$M$72:$M$86,引用!B113,副本!$N$72:$N$86)</f>
        <v>0</v>
      </c>
      <c r="K113" s="14">
        <f>SUMIF(成长任务!P:P,引用!B113,成长任务!Q:Q)</f>
        <v>0</v>
      </c>
      <c r="L113" s="14">
        <v>0</v>
      </c>
      <c r="M113" s="14">
        <v>0</v>
      </c>
      <c r="N113" s="18">
        <f t="shared" si="3"/>
        <v>0</v>
      </c>
    </row>
    <row r="114" spans="1:14" x14ac:dyDescent="0.2">
      <c r="A114" s="14">
        <f>[1]物品定价!A129</f>
        <v>556</v>
      </c>
      <c r="B114" s="14" t="str">
        <f>[1]物品定价!B129</f>
        <v>青蛙男的碎片</v>
      </c>
      <c r="C114" s="14" t="str">
        <f>[1]物品定价!C129</f>
        <v>收集30个碎片可以招募角色：青蛙男。同时也是其突破的必备材料。</v>
      </c>
      <c r="D114" s="14" t="str">
        <f>[1]物品定价!D129</f>
        <v>prop,556</v>
      </c>
      <c r="E114" s="14">
        <f>[1]物品定价!E129</f>
        <v>10</v>
      </c>
      <c r="F114" s="14" t="str">
        <f t="shared" si="4"/>
        <v>prop,556</v>
      </c>
      <c r="G114" s="14">
        <f>SUMIF(副本!$G$4:$G$15,引用!B114,副本!$I$4:$I$15)+SUMIF(副本!$J$4:$J$15,引用!B114,副本!$L$4:$L$15)</f>
        <v>0</v>
      </c>
      <c r="H114" s="14">
        <f>SUMIF(副本!$B$20:$B$67,引用!B114,副本!$D$20:$D$67)</f>
        <v>0</v>
      </c>
      <c r="I114" s="14">
        <f>SUMIF(副本!$H$20:$H$67,引用!B114,副本!$J$20:$J$67)</f>
        <v>0</v>
      </c>
      <c r="J114" s="14">
        <f>SUMIF(副本!$C$72:$C$86,引用!B114,副本!$D$72:$D$86)+SUMIF(副本!$E$72:$E$86,引用!B114,副本!$F$72:$F$86)+SUMIF(副本!$G$72:$G$86,引用!B114,副本!$H$72:$H$86)+SUMIF(副本!$I$72:$I$86,引用!B114,副本!$J$72:$J$86)+SUMIF(副本!$K$72:$K$86,引用!B114,副本!$L$72:$L$86)+SUMIF(副本!$M$72:$M$86,引用!B114,副本!$N$72:$N$86)</f>
        <v>0</v>
      </c>
      <c r="K114" s="14">
        <f>SUMIF(成长任务!P:P,引用!B114,成长任务!Q:Q)</f>
        <v>0</v>
      </c>
      <c r="L114" s="14">
        <v>0</v>
      </c>
      <c r="M114" s="14">
        <v>0</v>
      </c>
      <c r="N114" s="18">
        <f t="shared" si="3"/>
        <v>0</v>
      </c>
    </row>
    <row r="115" spans="1:14" x14ac:dyDescent="0.2">
      <c r="A115" s="14">
        <f>[1]物品定价!A130</f>
        <v>557</v>
      </c>
      <c r="B115" s="14" t="str">
        <f>[1]物品定价!B130</f>
        <v>蛞蝓男的碎片</v>
      </c>
      <c r="C115" s="14" t="str">
        <f>[1]物品定价!C130</f>
        <v>收集30个碎片可以招募角色：蛞蝓男。同时也是其突破的必备材料。</v>
      </c>
      <c r="D115" s="14" t="str">
        <f>[1]物品定价!D130</f>
        <v>prop,557</v>
      </c>
      <c r="E115" s="14">
        <f>[1]物品定价!E130</f>
        <v>10</v>
      </c>
      <c r="F115" s="14" t="str">
        <f t="shared" si="4"/>
        <v>prop,557</v>
      </c>
      <c r="G115" s="14">
        <f>SUMIF(副本!$G$4:$G$15,引用!B115,副本!$I$4:$I$15)+SUMIF(副本!$J$4:$J$15,引用!B115,副本!$L$4:$L$15)</f>
        <v>0</v>
      </c>
      <c r="H115" s="14">
        <f>SUMIF(副本!$B$20:$B$67,引用!B115,副本!$D$20:$D$67)</f>
        <v>0</v>
      </c>
      <c r="I115" s="14">
        <f>SUMIF(副本!$H$20:$H$67,引用!B115,副本!$J$20:$J$67)</f>
        <v>0</v>
      </c>
      <c r="J115" s="14">
        <f>SUMIF(副本!$C$72:$C$86,引用!B115,副本!$D$72:$D$86)+SUMIF(副本!$E$72:$E$86,引用!B115,副本!$F$72:$F$86)+SUMIF(副本!$G$72:$G$86,引用!B115,副本!$H$72:$H$86)+SUMIF(副本!$I$72:$I$86,引用!B115,副本!$J$72:$J$86)+SUMIF(副本!$K$72:$K$86,引用!B115,副本!$L$72:$L$86)+SUMIF(副本!$M$72:$M$86,引用!B115,副本!$N$72:$N$86)</f>
        <v>0</v>
      </c>
      <c r="K115" s="14">
        <f>SUMIF(成长任务!P:P,引用!B115,成长任务!Q:Q)</f>
        <v>0</v>
      </c>
      <c r="L115" s="14">
        <v>0</v>
      </c>
      <c r="M115" s="14">
        <v>0</v>
      </c>
      <c r="N115" s="18">
        <f t="shared" si="3"/>
        <v>0</v>
      </c>
    </row>
    <row r="116" spans="1:14" x14ac:dyDescent="0.2">
      <c r="A116" s="14">
        <f>[1]物品定价!A131</f>
        <v>558</v>
      </c>
      <c r="B116" s="14" t="str">
        <f>[1]物品定价!B131</f>
        <v>深海族的碎片</v>
      </c>
      <c r="C116" s="14" t="str">
        <f>[1]物品定价!C131</f>
        <v>收集30个碎片可以招募角色：深海族。同时也是其突破的必备材料。</v>
      </c>
      <c r="D116" s="14" t="str">
        <f>[1]物品定价!D131</f>
        <v>prop,558</v>
      </c>
      <c r="E116" s="14">
        <f>[1]物品定价!E131</f>
        <v>10</v>
      </c>
      <c r="F116" s="14" t="str">
        <f t="shared" si="4"/>
        <v>prop,558</v>
      </c>
      <c r="G116" s="14">
        <f>SUMIF(副本!$G$4:$G$15,引用!B116,副本!$I$4:$I$15)+SUMIF(副本!$J$4:$J$15,引用!B116,副本!$L$4:$L$15)</f>
        <v>0</v>
      </c>
      <c r="H116" s="14">
        <f>SUMIF(副本!$B$20:$B$67,引用!B116,副本!$D$20:$D$67)</f>
        <v>0</v>
      </c>
      <c r="I116" s="14">
        <f>SUMIF(副本!$H$20:$H$67,引用!B116,副本!$J$20:$J$67)</f>
        <v>0</v>
      </c>
      <c r="J116" s="14">
        <f>SUMIF(副本!$C$72:$C$86,引用!B116,副本!$D$72:$D$86)+SUMIF(副本!$E$72:$E$86,引用!B116,副本!$F$72:$F$86)+SUMIF(副本!$G$72:$G$86,引用!B116,副本!$H$72:$H$86)+SUMIF(副本!$I$72:$I$86,引用!B116,副本!$J$72:$J$86)+SUMIF(副本!$K$72:$K$86,引用!B116,副本!$L$72:$L$86)+SUMIF(副本!$M$72:$M$86,引用!B116,副本!$N$72:$N$86)</f>
        <v>0</v>
      </c>
      <c r="K116" s="14">
        <f>SUMIF(成长任务!P:P,引用!B116,成长任务!Q:Q)</f>
        <v>0</v>
      </c>
      <c r="L116" s="14">
        <v>0</v>
      </c>
      <c r="M116" s="14">
        <v>0</v>
      </c>
      <c r="N116" s="18">
        <f t="shared" si="3"/>
        <v>0</v>
      </c>
    </row>
    <row r="117" spans="1:14" x14ac:dyDescent="0.2">
      <c r="A117" s="14">
        <f>[1]物品定价!A132</f>
        <v>559</v>
      </c>
      <c r="B117" s="14" t="str">
        <f>[1]物品定价!B132</f>
        <v>暗黑海盗团炮击手的碎片</v>
      </c>
      <c r="C117" s="14" t="str">
        <f>[1]物品定价!C132</f>
        <v>收集30个碎片可以招募角色：暗黑海盗团炮击手。同时也是其突破的必备材料。</v>
      </c>
      <c r="D117" s="14" t="str">
        <f>[1]物品定价!D132</f>
        <v>prop,559</v>
      </c>
      <c r="E117" s="14">
        <f>[1]物品定价!E132</f>
        <v>10</v>
      </c>
      <c r="F117" s="14" t="str">
        <f t="shared" si="4"/>
        <v>prop,559</v>
      </c>
      <c r="G117" s="14">
        <f>SUMIF(副本!$G$4:$G$15,引用!B117,副本!$I$4:$I$15)+SUMIF(副本!$J$4:$J$15,引用!B117,副本!$L$4:$L$15)</f>
        <v>0</v>
      </c>
      <c r="H117" s="14">
        <f>SUMIF(副本!$B$20:$B$67,引用!B117,副本!$D$20:$D$67)</f>
        <v>0</v>
      </c>
      <c r="I117" s="14">
        <f>SUMIF(副本!$H$20:$H$67,引用!B117,副本!$J$20:$J$67)</f>
        <v>0</v>
      </c>
      <c r="J117" s="14">
        <f>SUMIF(副本!$C$72:$C$86,引用!B117,副本!$D$72:$D$86)+SUMIF(副本!$E$72:$E$86,引用!B117,副本!$F$72:$F$86)+SUMIF(副本!$G$72:$G$86,引用!B117,副本!$H$72:$H$86)+SUMIF(副本!$I$72:$I$86,引用!B117,副本!$J$72:$J$86)+SUMIF(副本!$K$72:$K$86,引用!B117,副本!$L$72:$L$86)+SUMIF(副本!$M$72:$M$86,引用!B117,副本!$N$72:$N$86)</f>
        <v>0</v>
      </c>
      <c r="K117" s="14">
        <f>SUMIF(成长任务!P:P,引用!B117,成长任务!Q:Q)</f>
        <v>0</v>
      </c>
      <c r="L117" s="14">
        <v>0</v>
      </c>
      <c r="M117" s="14">
        <v>0</v>
      </c>
      <c r="N117" s="18">
        <f t="shared" si="3"/>
        <v>0</v>
      </c>
    </row>
    <row r="118" spans="1:14" x14ac:dyDescent="0.2">
      <c r="A118" s="14">
        <f>[1]物品定价!A133</f>
        <v>609</v>
      </c>
      <c r="B118" s="14" t="str">
        <f>[1]物品定价!B133</f>
        <v>英雄宝箱</v>
      </c>
      <c r="C118" s="14" t="str">
        <f>[1]物品定价!C133</f>
        <v>3选1英雄</v>
      </c>
      <c r="D118" s="14" t="str">
        <f>[1]物品定价!D133</f>
        <v>prop,609</v>
      </c>
      <c r="E118" s="14">
        <f>[1]物品定价!E133</f>
        <v>800</v>
      </c>
      <c r="F118" s="14" t="str">
        <f t="shared" si="4"/>
        <v>prop,609</v>
      </c>
      <c r="G118" s="14">
        <f>SUMIF(副本!$G$4:$G$15,引用!B118,副本!$I$4:$I$15)+SUMIF(副本!$J$4:$J$15,引用!B118,副本!$L$4:$L$15)</f>
        <v>0</v>
      </c>
      <c r="H118" s="14">
        <f>SUMIF(副本!$B$20:$B$67,引用!B118,副本!$D$20:$D$67)</f>
        <v>0</v>
      </c>
      <c r="I118" s="14">
        <f>SUMIF(副本!$H$20:$H$67,引用!B118,副本!$J$20:$J$67)</f>
        <v>0</v>
      </c>
      <c r="J118" s="14">
        <f>SUMIF(副本!$C$72:$C$86,引用!B118,副本!$D$72:$D$86)+SUMIF(副本!$E$72:$E$86,引用!B118,副本!$F$72:$F$86)+SUMIF(副本!$G$72:$G$86,引用!B118,副本!$H$72:$H$86)+SUMIF(副本!$I$72:$I$86,引用!B118,副本!$J$72:$J$86)+SUMIF(副本!$K$72:$K$86,引用!B118,副本!$L$72:$L$86)+SUMIF(副本!$M$72:$M$86,引用!B118,副本!$N$72:$N$86)</f>
        <v>0</v>
      </c>
      <c r="K118" s="14">
        <f>SUMIF(成长任务!P:P,引用!B118,成长任务!Q:Q)</f>
        <v>0</v>
      </c>
      <c r="L118" s="14">
        <v>0</v>
      </c>
      <c r="M118" s="14">
        <v>0</v>
      </c>
      <c r="N118" s="18">
        <f t="shared" si="3"/>
        <v>0</v>
      </c>
    </row>
    <row r="119" spans="1:14" x14ac:dyDescent="0.2">
      <c r="A119" s="14">
        <f>[1]物品定价!A134</f>
        <v>610</v>
      </c>
      <c r="B119" s="14" t="str">
        <f>[1]物品定价!B134</f>
        <v>英雄碎片宝箱</v>
      </c>
      <c r="C119" s="14" t="str">
        <f>[1]物品定价!C134</f>
        <v>3选1碎片</v>
      </c>
      <c r="D119" s="14" t="str">
        <f>[1]物品定价!D134</f>
        <v>prop,610</v>
      </c>
      <c r="E119" s="14">
        <f>[1]物品定价!E134</f>
        <v>0</v>
      </c>
      <c r="F119" s="14" t="str">
        <f t="shared" si="4"/>
        <v>prop,610</v>
      </c>
      <c r="G119" s="14">
        <f>SUMIF(副本!$G$4:$G$15,引用!B119,副本!$I$4:$I$15)+SUMIF(副本!$J$4:$J$15,引用!B119,副本!$L$4:$L$15)</f>
        <v>0</v>
      </c>
      <c r="H119" s="14">
        <f>SUMIF(副本!$B$20:$B$67,引用!B119,副本!$D$20:$D$67)</f>
        <v>0</v>
      </c>
      <c r="I119" s="14">
        <f>SUMIF(副本!$H$20:$H$67,引用!B119,副本!$J$20:$J$67)</f>
        <v>0</v>
      </c>
      <c r="J119" s="14">
        <f>SUMIF(副本!$C$72:$C$86,引用!B119,副本!$D$72:$D$86)+SUMIF(副本!$E$72:$E$86,引用!B119,副本!$F$72:$F$86)+SUMIF(副本!$G$72:$G$86,引用!B119,副本!$H$72:$H$86)+SUMIF(副本!$I$72:$I$86,引用!B119,副本!$J$72:$J$86)+SUMIF(副本!$K$72:$K$86,引用!B119,副本!$L$72:$L$86)+SUMIF(副本!$M$72:$M$86,引用!B119,副本!$N$72:$N$86)</f>
        <v>0</v>
      </c>
      <c r="K119" s="14">
        <f>SUMIF(成长任务!P:P,引用!B119,成长任务!Q:Q)</f>
        <v>0</v>
      </c>
      <c r="L119" s="14">
        <v>0</v>
      </c>
      <c r="M119" s="14">
        <v>0</v>
      </c>
      <c r="N119" s="18">
        <f t="shared" si="3"/>
        <v>0</v>
      </c>
    </row>
    <row r="120" spans="1:14" x14ac:dyDescent="0.2">
      <c r="A120" s="14">
        <f>[1]物品定价!A135</f>
        <v>611</v>
      </c>
      <c r="B120" s="14" t="str">
        <f>[1]物品定价!B135</f>
        <v>英雄碎片宝箱</v>
      </c>
      <c r="C120" s="14" t="str">
        <f>[1]物品定价!C135</f>
        <v>3选1碎片</v>
      </c>
      <c r="D120" s="14" t="str">
        <f>[1]物品定价!D135</f>
        <v>prop,611</v>
      </c>
      <c r="E120" s="14">
        <f>[1]物品定价!E135</f>
        <v>0</v>
      </c>
      <c r="F120" s="14" t="str">
        <f t="shared" si="4"/>
        <v>prop,611</v>
      </c>
      <c r="G120" s="14">
        <f>SUMIF(副本!$G$4:$G$15,引用!B120,副本!$I$4:$I$15)+SUMIF(副本!$J$4:$J$15,引用!B120,副本!$L$4:$L$15)</f>
        <v>0</v>
      </c>
      <c r="H120" s="14">
        <f>SUMIF(副本!$B$20:$B$67,引用!B120,副本!$D$20:$D$67)</f>
        <v>0</v>
      </c>
      <c r="I120" s="14">
        <f>SUMIF(副本!$H$20:$H$67,引用!B120,副本!$J$20:$J$67)</f>
        <v>0</v>
      </c>
      <c r="J120" s="14">
        <f>SUMIF(副本!$C$72:$C$86,引用!B120,副本!$D$72:$D$86)+SUMIF(副本!$E$72:$E$86,引用!B120,副本!$F$72:$F$86)+SUMIF(副本!$G$72:$G$86,引用!B120,副本!$H$72:$H$86)+SUMIF(副本!$I$72:$I$86,引用!B120,副本!$J$72:$J$86)+SUMIF(副本!$K$72:$K$86,引用!B120,副本!$L$72:$L$86)+SUMIF(副本!$M$72:$M$86,引用!B120,副本!$N$72:$N$86)</f>
        <v>0</v>
      </c>
      <c r="K120" s="14">
        <f>SUMIF(成长任务!P:P,引用!B120,成长任务!Q:Q)</f>
        <v>0</v>
      </c>
      <c r="L120" s="14">
        <v>0</v>
      </c>
      <c r="M120" s="14">
        <v>0</v>
      </c>
      <c r="N120" s="18">
        <f t="shared" si="3"/>
        <v>0</v>
      </c>
    </row>
    <row r="121" spans="1:14" x14ac:dyDescent="0.2">
      <c r="A121" s="14">
        <f>[1]物品定价!A136</f>
        <v>612</v>
      </c>
      <c r="B121" s="14">
        <f>[1]物品定价!B136</f>
        <v>0</v>
      </c>
      <c r="C121" s="14">
        <f>[1]物品定价!C136</f>
        <v>0</v>
      </c>
      <c r="D121" s="14" t="str">
        <f>[1]物品定价!D136</f>
        <v>prop,612</v>
      </c>
      <c r="E121" s="14">
        <f>[1]物品定价!E136</f>
        <v>0</v>
      </c>
      <c r="F121" s="14" t="str">
        <f t="shared" si="4"/>
        <v>prop,612</v>
      </c>
      <c r="G121" s="14">
        <f>SUMIF(副本!$G$4:$G$15,引用!B121,副本!$I$4:$I$15)+SUMIF(副本!$J$4:$J$15,引用!B121,副本!$L$4:$L$15)</f>
        <v>0</v>
      </c>
      <c r="H121" s="14">
        <f>SUMIF(副本!$B$20:$B$67,引用!B121,副本!$D$20:$D$67)</f>
        <v>0</v>
      </c>
      <c r="I121" s="14">
        <f>SUMIF(副本!$H$20:$H$67,引用!B121,副本!$J$20:$J$67)</f>
        <v>0</v>
      </c>
      <c r="J121" s="14">
        <f>SUMIF(副本!$C$72:$C$86,引用!B121,副本!$D$72:$D$86)+SUMIF(副本!$E$72:$E$86,引用!B121,副本!$F$72:$F$86)+SUMIF(副本!$G$72:$G$86,引用!B121,副本!$H$72:$H$86)+SUMIF(副本!$I$72:$I$86,引用!B121,副本!$J$72:$J$86)+SUMIF(副本!$K$72:$K$86,引用!B121,副本!$L$72:$L$86)+SUMIF(副本!$M$72:$M$86,引用!B121,副本!$N$72:$N$86)</f>
        <v>0</v>
      </c>
      <c r="K121" s="14">
        <f>SUMIF(成长任务!P:P,引用!B121,成长任务!Q:Q)</f>
        <v>0</v>
      </c>
      <c r="L121" s="14">
        <v>0</v>
      </c>
      <c r="M121" s="14">
        <v>0</v>
      </c>
      <c r="N121" s="18">
        <f t="shared" si="3"/>
        <v>0</v>
      </c>
    </row>
    <row r="122" spans="1:14" x14ac:dyDescent="0.2">
      <c r="A122" s="14">
        <f>[1]物品定价!A137</f>
        <v>613</v>
      </c>
      <c r="B122" s="14">
        <f>[1]物品定价!B137</f>
        <v>0</v>
      </c>
      <c r="C122" s="14">
        <f>[1]物品定价!C137</f>
        <v>0</v>
      </c>
      <c r="D122" s="14" t="str">
        <f>[1]物品定价!D137</f>
        <v>prop,613</v>
      </c>
      <c r="E122" s="14">
        <f>[1]物品定价!E137</f>
        <v>0</v>
      </c>
      <c r="F122" s="14" t="str">
        <f t="shared" si="4"/>
        <v>prop,613</v>
      </c>
      <c r="G122" s="14">
        <f>SUMIF(副本!$G$4:$G$15,引用!B122,副本!$I$4:$I$15)+SUMIF(副本!$J$4:$J$15,引用!B122,副本!$L$4:$L$15)</f>
        <v>0</v>
      </c>
      <c r="H122" s="14">
        <f>SUMIF(副本!$B$20:$B$67,引用!B122,副本!$D$20:$D$67)</f>
        <v>0</v>
      </c>
      <c r="I122" s="14">
        <f>SUMIF(副本!$H$20:$H$67,引用!B122,副本!$J$20:$J$67)</f>
        <v>0</v>
      </c>
      <c r="J122" s="14">
        <f>SUMIF(副本!$C$72:$C$86,引用!B122,副本!$D$72:$D$86)+SUMIF(副本!$E$72:$E$86,引用!B122,副本!$F$72:$F$86)+SUMIF(副本!$G$72:$G$86,引用!B122,副本!$H$72:$H$86)+SUMIF(副本!$I$72:$I$86,引用!B122,副本!$J$72:$J$86)+SUMIF(副本!$K$72:$K$86,引用!B122,副本!$L$72:$L$86)+SUMIF(副本!$M$72:$M$86,引用!B122,副本!$N$72:$N$86)</f>
        <v>0</v>
      </c>
      <c r="K122" s="14">
        <f>SUMIF(成长任务!P:P,引用!B122,成长任务!Q:Q)</f>
        <v>0</v>
      </c>
      <c r="L122" s="14">
        <v>0</v>
      </c>
      <c r="M122" s="14">
        <v>0</v>
      </c>
      <c r="N122" s="18">
        <f t="shared" si="3"/>
        <v>0</v>
      </c>
    </row>
    <row r="123" spans="1:14" x14ac:dyDescent="0.2">
      <c r="A123" s="14">
        <f>[1]物品定价!A138</f>
        <v>614</v>
      </c>
      <c r="B123" s="14">
        <f>[1]物品定价!B138</f>
        <v>0</v>
      </c>
      <c r="C123" s="14">
        <f>[1]物品定价!C138</f>
        <v>0</v>
      </c>
      <c r="D123" s="14" t="str">
        <f>[1]物品定价!D138</f>
        <v>prop,614</v>
      </c>
      <c r="E123" s="14">
        <f>[1]物品定价!E138</f>
        <v>0</v>
      </c>
      <c r="F123" s="14" t="str">
        <f t="shared" si="4"/>
        <v>prop,614</v>
      </c>
      <c r="G123" s="14">
        <f>SUMIF(副本!$G$4:$G$15,引用!B123,副本!$I$4:$I$15)+SUMIF(副本!$J$4:$J$15,引用!B123,副本!$L$4:$L$15)</f>
        <v>0</v>
      </c>
      <c r="H123" s="14">
        <f>SUMIF(副本!$B$20:$B$67,引用!B123,副本!$D$20:$D$67)</f>
        <v>0</v>
      </c>
      <c r="I123" s="14">
        <f>SUMIF(副本!$H$20:$H$67,引用!B123,副本!$J$20:$J$67)</f>
        <v>0</v>
      </c>
      <c r="J123" s="14">
        <f>SUMIF(副本!$C$72:$C$86,引用!B123,副本!$D$72:$D$86)+SUMIF(副本!$E$72:$E$86,引用!B123,副本!$F$72:$F$86)+SUMIF(副本!$G$72:$G$86,引用!B123,副本!$H$72:$H$86)+SUMIF(副本!$I$72:$I$86,引用!B123,副本!$J$72:$J$86)+SUMIF(副本!$K$72:$K$86,引用!B123,副本!$L$72:$L$86)+SUMIF(副本!$M$72:$M$86,引用!B123,副本!$N$72:$N$86)</f>
        <v>0</v>
      </c>
      <c r="K123" s="14">
        <f>SUMIF(成长任务!P:P,引用!B123,成长任务!Q:Q)</f>
        <v>0</v>
      </c>
      <c r="L123" s="14">
        <v>0</v>
      </c>
      <c r="M123" s="14">
        <v>0</v>
      </c>
      <c r="N123" s="18">
        <f t="shared" si="3"/>
        <v>0</v>
      </c>
    </row>
    <row r="124" spans="1:14" x14ac:dyDescent="0.2">
      <c r="A124" s="14">
        <f>[1]物品定价!A139</f>
        <v>615</v>
      </c>
      <c r="B124" s="14">
        <f>[1]物品定价!B139</f>
        <v>0</v>
      </c>
      <c r="C124" s="14">
        <f>[1]物品定价!C139</f>
        <v>0</v>
      </c>
      <c r="D124" s="14" t="str">
        <f>[1]物品定价!D139</f>
        <v>prop,615</v>
      </c>
      <c r="E124" s="14">
        <f>[1]物品定价!E139</f>
        <v>0</v>
      </c>
      <c r="F124" s="14" t="str">
        <f t="shared" si="4"/>
        <v>prop,615</v>
      </c>
      <c r="G124" s="14">
        <f>SUMIF(副本!$G$4:$G$15,引用!B124,副本!$I$4:$I$15)+SUMIF(副本!$J$4:$J$15,引用!B124,副本!$L$4:$L$15)</f>
        <v>0</v>
      </c>
      <c r="H124" s="14">
        <f>SUMIF(副本!$B$20:$B$67,引用!B124,副本!$D$20:$D$67)</f>
        <v>0</v>
      </c>
      <c r="I124" s="14">
        <f>SUMIF(副本!$H$20:$H$67,引用!B124,副本!$J$20:$J$67)</f>
        <v>0</v>
      </c>
      <c r="J124" s="14">
        <f>SUMIF(副本!$C$72:$C$86,引用!B124,副本!$D$72:$D$86)+SUMIF(副本!$E$72:$E$86,引用!B124,副本!$F$72:$F$86)+SUMIF(副本!$G$72:$G$86,引用!B124,副本!$H$72:$H$86)+SUMIF(副本!$I$72:$I$86,引用!B124,副本!$J$72:$J$86)+SUMIF(副本!$K$72:$K$86,引用!B124,副本!$L$72:$L$86)+SUMIF(副本!$M$72:$M$86,引用!B124,副本!$N$72:$N$86)</f>
        <v>0</v>
      </c>
      <c r="K124" s="14">
        <f>SUMIF(成长任务!P:P,引用!B124,成长任务!Q:Q)</f>
        <v>0</v>
      </c>
      <c r="L124" s="14">
        <v>0</v>
      </c>
      <c r="M124" s="14">
        <v>0</v>
      </c>
      <c r="N124" s="18">
        <f t="shared" si="3"/>
        <v>0</v>
      </c>
    </row>
    <row r="125" spans="1:14" x14ac:dyDescent="0.2">
      <c r="A125" s="14">
        <f>[1]物品定价!A140</f>
        <v>616</v>
      </c>
      <c r="B125" s="14" t="str">
        <f>[1]物品定价!B140</f>
        <v>公会礼包</v>
      </c>
      <c r="C125" s="14">
        <f>[1]物品定价!C140</f>
        <v>0</v>
      </c>
      <c r="D125" s="14" t="str">
        <f>[1]物品定价!D140</f>
        <v>prop,616</v>
      </c>
      <c r="E125" s="14">
        <f>[1]物品定价!E140</f>
        <v>0</v>
      </c>
      <c r="F125" s="14" t="str">
        <f t="shared" si="4"/>
        <v>prop,616</v>
      </c>
      <c r="G125" s="14">
        <f>SUMIF(副本!$G$4:$G$15,引用!B125,副本!$I$4:$I$15)+SUMIF(副本!$J$4:$J$15,引用!B125,副本!$L$4:$L$15)</f>
        <v>0</v>
      </c>
      <c r="H125" s="14">
        <f>SUMIF(副本!$B$20:$B$67,引用!B125,副本!$D$20:$D$67)</f>
        <v>0</v>
      </c>
      <c r="I125" s="14">
        <f>SUMIF(副本!$H$20:$H$67,引用!B125,副本!$J$20:$J$67)</f>
        <v>0</v>
      </c>
      <c r="J125" s="14">
        <f>SUMIF(副本!$C$72:$C$86,引用!B125,副本!$D$72:$D$86)+SUMIF(副本!$E$72:$E$86,引用!B125,副本!$F$72:$F$86)+SUMIF(副本!$G$72:$G$86,引用!B125,副本!$H$72:$H$86)+SUMIF(副本!$I$72:$I$86,引用!B125,副本!$J$72:$J$86)+SUMIF(副本!$K$72:$K$86,引用!B125,副本!$L$72:$L$86)+SUMIF(副本!$M$72:$M$86,引用!B125,副本!$N$72:$N$86)</f>
        <v>0</v>
      </c>
      <c r="K125" s="14">
        <f>SUMIF(成长任务!P:P,引用!B125,成长任务!Q:Q)</f>
        <v>0</v>
      </c>
      <c r="L125" s="14">
        <v>0</v>
      </c>
      <c r="M125" s="14">
        <v>0</v>
      </c>
      <c r="N125" s="18">
        <f t="shared" si="3"/>
        <v>0</v>
      </c>
    </row>
    <row r="126" spans="1:14" x14ac:dyDescent="0.2">
      <c r="A126" s="14">
        <f>[1]物品定价!A141</f>
        <v>617</v>
      </c>
      <c r="B126" s="14" t="str">
        <f>[1]物品定价!B141</f>
        <v>低级认证包</v>
      </c>
      <c r="C126" s="14" t="str">
        <f>[1]物品定价!C141</f>
        <v>包含4种类型的低级认证材料*10。</v>
      </c>
      <c r="D126" s="14" t="str">
        <f>[1]物品定价!D141</f>
        <v>prop,617</v>
      </c>
      <c r="E126" s="14">
        <f>[1]物品定价!E141</f>
        <v>0</v>
      </c>
      <c r="F126" s="14" t="str">
        <f t="shared" si="4"/>
        <v>prop,617</v>
      </c>
      <c r="G126" s="14">
        <f>SUMIF(副本!$G$4:$G$15,引用!B126,副本!$I$4:$I$15)+SUMIF(副本!$J$4:$J$15,引用!B126,副本!$L$4:$L$15)</f>
        <v>0</v>
      </c>
      <c r="H126" s="14">
        <f>SUMIF(副本!$B$20:$B$67,引用!B126,副本!$D$20:$D$67)</f>
        <v>0</v>
      </c>
      <c r="I126" s="14">
        <f>SUMIF(副本!$H$20:$H$67,引用!B126,副本!$J$20:$J$67)</f>
        <v>0</v>
      </c>
      <c r="J126" s="14">
        <f>SUMIF(副本!$C$72:$C$86,引用!B126,副本!$D$72:$D$86)+SUMIF(副本!$E$72:$E$86,引用!B126,副本!$F$72:$F$86)+SUMIF(副本!$G$72:$G$86,引用!B126,副本!$H$72:$H$86)+SUMIF(副本!$I$72:$I$86,引用!B126,副本!$J$72:$J$86)+SUMIF(副本!$K$72:$K$86,引用!B126,副本!$L$72:$L$86)+SUMIF(副本!$M$72:$M$86,引用!B126,副本!$N$72:$N$86)</f>
        <v>0</v>
      </c>
      <c r="K126" s="14">
        <f>SUMIF(成长任务!P:P,引用!B126,成长任务!Q:Q)</f>
        <v>0</v>
      </c>
      <c r="L126" s="14">
        <v>0</v>
      </c>
      <c r="M126" s="14">
        <v>0</v>
      </c>
      <c r="N126" s="18">
        <f t="shared" si="3"/>
        <v>0</v>
      </c>
    </row>
    <row r="127" spans="1:14" x14ac:dyDescent="0.2">
      <c r="A127" s="14">
        <f>[1]物品定价!A142</f>
        <v>618</v>
      </c>
      <c r="B127" s="14" t="str">
        <f>[1]物品定价!B142</f>
        <v>高级认证包</v>
      </c>
      <c r="C127" s="14" t="str">
        <f>[1]物品定价!C142</f>
        <v>包含4种类型的高等认证材料*10。</v>
      </c>
      <c r="D127" s="14" t="str">
        <f>[1]物品定价!D142</f>
        <v>prop,618</v>
      </c>
      <c r="E127" s="14">
        <f>[1]物品定价!E142</f>
        <v>0</v>
      </c>
      <c r="F127" s="14" t="str">
        <f t="shared" si="4"/>
        <v>prop,618</v>
      </c>
      <c r="G127" s="14">
        <f>SUMIF(副本!$G$4:$G$15,引用!B127,副本!$I$4:$I$15)+SUMIF(副本!$J$4:$J$15,引用!B127,副本!$L$4:$L$15)</f>
        <v>0</v>
      </c>
      <c r="H127" s="14">
        <f>SUMIF(副本!$B$20:$B$67,引用!B127,副本!$D$20:$D$67)</f>
        <v>0</v>
      </c>
      <c r="I127" s="14">
        <f>SUMIF(副本!$H$20:$H$67,引用!B127,副本!$J$20:$J$67)</f>
        <v>0</v>
      </c>
      <c r="J127" s="14">
        <f>SUMIF(副本!$C$72:$C$86,引用!B127,副本!$D$72:$D$86)+SUMIF(副本!$E$72:$E$86,引用!B127,副本!$F$72:$F$86)+SUMIF(副本!$G$72:$G$86,引用!B127,副本!$H$72:$H$86)+SUMIF(副本!$I$72:$I$86,引用!B127,副本!$J$72:$J$86)+SUMIF(副本!$K$72:$K$86,引用!B127,副本!$L$72:$L$86)+SUMIF(副本!$M$72:$M$86,引用!B127,副本!$N$72:$N$86)</f>
        <v>0</v>
      </c>
      <c r="K127" s="14">
        <f>SUMIF(成长任务!P:P,引用!B127,成长任务!Q:Q)</f>
        <v>0</v>
      </c>
      <c r="L127" s="14">
        <v>0</v>
      </c>
      <c r="M127" s="14">
        <v>0</v>
      </c>
      <c r="N127" s="18">
        <f t="shared" si="3"/>
        <v>0</v>
      </c>
    </row>
    <row r="128" spans="1:14" x14ac:dyDescent="0.2">
      <c r="A128" s="14">
        <f>[1]物品定价!A143</f>
        <v>619</v>
      </c>
      <c r="B128" s="14" t="str">
        <f>[1]物品定价!B143</f>
        <v>初级天赋材料包</v>
      </c>
      <c r="C128" s="14" t="str">
        <f>[1]物品定价!C143</f>
        <v>包含4种类型的初级天赋材料*10。</v>
      </c>
      <c r="D128" s="14" t="str">
        <f>[1]物品定价!D143</f>
        <v>prop,619</v>
      </c>
      <c r="E128" s="14">
        <f>[1]物品定价!E143</f>
        <v>0</v>
      </c>
      <c r="F128" s="14" t="str">
        <f t="shared" si="4"/>
        <v>prop,619</v>
      </c>
      <c r="G128" s="14">
        <f>SUMIF(副本!$G$4:$G$15,引用!B128,副本!$I$4:$I$15)+SUMIF(副本!$J$4:$J$15,引用!B128,副本!$L$4:$L$15)</f>
        <v>0</v>
      </c>
      <c r="H128" s="14">
        <f>SUMIF(副本!$B$20:$B$67,引用!B128,副本!$D$20:$D$67)</f>
        <v>0</v>
      </c>
      <c r="I128" s="14">
        <f>SUMIF(副本!$H$20:$H$67,引用!B128,副本!$J$20:$J$67)</f>
        <v>0</v>
      </c>
      <c r="J128" s="14">
        <f>SUMIF(副本!$C$72:$C$86,引用!B128,副本!$D$72:$D$86)+SUMIF(副本!$E$72:$E$86,引用!B128,副本!$F$72:$F$86)+SUMIF(副本!$G$72:$G$86,引用!B128,副本!$H$72:$H$86)+SUMIF(副本!$I$72:$I$86,引用!B128,副本!$J$72:$J$86)+SUMIF(副本!$K$72:$K$86,引用!B128,副本!$L$72:$L$86)+SUMIF(副本!$M$72:$M$86,引用!B128,副本!$N$72:$N$86)</f>
        <v>0</v>
      </c>
      <c r="K128" s="14">
        <f>SUMIF(成长任务!P:P,引用!B128,成长任务!Q:Q)</f>
        <v>0</v>
      </c>
      <c r="L128" s="14">
        <v>0</v>
      </c>
      <c r="M128" s="14">
        <v>0</v>
      </c>
      <c r="N128" s="18">
        <f t="shared" si="3"/>
        <v>0</v>
      </c>
    </row>
    <row r="129" spans="1:14" x14ac:dyDescent="0.2">
      <c r="A129" s="14">
        <f>[1]物品定价!A144</f>
        <v>620</v>
      </c>
      <c r="B129" s="14" t="str">
        <f>[1]物品定价!B144</f>
        <v>中级天赋材料包</v>
      </c>
      <c r="C129" s="14" t="str">
        <f>[1]物品定价!C144</f>
        <v>包含4种类型的中级天赋材料*10。</v>
      </c>
      <c r="D129" s="14" t="str">
        <f>[1]物品定价!D144</f>
        <v>prop,620</v>
      </c>
      <c r="E129" s="14">
        <f>[1]物品定价!E144</f>
        <v>0</v>
      </c>
      <c r="F129" s="14" t="str">
        <f t="shared" si="4"/>
        <v>prop,620</v>
      </c>
      <c r="G129" s="14">
        <f>SUMIF(副本!$G$4:$G$15,引用!B129,副本!$I$4:$I$15)+SUMIF(副本!$J$4:$J$15,引用!B129,副本!$L$4:$L$15)</f>
        <v>0</v>
      </c>
      <c r="H129" s="14">
        <f>SUMIF(副本!$B$20:$B$67,引用!B129,副本!$D$20:$D$67)</f>
        <v>0</v>
      </c>
      <c r="I129" s="14">
        <f>SUMIF(副本!$H$20:$H$67,引用!B129,副本!$J$20:$J$67)</f>
        <v>0</v>
      </c>
      <c r="J129" s="14">
        <f>SUMIF(副本!$C$72:$C$86,引用!B129,副本!$D$72:$D$86)+SUMIF(副本!$E$72:$E$86,引用!B129,副本!$F$72:$F$86)+SUMIF(副本!$G$72:$G$86,引用!B129,副本!$H$72:$H$86)+SUMIF(副本!$I$72:$I$86,引用!B129,副本!$J$72:$J$86)+SUMIF(副本!$K$72:$K$86,引用!B129,副本!$L$72:$L$86)+SUMIF(副本!$M$72:$M$86,引用!B129,副本!$N$72:$N$86)</f>
        <v>0</v>
      </c>
      <c r="K129" s="14">
        <f>SUMIF(成长任务!P:P,引用!B129,成长任务!Q:Q)</f>
        <v>0</v>
      </c>
      <c r="L129" s="14">
        <v>0</v>
      </c>
      <c r="M129" s="14">
        <v>0</v>
      </c>
      <c r="N129" s="18">
        <f t="shared" si="3"/>
        <v>0</v>
      </c>
    </row>
    <row r="130" spans="1:14" x14ac:dyDescent="0.2">
      <c r="A130" s="14">
        <f>[1]物品定价!A145</f>
        <v>621</v>
      </c>
      <c r="B130" s="14" t="str">
        <f>[1]物品定价!B145</f>
        <v>高级天赋材料包</v>
      </c>
      <c r="C130" s="14" t="str">
        <f>[1]物品定价!C145</f>
        <v>包含4种类型的高级天赋材料*10。</v>
      </c>
      <c r="D130" s="14" t="str">
        <f>[1]物品定价!D145</f>
        <v>prop,621</v>
      </c>
      <c r="E130" s="14">
        <f>[1]物品定价!E145</f>
        <v>0</v>
      </c>
      <c r="F130" s="14" t="str">
        <f t="shared" si="4"/>
        <v>prop,621</v>
      </c>
      <c r="G130" s="14">
        <f>SUMIF(副本!$G$4:$G$15,引用!B130,副本!$I$4:$I$15)+SUMIF(副本!$J$4:$J$15,引用!B130,副本!$L$4:$L$15)</f>
        <v>0</v>
      </c>
      <c r="H130" s="14">
        <f>SUMIF(副本!$B$20:$B$67,引用!B130,副本!$D$20:$D$67)</f>
        <v>0</v>
      </c>
      <c r="I130" s="14">
        <f>SUMIF(副本!$H$20:$H$67,引用!B130,副本!$J$20:$J$67)</f>
        <v>0</v>
      </c>
      <c r="J130" s="14">
        <f>SUMIF(副本!$C$72:$C$86,引用!B130,副本!$D$72:$D$86)+SUMIF(副本!$E$72:$E$86,引用!B130,副本!$F$72:$F$86)+SUMIF(副本!$G$72:$G$86,引用!B130,副本!$H$72:$H$86)+SUMIF(副本!$I$72:$I$86,引用!B130,副本!$J$72:$J$86)+SUMIF(副本!$K$72:$K$86,引用!B130,副本!$L$72:$L$86)+SUMIF(副本!$M$72:$M$86,引用!B130,副本!$N$72:$N$86)</f>
        <v>0</v>
      </c>
      <c r="K130" s="14">
        <f>SUMIF(成长任务!P:P,引用!B130,成长任务!Q:Q)</f>
        <v>0</v>
      </c>
      <c r="L130" s="14">
        <v>0</v>
      </c>
      <c r="M130" s="14">
        <v>0</v>
      </c>
      <c r="N130" s="18">
        <f t="shared" si="3"/>
        <v>0</v>
      </c>
    </row>
    <row r="131" spans="1:14" x14ac:dyDescent="0.2">
      <c r="A131" s="14">
        <f>[1]物品定价!A146</f>
        <v>622</v>
      </c>
      <c r="B131" s="14" t="str">
        <f>[1]物品定价!B146</f>
        <v>二星角色自选</v>
      </c>
      <c r="C131" s="14" t="str">
        <f>[1]物品定价!C146</f>
        <v>任选1个2星角色。</v>
      </c>
      <c r="D131" s="14" t="str">
        <f>[1]物品定价!D146</f>
        <v>prop,622</v>
      </c>
      <c r="E131" s="14">
        <f>[1]物品定价!E146</f>
        <v>0</v>
      </c>
      <c r="F131" s="14" t="str">
        <f t="shared" si="4"/>
        <v>prop,622</v>
      </c>
      <c r="G131" s="14">
        <f>SUMIF(副本!$G$4:$G$15,引用!B131,副本!$I$4:$I$15)+SUMIF(副本!$J$4:$J$15,引用!B131,副本!$L$4:$L$15)</f>
        <v>0</v>
      </c>
      <c r="H131" s="14">
        <f>SUMIF(副本!$B$20:$B$67,引用!B131,副本!$D$20:$D$67)</f>
        <v>0</v>
      </c>
      <c r="I131" s="14">
        <f>SUMIF(副本!$H$20:$H$67,引用!B131,副本!$J$20:$J$67)</f>
        <v>0</v>
      </c>
      <c r="J131" s="14">
        <f>SUMIF(副本!$C$72:$C$86,引用!B131,副本!$D$72:$D$86)+SUMIF(副本!$E$72:$E$86,引用!B131,副本!$F$72:$F$86)+SUMIF(副本!$G$72:$G$86,引用!B131,副本!$H$72:$H$86)+SUMIF(副本!$I$72:$I$86,引用!B131,副本!$J$72:$J$86)+SUMIF(副本!$K$72:$K$86,引用!B131,副本!$L$72:$L$86)+SUMIF(副本!$M$72:$M$86,引用!B131,副本!$N$72:$N$86)</f>
        <v>0</v>
      </c>
      <c r="K131" s="14">
        <f>SUMIF(成长任务!P:P,引用!B131,成长任务!Q:Q)</f>
        <v>0</v>
      </c>
      <c r="L131" s="14">
        <v>0</v>
      </c>
      <c r="M131" s="14">
        <v>0</v>
      </c>
      <c r="N131" s="18">
        <f t="shared" si="3"/>
        <v>0</v>
      </c>
    </row>
    <row r="132" spans="1:14" x14ac:dyDescent="0.2">
      <c r="A132" s="14">
        <f>[1]物品定价!A147</f>
        <v>623</v>
      </c>
      <c r="B132" s="14" t="str">
        <f>[1]物品定价!B147</f>
        <v>三星角色自选</v>
      </c>
      <c r="C132" s="14" t="str">
        <f>[1]物品定价!C147</f>
        <v>任选1个3星角色</v>
      </c>
      <c r="D132" s="14" t="str">
        <f>[1]物品定价!D147</f>
        <v>prop,623</v>
      </c>
      <c r="E132" s="14">
        <f>[1]物品定价!E147</f>
        <v>0</v>
      </c>
      <c r="F132" s="14" t="str">
        <f t="shared" si="4"/>
        <v>prop,623</v>
      </c>
      <c r="G132" s="14">
        <f>SUMIF(副本!$G$4:$G$15,引用!B132,副本!$I$4:$I$15)+SUMIF(副本!$J$4:$J$15,引用!B132,副本!$L$4:$L$15)</f>
        <v>0</v>
      </c>
      <c r="H132" s="14">
        <f>SUMIF(副本!$B$20:$B$67,引用!B132,副本!$D$20:$D$67)</f>
        <v>0</v>
      </c>
      <c r="I132" s="14">
        <f>SUMIF(副本!$H$20:$H$67,引用!B132,副本!$J$20:$J$67)</f>
        <v>0</v>
      </c>
      <c r="J132" s="14">
        <f>SUMIF(副本!$C$72:$C$86,引用!B132,副本!$D$72:$D$86)+SUMIF(副本!$E$72:$E$86,引用!B132,副本!$F$72:$F$86)+SUMIF(副本!$G$72:$G$86,引用!B132,副本!$H$72:$H$86)+SUMIF(副本!$I$72:$I$86,引用!B132,副本!$J$72:$J$86)+SUMIF(副本!$K$72:$K$86,引用!B132,副本!$L$72:$L$86)+SUMIF(副本!$M$72:$M$86,引用!B132,副本!$N$72:$N$86)</f>
        <v>0</v>
      </c>
      <c r="K132" s="14">
        <f>SUMIF(成长任务!P:P,引用!B132,成长任务!Q:Q)</f>
        <v>0</v>
      </c>
      <c r="L132" s="14">
        <v>0</v>
      </c>
      <c r="M132" s="14">
        <v>0</v>
      </c>
      <c r="N132" s="18">
        <f t="shared" ref="N132:N172" si="5">SUM(G132:M132)</f>
        <v>0</v>
      </c>
    </row>
    <row r="133" spans="1:14" x14ac:dyDescent="0.2">
      <c r="A133" s="14">
        <f>[1]物品定价!A148</f>
        <v>624</v>
      </c>
      <c r="B133" s="14" t="str">
        <f>[1]物品定价!B148</f>
        <v>S级英雄自选</v>
      </c>
      <c r="C133" s="14" t="str">
        <f>[1]物品定价!C148</f>
        <v>任选1个S级英雄</v>
      </c>
      <c r="D133" s="14" t="str">
        <f>[1]物品定价!D148</f>
        <v>prop,624</v>
      </c>
      <c r="E133" s="14">
        <f>[1]物品定价!E148</f>
        <v>0</v>
      </c>
      <c r="F133" s="14" t="str">
        <f t="shared" si="4"/>
        <v>prop,624</v>
      </c>
      <c r="G133" s="14">
        <f>SUMIF(副本!$G$4:$G$15,引用!B133,副本!$I$4:$I$15)+SUMIF(副本!$J$4:$J$15,引用!B133,副本!$L$4:$L$15)</f>
        <v>0</v>
      </c>
      <c r="H133" s="14">
        <f>SUMIF(副本!$B$20:$B$67,引用!B133,副本!$D$20:$D$67)</f>
        <v>0</v>
      </c>
      <c r="I133" s="14">
        <f>SUMIF(副本!$H$20:$H$67,引用!B133,副本!$J$20:$J$67)</f>
        <v>0</v>
      </c>
      <c r="J133" s="14">
        <f>SUMIF(副本!$C$72:$C$86,引用!B133,副本!$D$72:$D$86)+SUMIF(副本!$E$72:$E$86,引用!B133,副本!$F$72:$F$86)+SUMIF(副本!$G$72:$G$86,引用!B133,副本!$H$72:$H$86)+SUMIF(副本!$I$72:$I$86,引用!B133,副本!$J$72:$J$86)+SUMIF(副本!$K$72:$K$86,引用!B133,副本!$L$72:$L$86)+SUMIF(副本!$M$72:$M$86,引用!B133,副本!$N$72:$N$86)</f>
        <v>0</v>
      </c>
      <c r="K133" s="14">
        <f>SUMIF(成长任务!P:P,引用!B133,成长任务!Q:Q)</f>
        <v>0</v>
      </c>
      <c r="L133" s="14">
        <v>0</v>
      </c>
      <c r="M133" s="14">
        <v>0</v>
      </c>
      <c r="N133" s="18">
        <f t="shared" si="5"/>
        <v>0</v>
      </c>
    </row>
    <row r="134" spans="1:14" x14ac:dyDescent="0.2">
      <c r="A134" s="14">
        <f>[1]物品定价!A149</f>
        <v>601</v>
      </c>
      <c r="B134" s="14" t="str">
        <f>[1]物品定价!B149</f>
        <v>or礼包</v>
      </c>
      <c r="C134" s="14" t="str">
        <f>[1]物品定价!C149</f>
        <v>or礼包的描述</v>
      </c>
      <c r="D134" s="14" t="str">
        <f>[1]物品定价!D149</f>
        <v>prop,601</v>
      </c>
      <c r="E134" s="14">
        <f>[1]物品定价!E149</f>
        <v>0</v>
      </c>
      <c r="F134" s="14" t="str">
        <f t="shared" si="4"/>
        <v>prop,601</v>
      </c>
      <c r="G134" s="14">
        <f>SUMIF(副本!$G$4:$G$15,引用!B134,副本!$I$4:$I$15)+SUMIF(副本!$J$4:$J$15,引用!B134,副本!$L$4:$L$15)</f>
        <v>0</v>
      </c>
      <c r="H134" s="14">
        <f>SUMIF(副本!$B$20:$B$67,引用!B134,副本!$D$20:$D$67)</f>
        <v>0</v>
      </c>
      <c r="I134" s="14">
        <f>SUMIF(副本!$H$20:$H$67,引用!B134,副本!$J$20:$J$67)</f>
        <v>0</v>
      </c>
      <c r="J134" s="14">
        <f>SUMIF(副本!$C$72:$C$86,引用!B134,副本!$D$72:$D$86)+SUMIF(副本!$E$72:$E$86,引用!B134,副本!$F$72:$F$86)+SUMIF(副本!$G$72:$G$86,引用!B134,副本!$H$72:$H$86)+SUMIF(副本!$I$72:$I$86,引用!B134,副本!$J$72:$J$86)+SUMIF(副本!$K$72:$K$86,引用!B134,副本!$L$72:$L$86)+SUMIF(副本!$M$72:$M$86,引用!B134,副本!$N$72:$N$86)</f>
        <v>0</v>
      </c>
      <c r="K134" s="14">
        <f>SUMIF(成长任务!P:P,引用!B134,成长任务!Q:Q)</f>
        <v>0</v>
      </c>
      <c r="L134" s="14">
        <v>0</v>
      </c>
      <c r="M134" s="14">
        <v>0</v>
      </c>
      <c r="N134" s="18">
        <f t="shared" si="5"/>
        <v>0</v>
      </c>
    </row>
    <row r="135" spans="1:14" x14ac:dyDescent="0.2">
      <c r="A135" s="14">
        <f>[1]物品定价!A150</f>
        <v>602</v>
      </c>
      <c r="B135" s="14" t="str">
        <f>[1]物品定价!B150</f>
        <v>and礼包</v>
      </c>
      <c r="C135" s="14" t="str">
        <f>[1]物品定价!C150</f>
        <v>and礼包的描述</v>
      </c>
      <c r="D135" s="14" t="str">
        <f>[1]物品定价!D150</f>
        <v>prop,602</v>
      </c>
      <c r="E135" s="14">
        <f>[1]物品定价!E150</f>
        <v>0</v>
      </c>
      <c r="F135" s="14" t="str">
        <f t="shared" si="4"/>
        <v>prop,602</v>
      </c>
      <c r="G135" s="14">
        <f>SUMIF(副本!$G$4:$G$15,引用!B135,副本!$I$4:$I$15)+SUMIF(副本!$J$4:$J$15,引用!B135,副本!$L$4:$L$15)</f>
        <v>0</v>
      </c>
      <c r="H135" s="14">
        <f>SUMIF(副本!$B$20:$B$67,引用!B135,副本!$D$20:$D$67)</f>
        <v>0</v>
      </c>
      <c r="I135" s="14">
        <f>SUMIF(副本!$H$20:$H$67,引用!B135,副本!$J$20:$J$67)</f>
        <v>0</v>
      </c>
      <c r="J135" s="14">
        <f>SUMIF(副本!$C$72:$C$86,引用!B135,副本!$D$72:$D$86)+SUMIF(副本!$E$72:$E$86,引用!B135,副本!$F$72:$F$86)+SUMIF(副本!$G$72:$G$86,引用!B135,副本!$H$72:$H$86)+SUMIF(副本!$I$72:$I$86,引用!B135,副本!$J$72:$J$86)+SUMIF(副本!$K$72:$K$86,引用!B135,副本!$L$72:$L$86)+SUMIF(副本!$M$72:$M$86,引用!B135,副本!$N$72:$N$86)</f>
        <v>0</v>
      </c>
      <c r="K135" s="14">
        <f>SUMIF(成长任务!P:P,引用!B135,成长任务!Q:Q)</f>
        <v>0</v>
      </c>
      <c r="L135" s="14">
        <v>0</v>
      </c>
      <c r="M135" s="14">
        <v>0</v>
      </c>
      <c r="N135" s="18">
        <f t="shared" si="5"/>
        <v>0</v>
      </c>
    </row>
    <row r="136" spans="1:14" x14ac:dyDescent="0.2">
      <c r="A136" s="14">
        <f>[1]物品定价!A151</f>
        <v>603</v>
      </c>
      <c r="B136" s="14" t="str">
        <f>[1]物品定价!B151</f>
        <v>30体力包</v>
      </c>
      <c r="C136" s="14" t="str">
        <f>[1]物品定价!C151</f>
        <v>30体力包</v>
      </c>
      <c r="D136" s="14" t="str">
        <f>[1]物品定价!D151</f>
        <v>prop,603</v>
      </c>
      <c r="E136" s="14">
        <f>[1]物品定价!E151</f>
        <v>0</v>
      </c>
      <c r="F136" s="14" t="str">
        <f t="shared" si="4"/>
        <v>prop,603</v>
      </c>
      <c r="G136" s="14">
        <f>SUMIF(副本!$G$4:$G$15,引用!B136,副本!$I$4:$I$15)+SUMIF(副本!$J$4:$J$15,引用!B136,副本!$L$4:$L$15)</f>
        <v>0</v>
      </c>
      <c r="H136" s="14">
        <f>SUMIF(副本!$B$20:$B$67,引用!B136,副本!$D$20:$D$67)</f>
        <v>0</v>
      </c>
      <c r="I136" s="14">
        <f>SUMIF(副本!$H$20:$H$67,引用!B136,副本!$J$20:$J$67)</f>
        <v>0</v>
      </c>
      <c r="J136" s="14">
        <f>SUMIF(副本!$C$72:$C$86,引用!B136,副本!$D$72:$D$86)+SUMIF(副本!$E$72:$E$86,引用!B136,副本!$F$72:$F$86)+SUMIF(副本!$G$72:$G$86,引用!B136,副本!$H$72:$H$86)+SUMIF(副本!$I$72:$I$86,引用!B136,副本!$J$72:$J$86)+SUMIF(副本!$K$72:$K$86,引用!B136,副本!$L$72:$L$86)+SUMIF(副本!$M$72:$M$86,引用!B136,副本!$N$72:$N$86)</f>
        <v>0</v>
      </c>
      <c r="K136" s="14">
        <f>SUMIF(成长任务!P:P,引用!B136,成长任务!Q:Q)</f>
        <v>0</v>
      </c>
      <c r="L136" s="14">
        <v>0</v>
      </c>
      <c r="M136" s="14">
        <v>0</v>
      </c>
      <c r="N136" s="18">
        <f t="shared" si="5"/>
        <v>0</v>
      </c>
    </row>
    <row r="137" spans="1:14" x14ac:dyDescent="0.2">
      <c r="A137" s="14">
        <f>[1]物品定价!A152</f>
        <v>604</v>
      </c>
      <c r="B137" s="14" t="str">
        <f>[1]物品定价!B152</f>
        <v>60体力包</v>
      </c>
      <c r="C137" s="14" t="str">
        <f>[1]物品定价!C152</f>
        <v>60体力包</v>
      </c>
      <c r="D137" s="14" t="str">
        <f>[1]物品定价!D152</f>
        <v>prop,604</v>
      </c>
      <c r="E137" s="14">
        <f>[1]物品定价!E152</f>
        <v>0</v>
      </c>
      <c r="F137" s="14" t="str">
        <f t="shared" si="4"/>
        <v>prop,604</v>
      </c>
      <c r="G137" s="14">
        <f>SUMIF(副本!$G$4:$G$15,引用!B137,副本!$I$4:$I$15)+SUMIF(副本!$J$4:$J$15,引用!B137,副本!$L$4:$L$15)</f>
        <v>0</v>
      </c>
      <c r="H137" s="14">
        <f>SUMIF(副本!$B$20:$B$67,引用!B137,副本!$D$20:$D$67)</f>
        <v>0</v>
      </c>
      <c r="I137" s="14">
        <f>SUMIF(副本!$H$20:$H$67,引用!B137,副本!$J$20:$J$67)</f>
        <v>0</v>
      </c>
      <c r="J137" s="14">
        <f>SUMIF(副本!$C$72:$C$86,引用!B137,副本!$D$72:$D$86)+SUMIF(副本!$E$72:$E$86,引用!B137,副本!$F$72:$F$86)+SUMIF(副本!$G$72:$G$86,引用!B137,副本!$H$72:$H$86)+SUMIF(副本!$I$72:$I$86,引用!B137,副本!$J$72:$J$86)+SUMIF(副本!$K$72:$K$86,引用!B137,副本!$L$72:$L$86)+SUMIF(副本!$M$72:$M$86,引用!B137,副本!$N$72:$N$86)</f>
        <v>0</v>
      </c>
      <c r="K137" s="14">
        <f>SUMIF(成长任务!P:P,引用!B137,成长任务!Q:Q)</f>
        <v>0</v>
      </c>
      <c r="L137" s="14">
        <v>0</v>
      </c>
      <c r="M137" s="14">
        <v>0</v>
      </c>
      <c r="N137" s="18">
        <f t="shared" si="5"/>
        <v>0</v>
      </c>
    </row>
    <row r="138" spans="1:14" x14ac:dyDescent="0.2">
      <c r="A138" s="14">
        <f>[1]物品定价!A153</f>
        <v>605</v>
      </c>
      <c r="B138" s="14" t="str">
        <f>[1]物品定价!B153</f>
        <v>120体力包</v>
      </c>
      <c r="C138" s="14" t="str">
        <f>[1]物品定价!C153</f>
        <v>120体力包</v>
      </c>
      <c r="D138" s="14" t="str">
        <f>[1]物品定价!D153</f>
        <v>prop,605</v>
      </c>
      <c r="E138" s="14">
        <f>[1]物品定价!E153</f>
        <v>0</v>
      </c>
      <c r="F138" s="14" t="str">
        <f t="shared" si="4"/>
        <v>prop,605</v>
      </c>
      <c r="G138" s="14">
        <f>SUMIF(副本!$G$4:$G$15,引用!B138,副本!$I$4:$I$15)+SUMIF(副本!$J$4:$J$15,引用!B138,副本!$L$4:$L$15)</f>
        <v>0</v>
      </c>
      <c r="H138" s="14">
        <f>SUMIF(副本!$B$20:$B$67,引用!B138,副本!$D$20:$D$67)</f>
        <v>0</v>
      </c>
      <c r="I138" s="14">
        <f>SUMIF(副本!$H$20:$H$67,引用!B138,副本!$J$20:$J$67)</f>
        <v>0</v>
      </c>
      <c r="J138" s="14">
        <f>SUMIF(副本!$C$72:$C$86,引用!B138,副本!$D$72:$D$86)+SUMIF(副本!$E$72:$E$86,引用!B138,副本!$F$72:$F$86)+SUMIF(副本!$G$72:$G$86,引用!B138,副本!$H$72:$H$86)+SUMIF(副本!$I$72:$I$86,引用!B138,副本!$J$72:$J$86)+SUMIF(副本!$K$72:$K$86,引用!B138,副本!$L$72:$L$86)+SUMIF(副本!$M$72:$M$86,引用!B138,副本!$N$72:$N$86)</f>
        <v>0</v>
      </c>
      <c r="K138" s="14">
        <f>SUMIF(成长任务!P:P,引用!B138,成长任务!Q:Q)</f>
        <v>0</v>
      </c>
      <c r="L138" s="14">
        <v>0</v>
      </c>
      <c r="M138" s="14">
        <v>0</v>
      </c>
      <c r="N138" s="18">
        <f t="shared" si="5"/>
        <v>0</v>
      </c>
    </row>
    <row r="139" spans="1:14" x14ac:dyDescent="0.2">
      <c r="A139" s="14">
        <f>[1]物品定价!A154</f>
        <v>606</v>
      </c>
      <c r="B139" s="14" t="str">
        <f>[1]物品定价!B154</f>
        <v>1W现金包</v>
      </c>
      <c r="C139" s="14" t="str">
        <f>[1]物品定价!C154</f>
        <v>1W现金包</v>
      </c>
      <c r="D139" s="14" t="str">
        <f>[1]物品定价!D154</f>
        <v>prop,606</v>
      </c>
      <c r="E139" s="14">
        <f>[1]物品定价!E154</f>
        <v>0</v>
      </c>
      <c r="F139" s="14" t="str">
        <f t="shared" si="4"/>
        <v>prop,606</v>
      </c>
      <c r="G139" s="14">
        <f>SUMIF(副本!$G$4:$G$15,引用!B139,副本!$I$4:$I$15)+SUMIF(副本!$J$4:$J$15,引用!B139,副本!$L$4:$L$15)</f>
        <v>0</v>
      </c>
      <c r="H139" s="14">
        <f>SUMIF(副本!$B$20:$B$67,引用!B139,副本!$D$20:$D$67)</f>
        <v>0</v>
      </c>
      <c r="I139" s="14">
        <f>SUMIF(副本!$H$20:$H$67,引用!B139,副本!$J$20:$J$67)</f>
        <v>0</v>
      </c>
      <c r="J139" s="14">
        <f>SUMIF(副本!$C$72:$C$86,引用!B139,副本!$D$72:$D$86)+SUMIF(副本!$E$72:$E$86,引用!B139,副本!$F$72:$F$86)+SUMIF(副本!$G$72:$G$86,引用!B139,副本!$H$72:$H$86)+SUMIF(副本!$I$72:$I$86,引用!B139,副本!$J$72:$J$86)+SUMIF(副本!$K$72:$K$86,引用!B139,副本!$L$72:$L$86)+SUMIF(副本!$M$72:$M$86,引用!B139,副本!$N$72:$N$86)</f>
        <v>0</v>
      </c>
      <c r="K139" s="14">
        <f>SUMIF(成长任务!P:P,引用!B139,成长任务!Q:Q)</f>
        <v>0</v>
      </c>
      <c r="L139" s="14">
        <v>0</v>
      </c>
      <c r="M139" s="14">
        <v>0</v>
      </c>
      <c r="N139" s="18">
        <f t="shared" si="5"/>
        <v>0</v>
      </c>
    </row>
    <row r="140" spans="1:14" x14ac:dyDescent="0.2">
      <c r="A140" s="14">
        <f>[1]物品定价!A155</f>
        <v>607</v>
      </c>
      <c r="B140" s="14" t="str">
        <f>[1]物品定价!B155</f>
        <v>5W现金包</v>
      </c>
      <c r="C140" s="14" t="str">
        <f>[1]物品定价!C155</f>
        <v>5W现金包</v>
      </c>
      <c r="D140" s="14" t="str">
        <f>[1]物品定价!D155</f>
        <v>prop,607</v>
      </c>
      <c r="E140" s="14">
        <f>[1]物品定价!E155</f>
        <v>0</v>
      </c>
      <c r="F140" s="14" t="str">
        <f t="shared" si="4"/>
        <v>prop,607</v>
      </c>
      <c r="G140" s="14">
        <f>SUMIF(副本!$G$4:$G$15,引用!B140,副本!$I$4:$I$15)+SUMIF(副本!$J$4:$J$15,引用!B140,副本!$L$4:$L$15)</f>
        <v>0</v>
      </c>
      <c r="H140" s="14">
        <f>SUMIF(副本!$B$20:$B$67,引用!B140,副本!$D$20:$D$67)</f>
        <v>0</v>
      </c>
      <c r="I140" s="14">
        <f>SUMIF(副本!$H$20:$H$67,引用!B140,副本!$J$20:$J$67)</f>
        <v>0</v>
      </c>
      <c r="J140" s="14">
        <f>SUMIF(副本!$C$72:$C$86,引用!B140,副本!$D$72:$D$86)+SUMIF(副本!$E$72:$E$86,引用!B140,副本!$F$72:$F$86)+SUMIF(副本!$G$72:$G$86,引用!B140,副本!$H$72:$H$86)+SUMIF(副本!$I$72:$I$86,引用!B140,副本!$J$72:$J$86)+SUMIF(副本!$K$72:$K$86,引用!B140,副本!$L$72:$L$86)+SUMIF(副本!$M$72:$M$86,引用!B140,副本!$N$72:$N$86)</f>
        <v>0</v>
      </c>
      <c r="K140" s="14">
        <f>SUMIF(成长任务!P:P,引用!B140,成长任务!Q:Q)</f>
        <v>0</v>
      </c>
      <c r="L140" s="14">
        <v>0</v>
      </c>
      <c r="M140" s="14">
        <v>0</v>
      </c>
      <c r="N140" s="18">
        <f t="shared" si="5"/>
        <v>0</v>
      </c>
    </row>
    <row r="141" spans="1:14" x14ac:dyDescent="0.2">
      <c r="A141" s="14">
        <f>[1]物品定价!A156</f>
        <v>608</v>
      </c>
      <c r="B141" s="14" t="str">
        <f>[1]物品定价!B156</f>
        <v>10W现金包</v>
      </c>
      <c r="C141" s="14" t="str">
        <f>[1]物品定价!C156</f>
        <v>10W现金包</v>
      </c>
      <c r="D141" s="14" t="str">
        <f>[1]物品定价!D156</f>
        <v>prop,608</v>
      </c>
      <c r="E141" s="14">
        <f>[1]物品定价!E156</f>
        <v>0</v>
      </c>
      <c r="F141" s="14" t="str">
        <f t="shared" si="4"/>
        <v>prop,608</v>
      </c>
      <c r="G141" s="14">
        <f>SUMIF(副本!$G$4:$G$15,引用!B141,副本!$I$4:$I$15)+SUMIF(副本!$J$4:$J$15,引用!B141,副本!$L$4:$L$15)</f>
        <v>0</v>
      </c>
      <c r="H141" s="14">
        <f>SUMIF(副本!$B$20:$B$67,引用!B141,副本!$D$20:$D$67)</f>
        <v>0</v>
      </c>
      <c r="I141" s="14">
        <f>SUMIF(副本!$H$20:$H$67,引用!B141,副本!$J$20:$J$67)</f>
        <v>0</v>
      </c>
      <c r="J141" s="14">
        <f>SUMIF(副本!$C$72:$C$86,引用!B141,副本!$D$72:$D$86)+SUMIF(副本!$E$72:$E$86,引用!B141,副本!$F$72:$F$86)+SUMIF(副本!$G$72:$G$86,引用!B141,副本!$H$72:$H$86)+SUMIF(副本!$I$72:$I$86,引用!B141,副本!$J$72:$J$86)+SUMIF(副本!$K$72:$K$86,引用!B141,副本!$L$72:$L$86)+SUMIF(副本!$M$72:$M$86,引用!B141,副本!$N$72:$N$86)</f>
        <v>0</v>
      </c>
      <c r="K141" s="14">
        <f>SUMIF(成长任务!P:P,引用!B141,成长任务!Q:Q)</f>
        <v>0</v>
      </c>
      <c r="L141" s="14">
        <v>0</v>
      </c>
      <c r="M141" s="14">
        <v>0</v>
      </c>
      <c r="N141" s="18">
        <f t="shared" si="5"/>
        <v>0</v>
      </c>
    </row>
    <row r="142" spans="1:14" x14ac:dyDescent="0.2">
      <c r="A142" s="14">
        <f>[1]物品定价!A157</f>
        <v>701</v>
      </c>
      <c r="B142" s="14" t="str">
        <f>[1]物品定价!B157</f>
        <v>普通招募令</v>
      </c>
      <c r="C142" s="14" t="str">
        <f>[1]物品定价!C157</f>
        <v>可以进行一次普通招募。普通招募有概率获得1-2星角色。</v>
      </c>
      <c r="D142" s="14" t="str">
        <f>[1]物品定价!D157</f>
        <v>prop,701</v>
      </c>
      <c r="E142" s="14">
        <f>[1]物品定价!E157</f>
        <v>50</v>
      </c>
      <c r="F142" s="14" t="str">
        <f t="shared" si="4"/>
        <v>prop,701</v>
      </c>
      <c r="G142" s="14">
        <f>SUMIF(副本!$G$4:$G$15,引用!B142,副本!$I$4:$I$15)+SUMIF(副本!$J$4:$J$15,引用!B142,副本!$L$4:$L$15)</f>
        <v>0</v>
      </c>
      <c r="H142" s="14">
        <f>SUMIF(副本!$B$20:$B$67,引用!B142,副本!$D$20:$D$67)</f>
        <v>0</v>
      </c>
      <c r="I142" s="14">
        <f>SUMIF(副本!$H$20:$H$67,引用!B142,副本!$J$20:$J$67)</f>
        <v>66</v>
      </c>
      <c r="J142" s="14">
        <f>SUMIF(副本!$C$72:$C$86,引用!B142,副本!$D$72:$D$86)+SUMIF(副本!$E$72:$E$86,引用!B142,副本!$F$72:$F$86)+SUMIF(副本!$G$72:$G$86,引用!B142,副本!$H$72:$H$86)+SUMIF(副本!$I$72:$I$86,引用!B142,副本!$J$72:$J$86)+SUMIF(副本!$K$72:$K$86,引用!B142,副本!$L$72:$L$86)+SUMIF(副本!$M$72:$M$86,引用!B142,副本!$N$72:$N$86)</f>
        <v>0</v>
      </c>
      <c r="K142" s="14">
        <f>SUMIF(成长任务!P:P,引用!B142,成长任务!Q:Q)</f>
        <v>0</v>
      </c>
      <c r="L142" s="14">
        <v>0</v>
      </c>
      <c r="M142" s="14">
        <v>0</v>
      </c>
      <c r="N142" s="18">
        <f t="shared" si="5"/>
        <v>66</v>
      </c>
    </row>
    <row r="143" spans="1:14" x14ac:dyDescent="0.2">
      <c r="A143" s="14">
        <f>[1]物品定价!A158</f>
        <v>702</v>
      </c>
      <c r="B143" s="14" t="str">
        <f>[1]物品定价!B158</f>
        <v>高级招募令</v>
      </c>
      <c r="C143" s="14" t="str">
        <f>[1]物品定价!C158</f>
        <v>可以进行一次高级招募。高级招募有概率获得1-3星角色。</v>
      </c>
      <c r="D143" s="14" t="str">
        <f>[1]物品定价!D158</f>
        <v>prop,702</v>
      </c>
      <c r="E143" s="14">
        <f>[1]物品定价!E158</f>
        <v>250</v>
      </c>
      <c r="F143" s="14" t="str">
        <f t="shared" si="4"/>
        <v>prop,702</v>
      </c>
      <c r="G143" s="14">
        <f>SUMIF(副本!$G$4:$G$15,引用!B143,副本!$I$4:$I$15)+SUMIF(副本!$J$4:$J$15,引用!B143,副本!$L$4:$L$15)</f>
        <v>0</v>
      </c>
      <c r="H143" s="14">
        <f>SUMIF(副本!$B$20:$B$67,引用!B143,副本!$D$20:$D$67)</f>
        <v>0</v>
      </c>
      <c r="I143" s="14">
        <f>SUMIF(副本!$H$20:$H$67,引用!B143,副本!$J$20:$J$67)</f>
        <v>30</v>
      </c>
      <c r="J143" s="14">
        <f>SUMIF(副本!$C$72:$C$86,引用!B143,副本!$D$72:$D$86)+SUMIF(副本!$E$72:$E$86,引用!B143,副本!$F$72:$F$86)+SUMIF(副本!$G$72:$G$86,引用!B143,副本!$H$72:$H$86)+SUMIF(副本!$I$72:$I$86,引用!B143,副本!$J$72:$J$86)+SUMIF(副本!$K$72:$K$86,引用!B143,副本!$L$72:$L$86)+SUMIF(副本!$M$72:$M$86,引用!B143,副本!$N$72:$N$86)</f>
        <v>0</v>
      </c>
      <c r="K143" s="14">
        <f>SUMIF(成长任务!P:P,引用!B143,成长任务!Q:Q)</f>
        <v>6</v>
      </c>
      <c r="L143" s="14">
        <v>0</v>
      </c>
      <c r="M143" s="14">
        <f>SUM(图鉴!T2:T14)</f>
        <v>13</v>
      </c>
      <c r="N143" s="18">
        <f t="shared" si="5"/>
        <v>49</v>
      </c>
    </row>
    <row r="144" spans="1:14" x14ac:dyDescent="0.2">
      <c r="A144" s="14">
        <f>[1]物品定价!A159</f>
        <v>703</v>
      </c>
      <c r="B144" s="14" t="str">
        <f>[1]物品定价!B159</f>
        <v>私藏招募令</v>
      </c>
      <c r="C144" s="14" t="str">
        <f>[1]物品定价!C159</f>
        <v>可以进行一次私藏招募。私藏招募必出2-3星角色。</v>
      </c>
      <c r="D144" s="14" t="str">
        <f>[1]物品定价!D159</f>
        <v>prop,703</v>
      </c>
      <c r="E144" s="14">
        <f>[1]物品定价!E159</f>
        <v>1650</v>
      </c>
      <c r="F144" s="14" t="str">
        <f t="shared" si="4"/>
        <v>prop,703</v>
      </c>
      <c r="G144" s="14">
        <f>SUMIF(副本!$G$4:$G$15,引用!B144,副本!$I$4:$I$15)+SUMIF(副本!$J$4:$J$15,引用!B144,副本!$L$4:$L$15)</f>
        <v>0</v>
      </c>
      <c r="H144" s="14">
        <f>SUMIF(副本!$B$20:$B$67,引用!B144,副本!$D$20:$D$67)</f>
        <v>0</v>
      </c>
      <c r="I144" s="14">
        <f>SUMIF(副本!$H$20:$H$67,引用!B144,副本!$J$20:$J$67)</f>
        <v>0</v>
      </c>
      <c r="J144" s="14">
        <f>SUMIF(副本!$C$72:$C$86,引用!B144,副本!$D$72:$D$86)+SUMIF(副本!$E$72:$E$86,引用!B144,副本!$F$72:$F$86)+SUMIF(副本!$G$72:$G$86,引用!B144,副本!$H$72:$H$86)+SUMIF(副本!$I$72:$I$86,引用!B144,副本!$J$72:$J$86)+SUMIF(副本!$K$72:$K$86,引用!B144,副本!$L$72:$L$86)+SUMIF(副本!$M$72:$M$86,引用!B144,副本!$N$72:$N$86)</f>
        <v>0</v>
      </c>
      <c r="K144" s="14">
        <f>SUMIF(成长任务!P:P,引用!B144,成长任务!Q:Q)</f>
        <v>0</v>
      </c>
      <c r="L144" s="14">
        <v>0</v>
      </c>
      <c r="M144" s="14">
        <v>0</v>
      </c>
      <c r="N144" s="18">
        <f t="shared" si="5"/>
        <v>0</v>
      </c>
    </row>
    <row r="145" spans="1:14" x14ac:dyDescent="0.2">
      <c r="A145" s="14">
        <f>[1]物品定价!A160</f>
        <v>704</v>
      </c>
      <c r="B145" s="14" t="str">
        <f>[1]物品定价!B160</f>
        <v>高级招募令的碎片</v>
      </c>
      <c r="C145" s="14" t="str">
        <f>[1]物品定价!C160</f>
        <v>20个碎片可以合成1个高级招募令。</v>
      </c>
      <c r="D145" s="14" t="str">
        <f>[1]物品定价!D160</f>
        <v>prop,704</v>
      </c>
      <c r="E145" s="14">
        <f>[1]物品定价!E160</f>
        <v>12.5</v>
      </c>
      <c r="F145" s="14" t="str">
        <f t="shared" si="4"/>
        <v>prop,704</v>
      </c>
      <c r="G145" s="14">
        <f>SUMIF(副本!$G$4:$G$15,引用!B145,副本!$I$4:$I$15)+SUMIF(副本!$J$4:$J$15,引用!B145,副本!$L$4:$L$15)</f>
        <v>0</v>
      </c>
      <c r="H145" s="14">
        <f>SUMIF(副本!$B$20:$B$67,引用!B145,副本!$D$20:$D$67)</f>
        <v>0</v>
      </c>
      <c r="I145" s="14">
        <f>SUMIF(副本!$H$20:$H$67,引用!B145,副本!$J$20:$J$67)</f>
        <v>0</v>
      </c>
      <c r="J145" s="14">
        <f>SUMIF(副本!$C$72:$C$86,引用!B145,副本!$D$72:$D$86)+SUMIF(副本!$E$72:$E$86,引用!B145,副本!$F$72:$F$86)+SUMIF(副本!$G$72:$G$86,引用!B145,副本!$H$72:$H$86)+SUMIF(副本!$I$72:$I$86,引用!B145,副本!$J$72:$J$86)+SUMIF(副本!$K$72:$K$86,引用!B145,副本!$L$72:$L$86)+SUMIF(副本!$M$72:$M$86,引用!B145,副本!$N$72:$N$86)</f>
        <v>0</v>
      </c>
      <c r="K145" s="14">
        <f>SUMIF(成长任务!P:P,引用!B145,成长任务!Q:Q)</f>
        <v>0</v>
      </c>
      <c r="L145" s="14">
        <v>0</v>
      </c>
      <c r="M145" s="14">
        <v>0</v>
      </c>
      <c r="N145" s="18">
        <f t="shared" si="5"/>
        <v>0</v>
      </c>
    </row>
    <row r="146" spans="1:14" x14ac:dyDescent="0.2">
      <c r="A146" s="14">
        <f>[1]物品定价!A161</f>
        <v>705</v>
      </c>
      <c r="B146" s="14" t="str">
        <f>[1]物品定价!B161</f>
        <v>英雄招募令</v>
      </c>
      <c r="C146" s="14" t="str">
        <f>[1]物品定价!C161</f>
        <v>可以进行一次英雄招募。英雄招募必出1-3星英雄。</v>
      </c>
      <c r="D146" s="14" t="str">
        <f>[1]物品定价!D161</f>
        <v>prop,705</v>
      </c>
      <c r="E146" s="14">
        <f>[1]物品定价!E161</f>
        <v>1000</v>
      </c>
      <c r="F146" s="14" t="str">
        <f t="shared" si="4"/>
        <v>prop,705</v>
      </c>
      <c r="G146" s="14">
        <f>SUMIF(副本!$G$4:$G$15,引用!B146,副本!$I$4:$I$15)+SUMIF(副本!$J$4:$J$15,引用!B146,副本!$L$4:$L$15)</f>
        <v>0</v>
      </c>
      <c r="H146" s="14">
        <f>SUMIF(副本!$B$20:$B$67,引用!B146,副本!$D$20:$D$67)</f>
        <v>0</v>
      </c>
      <c r="I146" s="14">
        <f>SUMIF(副本!$H$20:$H$67,引用!B146,副本!$J$20:$J$67)</f>
        <v>0</v>
      </c>
      <c r="J146" s="14">
        <f>SUMIF(副本!$C$72:$C$86,引用!B146,副本!$D$72:$D$86)+SUMIF(副本!$E$72:$E$86,引用!B146,副本!$F$72:$F$86)+SUMIF(副本!$G$72:$G$86,引用!B146,副本!$H$72:$H$86)+SUMIF(副本!$I$72:$I$86,引用!B146,副本!$J$72:$J$86)+SUMIF(副本!$K$72:$K$86,引用!B146,副本!$L$72:$L$86)+SUMIF(副本!$M$72:$M$86,引用!B146,副本!$N$72:$N$86)</f>
        <v>0</v>
      </c>
      <c r="K146" s="14">
        <f>SUMIF(成长任务!P:P,引用!B146,成长任务!Q:Q)</f>
        <v>5</v>
      </c>
      <c r="L146" s="14">
        <v>0</v>
      </c>
      <c r="M146" s="14">
        <v>0</v>
      </c>
      <c r="N146" s="18">
        <f t="shared" si="5"/>
        <v>5</v>
      </c>
    </row>
    <row r="147" spans="1:14" x14ac:dyDescent="0.2">
      <c r="A147" s="14">
        <f>[1]物品定价!A162</f>
        <v>706</v>
      </c>
      <c r="B147" s="14" t="str">
        <f>[1]物品定价!B162</f>
        <v>怪人招募令</v>
      </c>
      <c r="C147" s="14" t="str">
        <f>[1]物品定价!C162</f>
        <v>可以进行一次怪人招募。英雄招募必出1-3星怪人。</v>
      </c>
      <c r="D147" s="14" t="str">
        <f>[1]物品定价!D162</f>
        <v>prop,706</v>
      </c>
      <c r="E147" s="14">
        <f>[1]物品定价!E162</f>
        <v>1000</v>
      </c>
      <c r="F147" s="14" t="str">
        <f t="shared" ref="F147:F172" si="6">D147</f>
        <v>prop,706</v>
      </c>
      <c r="G147" s="14">
        <f>SUMIF(副本!$G$4:$G$15,引用!B147,副本!$I$4:$I$15)+SUMIF(副本!$J$4:$J$15,引用!B147,副本!$L$4:$L$15)</f>
        <v>0</v>
      </c>
      <c r="H147" s="14">
        <f>SUMIF(副本!$B$20:$B$67,引用!B147,副本!$D$20:$D$67)</f>
        <v>0</v>
      </c>
      <c r="I147" s="14">
        <f>SUMIF(副本!$H$20:$H$67,引用!B147,副本!$J$20:$J$67)</f>
        <v>0</v>
      </c>
      <c r="J147" s="14">
        <f>SUMIF(副本!$C$72:$C$86,引用!B147,副本!$D$72:$D$86)+SUMIF(副本!$E$72:$E$86,引用!B147,副本!$F$72:$F$86)+SUMIF(副本!$G$72:$G$86,引用!B147,副本!$H$72:$H$86)+SUMIF(副本!$I$72:$I$86,引用!B147,副本!$J$72:$J$86)+SUMIF(副本!$K$72:$K$86,引用!B147,副本!$L$72:$L$86)+SUMIF(副本!$M$72:$M$86,引用!B147,副本!$N$72:$N$86)</f>
        <v>0</v>
      </c>
      <c r="K147" s="14">
        <f>SUMIF(成长任务!P:P,引用!B147,成长任务!Q:Q)</f>
        <v>4</v>
      </c>
      <c r="L147" s="14">
        <v>0</v>
      </c>
      <c r="M147" s="14">
        <v>0</v>
      </c>
      <c r="N147" s="18">
        <f t="shared" si="5"/>
        <v>4</v>
      </c>
    </row>
    <row r="148" spans="1:14" x14ac:dyDescent="0.2">
      <c r="A148" s="14">
        <f>[1]物品定价!A163</f>
        <v>801</v>
      </c>
      <c r="B148" s="14" t="str">
        <f>[1]物品定价!B163</f>
        <v>琦玉一拳</v>
      </c>
      <c r="C148" s="14" t="str">
        <f>[1]物品定价!C163</f>
        <v>可以请求琦玉进行帮助，秒杀一只怪物</v>
      </c>
      <c r="D148" s="14" t="str">
        <f>[1]物品定价!D163</f>
        <v>prop,801</v>
      </c>
      <c r="E148" s="14">
        <f>[1]物品定价!E163</f>
        <v>10</v>
      </c>
      <c r="F148" s="14" t="str">
        <f t="shared" si="6"/>
        <v>prop,801</v>
      </c>
      <c r="G148" s="14">
        <f>SUMIF(副本!$G$4:$G$15,引用!B148,副本!$I$4:$I$15)+SUMIF(副本!$J$4:$J$15,引用!B148,副本!$L$4:$L$15)</f>
        <v>0</v>
      </c>
      <c r="H148" s="14">
        <f>SUMIF(副本!$B$20:$B$67,引用!B148,副本!$D$20:$D$67)</f>
        <v>0</v>
      </c>
      <c r="I148" s="14">
        <f>SUMIF(副本!$H$20:$H$67,引用!B148,副本!$J$20:$J$67)</f>
        <v>0</v>
      </c>
      <c r="J148" s="14">
        <f>SUMIF(副本!$C$72:$C$86,引用!B148,副本!$D$72:$D$86)+SUMIF(副本!$E$72:$E$86,引用!B148,副本!$F$72:$F$86)+SUMIF(副本!$G$72:$G$86,引用!B148,副本!$H$72:$H$86)+SUMIF(副本!$I$72:$I$86,引用!B148,副本!$J$72:$J$86)+SUMIF(副本!$K$72:$K$86,引用!B148,副本!$L$72:$L$86)+SUMIF(副本!$M$72:$M$86,引用!B148,副本!$N$72:$N$86)</f>
        <v>0</v>
      </c>
      <c r="K148" s="14">
        <f>SUMIF(成长任务!P:P,引用!B148,成长任务!Q:Q)</f>
        <v>0</v>
      </c>
      <c r="L148" s="14">
        <v>0</v>
      </c>
      <c r="M148" s="14">
        <v>0</v>
      </c>
      <c r="N148" s="18">
        <f t="shared" si="5"/>
        <v>0</v>
      </c>
    </row>
    <row r="149" spans="1:14" x14ac:dyDescent="0.2">
      <c r="A149" s="14">
        <f>[1]物品定价!A164</f>
        <v>802</v>
      </c>
      <c r="B149" s="14" t="str">
        <f>[1]物品定价!B164</f>
        <v>琦玉连续拳</v>
      </c>
      <c r="C149" s="14" t="str">
        <f>[1]物品定价!C164</f>
        <v>可以请求琦玉进行帮助，秒杀全图怪物</v>
      </c>
      <c r="D149" s="14" t="str">
        <f>[1]物品定价!D164</f>
        <v>prop,802</v>
      </c>
      <c r="E149" s="14">
        <f>[1]物品定价!E164</f>
        <v>20</v>
      </c>
      <c r="F149" s="14" t="str">
        <f t="shared" si="6"/>
        <v>prop,802</v>
      </c>
      <c r="G149" s="14">
        <f>SUMIF(副本!$G$4:$G$15,引用!B149,副本!$I$4:$I$15)+SUMIF(副本!$J$4:$J$15,引用!B149,副本!$L$4:$L$15)</f>
        <v>0</v>
      </c>
      <c r="H149" s="14">
        <f>SUMIF(副本!$B$20:$B$67,引用!B149,副本!$D$20:$D$67)</f>
        <v>0</v>
      </c>
      <c r="I149" s="14">
        <f>SUMIF(副本!$H$20:$H$67,引用!B149,副本!$J$20:$J$67)</f>
        <v>0</v>
      </c>
      <c r="J149" s="14">
        <f>SUMIF(副本!$C$72:$C$86,引用!B149,副本!$D$72:$D$86)+SUMIF(副本!$E$72:$E$86,引用!B149,副本!$F$72:$F$86)+SUMIF(副本!$G$72:$G$86,引用!B149,副本!$H$72:$H$86)+SUMIF(副本!$I$72:$I$86,引用!B149,副本!$J$72:$J$86)+SUMIF(副本!$K$72:$K$86,引用!B149,副本!$L$72:$L$86)+SUMIF(副本!$M$72:$M$86,引用!B149,副本!$N$72:$N$86)</f>
        <v>0</v>
      </c>
      <c r="K149" s="14">
        <f>SUMIF(成长任务!P:P,引用!B149,成长任务!Q:Q)</f>
        <v>0</v>
      </c>
      <c r="L149" s="14">
        <v>0</v>
      </c>
      <c r="M149" s="14">
        <v>0</v>
      </c>
      <c r="N149" s="18">
        <f t="shared" si="5"/>
        <v>0</v>
      </c>
    </row>
    <row r="150" spans="1:14" x14ac:dyDescent="0.2">
      <c r="A150" s="14">
        <f>[1]物品定价!A165</f>
        <v>803</v>
      </c>
      <c r="B150" s="14" t="str">
        <f>[1]物品定价!B165</f>
        <v>意念骰子</v>
      </c>
      <c r="C150" s="14" t="str">
        <f>[1]物品定价!C165</f>
        <v>可以控制点数</v>
      </c>
      <c r="D150" s="14" t="str">
        <f>[1]物品定价!D165</f>
        <v>prop,803</v>
      </c>
      <c r="E150" s="14">
        <f>[1]物品定价!E165</f>
        <v>15</v>
      </c>
      <c r="F150" s="14" t="str">
        <f t="shared" si="6"/>
        <v>prop,803</v>
      </c>
      <c r="G150" s="14">
        <f>SUMIF(副本!$G$4:$G$15,引用!B150,副本!$I$4:$I$15)+SUMIF(副本!$J$4:$J$15,引用!B150,副本!$L$4:$L$15)</f>
        <v>0</v>
      </c>
      <c r="H150" s="14">
        <f>SUMIF(副本!$B$20:$B$67,引用!B150,副本!$D$20:$D$67)</f>
        <v>0</v>
      </c>
      <c r="I150" s="14">
        <f>SUMIF(副本!$H$20:$H$67,引用!B150,副本!$J$20:$J$67)</f>
        <v>0</v>
      </c>
      <c r="J150" s="14">
        <f>SUMIF(副本!$C$72:$C$86,引用!B150,副本!$D$72:$D$86)+SUMIF(副本!$E$72:$E$86,引用!B150,副本!$F$72:$F$86)+SUMIF(副本!$G$72:$G$86,引用!B150,副本!$H$72:$H$86)+SUMIF(副本!$I$72:$I$86,引用!B150,副本!$J$72:$J$86)+SUMIF(副本!$K$72:$K$86,引用!B150,副本!$L$72:$L$86)+SUMIF(副本!$M$72:$M$86,引用!B150,副本!$N$72:$N$86)</f>
        <v>0</v>
      </c>
      <c r="K150" s="14">
        <f>SUMIF(成长任务!P:P,引用!B150,成长任务!Q:Q)</f>
        <v>0</v>
      </c>
      <c r="L150" s="14">
        <v>0</v>
      </c>
      <c r="M150" s="14">
        <v>0</v>
      </c>
      <c r="N150" s="18">
        <f t="shared" si="5"/>
        <v>0</v>
      </c>
    </row>
    <row r="151" spans="1:14" x14ac:dyDescent="0.2">
      <c r="A151" s="14">
        <f>[1]物品定价!A166</f>
        <v>804</v>
      </c>
      <c r="B151" s="14" t="str">
        <f>[1]物品定价!B166</f>
        <v>逆行骰子</v>
      </c>
      <c r="C151" s="14" t="str">
        <f>[1]物品定价!C166</f>
        <v>可以向反方向行走一次</v>
      </c>
      <c r="D151" s="14" t="str">
        <f>[1]物品定价!D166</f>
        <v>prop,804</v>
      </c>
      <c r="E151" s="14">
        <f>[1]物品定价!E166</f>
        <v>15</v>
      </c>
      <c r="F151" s="14" t="str">
        <f t="shared" si="6"/>
        <v>prop,804</v>
      </c>
      <c r="G151" s="14">
        <f>SUMIF(副本!$G$4:$G$15,引用!B151,副本!$I$4:$I$15)+SUMIF(副本!$J$4:$J$15,引用!B151,副本!$L$4:$L$15)</f>
        <v>0</v>
      </c>
      <c r="H151" s="14">
        <f>SUMIF(副本!$B$20:$B$67,引用!B151,副本!$D$20:$D$67)</f>
        <v>0</v>
      </c>
      <c r="I151" s="14">
        <f>SUMIF(副本!$H$20:$H$67,引用!B151,副本!$J$20:$J$67)</f>
        <v>0</v>
      </c>
      <c r="J151" s="14">
        <f>SUMIF(副本!$C$72:$C$86,引用!B151,副本!$D$72:$D$86)+SUMIF(副本!$E$72:$E$86,引用!B151,副本!$F$72:$F$86)+SUMIF(副本!$G$72:$G$86,引用!B151,副本!$H$72:$H$86)+SUMIF(副本!$I$72:$I$86,引用!B151,副本!$J$72:$J$86)+SUMIF(副本!$K$72:$K$86,引用!B151,副本!$L$72:$L$86)+SUMIF(副本!$M$72:$M$86,引用!B151,副本!$N$72:$N$86)</f>
        <v>0</v>
      </c>
      <c r="K151" s="14">
        <f>SUMIF(成长任务!P:P,引用!B151,成长任务!Q:Q)</f>
        <v>0</v>
      </c>
      <c r="L151" s="14">
        <v>0</v>
      </c>
      <c r="M151" s="14">
        <v>0</v>
      </c>
      <c r="N151" s="18">
        <f t="shared" si="5"/>
        <v>0</v>
      </c>
    </row>
    <row r="152" spans="1:14" x14ac:dyDescent="0.2">
      <c r="A152" s="14">
        <f>[1]物品定价!A167</f>
        <v>805</v>
      </c>
      <c r="B152" s="14" t="str">
        <f>[1]物品定价!B167</f>
        <v>复活药剂</v>
      </c>
      <c r="C152" s="14" t="str">
        <f>[1]物品定价!C167</f>
        <v>可以用于复活角色的道具</v>
      </c>
      <c r="D152" s="14" t="str">
        <f>[1]物品定价!D167</f>
        <v>prop,805</v>
      </c>
      <c r="E152" s="14">
        <f>[1]物品定价!E167</f>
        <v>50</v>
      </c>
      <c r="F152" s="14" t="str">
        <f t="shared" si="6"/>
        <v>prop,805</v>
      </c>
      <c r="G152" s="14">
        <f>SUMIF(副本!$G$4:$G$15,引用!B152,副本!$I$4:$I$15)+SUMIF(副本!$J$4:$J$15,引用!B152,副本!$L$4:$L$15)</f>
        <v>0</v>
      </c>
      <c r="H152" s="14">
        <f>SUMIF(副本!$B$20:$B$67,引用!B152,副本!$D$20:$D$67)</f>
        <v>0</v>
      </c>
      <c r="I152" s="14">
        <f>SUMIF(副本!$H$20:$H$67,引用!B152,副本!$J$20:$J$67)</f>
        <v>0</v>
      </c>
      <c r="J152" s="14">
        <f>SUMIF(副本!$C$72:$C$86,引用!B152,副本!$D$72:$D$86)+SUMIF(副本!$E$72:$E$86,引用!B152,副本!$F$72:$F$86)+SUMIF(副本!$G$72:$G$86,引用!B152,副本!$H$72:$H$86)+SUMIF(副本!$I$72:$I$86,引用!B152,副本!$J$72:$J$86)+SUMIF(副本!$K$72:$K$86,引用!B152,副本!$L$72:$L$86)+SUMIF(副本!$M$72:$M$86,引用!B152,副本!$N$72:$N$86)</f>
        <v>0</v>
      </c>
      <c r="K152" s="14">
        <f>SUMIF(成长任务!P:P,引用!B152,成长任务!Q:Q)</f>
        <v>0</v>
      </c>
      <c r="L152" s="14">
        <v>0</v>
      </c>
      <c r="M152" s="14">
        <v>0</v>
      </c>
      <c r="N152" s="18">
        <f t="shared" si="5"/>
        <v>0</v>
      </c>
    </row>
    <row r="153" spans="1:14" x14ac:dyDescent="0.2">
      <c r="A153" s="14">
        <f>[1]物品定价!A168</f>
        <v>806</v>
      </c>
      <c r="B153" s="14" t="str">
        <f>[1]物品定价!B168</f>
        <v>活动积分1</v>
      </c>
      <c r="C153" s="14" t="str">
        <f>[1]物品定价!C168</f>
        <v>第一期活动积分1</v>
      </c>
      <c r="D153" s="14" t="str">
        <f>[1]物品定价!D168</f>
        <v>prop,806</v>
      </c>
      <c r="E153" s="14">
        <f>[1]物品定价!E168</f>
        <v>0</v>
      </c>
      <c r="F153" s="14" t="str">
        <f t="shared" si="6"/>
        <v>prop,806</v>
      </c>
      <c r="G153" s="14">
        <f>SUMIF(副本!$G$4:$G$15,引用!B153,副本!$I$4:$I$15)+SUMIF(副本!$J$4:$J$15,引用!B153,副本!$L$4:$L$15)</f>
        <v>0</v>
      </c>
      <c r="H153" s="14">
        <f>SUMIF(副本!$B$20:$B$67,引用!B153,副本!$D$20:$D$67)</f>
        <v>0</v>
      </c>
      <c r="I153" s="14">
        <f>SUMIF(副本!$H$20:$H$67,引用!B153,副本!$J$20:$J$67)</f>
        <v>0</v>
      </c>
      <c r="J153" s="14">
        <f>SUMIF(副本!$C$72:$C$86,引用!B153,副本!$D$72:$D$86)+SUMIF(副本!$E$72:$E$86,引用!B153,副本!$F$72:$F$86)+SUMIF(副本!$G$72:$G$86,引用!B153,副本!$H$72:$H$86)+SUMIF(副本!$I$72:$I$86,引用!B153,副本!$J$72:$J$86)+SUMIF(副本!$K$72:$K$86,引用!B153,副本!$L$72:$L$86)+SUMIF(副本!$M$72:$M$86,引用!B153,副本!$N$72:$N$86)</f>
        <v>0</v>
      </c>
      <c r="K153" s="14">
        <f>SUMIF(成长任务!P:P,引用!B153,成长任务!Q:Q)</f>
        <v>0</v>
      </c>
      <c r="L153" s="14">
        <v>0</v>
      </c>
      <c r="M153" s="14">
        <v>0</v>
      </c>
      <c r="N153" s="18">
        <f t="shared" si="5"/>
        <v>0</v>
      </c>
    </row>
    <row r="154" spans="1:14" x14ac:dyDescent="0.2">
      <c r="A154" s="14">
        <f>[1]物品定价!A169</f>
        <v>807</v>
      </c>
      <c r="B154" s="14" t="str">
        <f>[1]物品定价!B169</f>
        <v>活动积分2</v>
      </c>
      <c r="C154" s="14" t="str">
        <f>[1]物品定价!C169</f>
        <v>第一期活动积分2</v>
      </c>
      <c r="D154" s="14" t="str">
        <f>[1]物品定价!D169</f>
        <v>prop,807</v>
      </c>
      <c r="E154" s="14">
        <f>[1]物品定价!E169</f>
        <v>0</v>
      </c>
      <c r="F154" s="14" t="str">
        <f t="shared" si="6"/>
        <v>prop,807</v>
      </c>
      <c r="G154" s="14">
        <f>SUMIF(副本!$G$4:$G$15,引用!B154,副本!$I$4:$I$15)+SUMIF(副本!$J$4:$J$15,引用!B154,副本!$L$4:$L$15)</f>
        <v>0</v>
      </c>
      <c r="H154" s="14">
        <f>SUMIF(副本!$B$20:$B$67,引用!B154,副本!$D$20:$D$67)</f>
        <v>0</v>
      </c>
      <c r="I154" s="14">
        <f>SUMIF(副本!$H$20:$H$67,引用!B154,副本!$J$20:$J$67)</f>
        <v>0</v>
      </c>
      <c r="J154" s="14">
        <f>SUMIF(副本!$C$72:$C$86,引用!B154,副本!$D$72:$D$86)+SUMIF(副本!$E$72:$E$86,引用!B154,副本!$F$72:$F$86)+SUMIF(副本!$G$72:$G$86,引用!B154,副本!$H$72:$H$86)+SUMIF(副本!$I$72:$I$86,引用!B154,副本!$J$72:$J$86)+SUMIF(副本!$K$72:$K$86,引用!B154,副本!$L$72:$L$86)+SUMIF(副本!$M$72:$M$86,引用!B154,副本!$N$72:$N$86)</f>
        <v>0</v>
      </c>
      <c r="K154" s="14">
        <f>SUMIF(成长任务!P:P,引用!B154,成长任务!Q:Q)</f>
        <v>0</v>
      </c>
      <c r="L154" s="14">
        <v>0</v>
      </c>
      <c r="M154" s="14">
        <v>0</v>
      </c>
      <c r="N154" s="18">
        <f t="shared" si="5"/>
        <v>0</v>
      </c>
    </row>
    <row r="155" spans="1:14" x14ac:dyDescent="0.2">
      <c r="A155" s="14">
        <f>[1]物品定价!A170</f>
        <v>808</v>
      </c>
      <c r="B155" s="14" t="str">
        <f>[1]物品定价!B170</f>
        <v>世界Boss积分</v>
      </c>
      <c r="C155" s="14" t="str">
        <f>[1]物品定价!C170</f>
        <v>世界Boss积分</v>
      </c>
      <c r="D155" s="14" t="str">
        <f>[1]物品定价!D170</f>
        <v>prop,808</v>
      </c>
      <c r="E155" s="14">
        <f>[1]物品定价!E170</f>
        <v>0</v>
      </c>
      <c r="F155" s="14" t="str">
        <f t="shared" si="6"/>
        <v>prop,808</v>
      </c>
      <c r="G155" s="14">
        <f>SUMIF(副本!$G$4:$G$15,引用!B155,副本!$I$4:$I$15)+SUMIF(副本!$J$4:$J$15,引用!B155,副本!$L$4:$L$15)</f>
        <v>0</v>
      </c>
      <c r="H155" s="14">
        <f>SUMIF(副本!$B$20:$B$67,引用!B155,副本!$D$20:$D$67)</f>
        <v>0</v>
      </c>
      <c r="I155" s="14">
        <f>SUMIF(副本!$H$20:$H$67,引用!B155,副本!$J$20:$J$67)</f>
        <v>0</v>
      </c>
      <c r="J155" s="14">
        <f>SUMIF(副本!$C$72:$C$86,引用!B155,副本!$D$72:$D$86)+SUMIF(副本!$E$72:$E$86,引用!B155,副本!$F$72:$F$86)+SUMIF(副本!$G$72:$G$86,引用!B155,副本!$H$72:$H$86)+SUMIF(副本!$I$72:$I$86,引用!B155,副本!$J$72:$J$86)+SUMIF(副本!$K$72:$K$86,引用!B155,副本!$L$72:$L$86)+SUMIF(副本!$M$72:$M$86,引用!B155,副本!$N$72:$N$86)</f>
        <v>0</v>
      </c>
      <c r="K155" s="14">
        <f>SUMIF(成长任务!P:P,引用!B155,成长任务!Q:Q)</f>
        <v>0</v>
      </c>
      <c r="L155" s="14">
        <v>0</v>
      </c>
      <c r="M155" s="14">
        <v>0</v>
      </c>
      <c r="N155" s="18">
        <f t="shared" si="5"/>
        <v>0</v>
      </c>
    </row>
    <row r="156" spans="1:14" x14ac:dyDescent="0.2">
      <c r="A156" s="14">
        <f>[1]物品定价!A171</f>
        <v>809</v>
      </c>
      <c r="B156" s="14" t="str">
        <f>[1]物品定价!B171</f>
        <v>迷宫复活道具</v>
      </c>
      <c r="C156" s="14">
        <f>[1]物品定价!C171</f>
        <v>0</v>
      </c>
      <c r="D156" s="14" t="str">
        <f>[1]物品定价!D171</f>
        <v>prop,809</v>
      </c>
      <c r="E156" s="14">
        <f>[1]物品定价!E171</f>
        <v>100</v>
      </c>
      <c r="F156" s="14" t="str">
        <f t="shared" si="6"/>
        <v>prop,809</v>
      </c>
      <c r="G156" s="14">
        <f>SUMIF(副本!$G$4:$G$15,引用!B156,副本!$I$4:$I$15)+SUMIF(副本!$J$4:$J$15,引用!B156,副本!$L$4:$L$15)</f>
        <v>0</v>
      </c>
      <c r="H156" s="14">
        <f>SUMIF(副本!$B$20:$B$67,引用!B156,副本!$D$20:$D$67)</f>
        <v>0</v>
      </c>
      <c r="I156" s="14">
        <f>SUMIF(副本!$H$20:$H$67,引用!B156,副本!$J$20:$J$67)</f>
        <v>0</v>
      </c>
      <c r="J156" s="14">
        <f>SUMIF(副本!$C$72:$C$86,引用!B156,副本!$D$72:$D$86)+SUMIF(副本!$E$72:$E$86,引用!B156,副本!$F$72:$F$86)+SUMIF(副本!$G$72:$G$86,引用!B156,副本!$H$72:$H$86)+SUMIF(副本!$I$72:$I$86,引用!B156,副本!$J$72:$J$86)+SUMIF(副本!$K$72:$K$86,引用!B156,副本!$L$72:$L$86)+SUMIF(副本!$M$72:$M$86,引用!B156,副本!$N$72:$N$86)</f>
        <v>0</v>
      </c>
      <c r="K156" s="14">
        <f>SUMIF(成长任务!P:P,引用!B156,成长任务!Q:Q)</f>
        <v>0</v>
      </c>
      <c r="L156" s="14">
        <v>0</v>
      </c>
      <c r="M156" s="14">
        <v>0</v>
      </c>
      <c r="N156" s="18">
        <f t="shared" si="5"/>
        <v>0</v>
      </c>
    </row>
    <row r="157" spans="1:14" x14ac:dyDescent="0.2">
      <c r="A157" s="14">
        <f>[1]物品定价!A172</f>
        <v>901</v>
      </c>
      <c r="B157" s="14" t="str">
        <f>[1]物品定价!B172</f>
        <v>图A-1</v>
      </c>
      <c r="C157" s="14" t="str">
        <f>[1]物品定价!C172</f>
        <v>凑齐全部4个碎片，可以合成藏宝图A。</v>
      </c>
      <c r="D157" s="14" t="str">
        <f>[1]物品定价!D172</f>
        <v>prop,901</v>
      </c>
      <c r="E157" s="14">
        <f>[1]物品定价!E172</f>
        <v>15</v>
      </c>
      <c r="F157" s="14" t="str">
        <f t="shared" si="6"/>
        <v>prop,901</v>
      </c>
      <c r="G157" s="14">
        <f>SUMIF(副本!$G$4:$G$15,引用!B157,副本!$I$4:$I$15)+SUMIF(副本!$J$4:$J$15,引用!B157,副本!$L$4:$L$15)</f>
        <v>0</v>
      </c>
      <c r="H157" s="14">
        <f>SUMIF(副本!$B$20:$B$67,引用!B157,副本!$D$20:$D$67)</f>
        <v>0</v>
      </c>
      <c r="I157" s="14">
        <f>SUMIF(副本!$H$20:$H$67,引用!B157,副本!$J$20:$J$67)</f>
        <v>0</v>
      </c>
      <c r="J157" s="14">
        <f>SUMIF(副本!$C$72:$C$86,引用!B157,副本!$D$72:$D$86)+SUMIF(副本!$E$72:$E$86,引用!B157,副本!$F$72:$F$86)+SUMIF(副本!$G$72:$G$86,引用!B157,副本!$H$72:$H$86)+SUMIF(副本!$I$72:$I$86,引用!B157,副本!$J$72:$J$86)+SUMIF(副本!$K$72:$K$86,引用!B157,副本!$L$72:$L$86)+SUMIF(副本!$M$72:$M$86,引用!B157,副本!$N$72:$N$86)</f>
        <v>0</v>
      </c>
      <c r="K157" s="14">
        <f>SUMIF(成长任务!P:P,引用!B157,成长任务!Q:Q)</f>
        <v>0</v>
      </c>
      <c r="L157" s="14">
        <v>0</v>
      </c>
      <c r="M157" s="14">
        <v>0</v>
      </c>
      <c r="N157" s="18">
        <f t="shared" si="5"/>
        <v>0</v>
      </c>
    </row>
    <row r="158" spans="1:14" x14ac:dyDescent="0.2">
      <c r="A158" s="14">
        <f>[1]物品定价!A173</f>
        <v>902</v>
      </c>
      <c r="B158" s="14" t="str">
        <f>[1]物品定价!B173</f>
        <v>图A-2</v>
      </c>
      <c r="C158" s="14" t="str">
        <f>[1]物品定价!C173</f>
        <v>凑齐全部4个碎片，可以合成藏宝图A。</v>
      </c>
      <c r="D158" s="14" t="str">
        <f>[1]物品定价!D173</f>
        <v>prop,902</v>
      </c>
      <c r="E158" s="14">
        <f>[1]物品定价!E173</f>
        <v>15</v>
      </c>
      <c r="F158" s="14" t="str">
        <f t="shared" si="6"/>
        <v>prop,902</v>
      </c>
      <c r="G158" s="14">
        <f>SUMIF(副本!$G$4:$G$15,引用!B158,副本!$I$4:$I$15)+SUMIF(副本!$J$4:$J$15,引用!B158,副本!$L$4:$L$15)</f>
        <v>0</v>
      </c>
      <c r="H158" s="14">
        <f>SUMIF(副本!$B$20:$B$67,引用!B158,副本!$D$20:$D$67)</f>
        <v>0</v>
      </c>
      <c r="I158" s="14">
        <f>SUMIF(副本!$H$20:$H$67,引用!B158,副本!$J$20:$J$67)</f>
        <v>0</v>
      </c>
      <c r="J158" s="14">
        <f>SUMIF(副本!$C$72:$C$86,引用!B158,副本!$D$72:$D$86)+SUMIF(副本!$E$72:$E$86,引用!B158,副本!$F$72:$F$86)+SUMIF(副本!$G$72:$G$86,引用!B158,副本!$H$72:$H$86)+SUMIF(副本!$I$72:$I$86,引用!B158,副本!$J$72:$J$86)+SUMIF(副本!$K$72:$K$86,引用!B158,副本!$L$72:$L$86)+SUMIF(副本!$M$72:$M$86,引用!B158,副本!$N$72:$N$86)</f>
        <v>0</v>
      </c>
      <c r="K158" s="14">
        <f>SUMIF(成长任务!P:P,引用!B158,成长任务!Q:Q)</f>
        <v>0</v>
      </c>
      <c r="L158" s="14">
        <v>0</v>
      </c>
      <c r="M158" s="14">
        <v>0</v>
      </c>
      <c r="N158" s="18">
        <f t="shared" si="5"/>
        <v>0</v>
      </c>
    </row>
    <row r="159" spans="1:14" x14ac:dyDescent="0.2">
      <c r="A159" s="14">
        <f>[1]物品定价!A174</f>
        <v>903</v>
      </c>
      <c r="B159" s="14" t="str">
        <f>[1]物品定价!B174</f>
        <v>图A-3</v>
      </c>
      <c r="C159" s="14" t="str">
        <f>[1]物品定价!C174</f>
        <v>凑齐全部4个碎片，可以合成藏宝图A。</v>
      </c>
      <c r="D159" s="14" t="str">
        <f>[1]物品定价!D174</f>
        <v>prop,903</v>
      </c>
      <c r="E159" s="14">
        <f>[1]物品定价!E174</f>
        <v>15</v>
      </c>
      <c r="F159" s="14" t="str">
        <f t="shared" si="6"/>
        <v>prop,903</v>
      </c>
      <c r="G159" s="14">
        <f>SUMIF(副本!$G$4:$G$15,引用!B159,副本!$I$4:$I$15)+SUMIF(副本!$J$4:$J$15,引用!B159,副本!$L$4:$L$15)</f>
        <v>0</v>
      </c>
      <c r="H159" s="14">
        <f>SUMIF(副本!$B$20:$B$67,引用!B159,副本!$D$20:$D$67)</f>
        <v>0</v>
      </c>
      <c r="I159" s="14">
        <f>SUMIF(副本!$H$20:$H$67,引用!B159,副本!$J$20:$J$67)</f>
        <v>0</v>
      </c>
      <c r="J159" s="14">
        <f>SUMIF(副本!$C$72:$C$86,引用!B159,副本!$D$72:$D$86)+SUMIF(副本!$E$72:$E$86,引用!B159,副本!$F$72:$F$86)+SUMIF(副本!$G$72:$G$86,引用!B159,副本!$H$72:$H$86)+SUMIF(副本!$I$72:$I$86,引用!B159,副本!$J$72:$J$86)+SUMIF(副本!$K$72:$K$86,引用!B159,副本!$L$72:$L$86)+SUMIF(副本!$M$72:$M$86,引用!B159,副本!$N$72:$N$86)</f>
        <v>0</v>
      </c>
      <c r="K159" s="14">
        <f>SUMIF(成长任务!P:P,引用!B159,成长任务!Q:Q)</f>
        <v>0</v>
      </c>
      <c r="L159" s="14">
        <v>0</v>
      </c>
      <c r="M159" s="14">
        <v>0</v>
      </c>
      <c r="N159" s="18">
        <f t="shared" si="5"/>
        <v>0</v>
      </c>
    </row>
    <row r="160" spans="1:14" x14ac:dyDescent="0.2">
      <c r="A160" s="14">
        <f>[1]物品定价!A175</f>
        <v>904</v>
      </c>
      <c r="B160" s="14" t="str">
        <f>[1]物品定价!B175</f>
        <v>图A-4</v>
      </c>
      <c r="C160" s="14" t="str">
        <f>[1]物品定价!C175</f>
        <v>凑齐全部4个碎片，可以合成藏宝图A。</v>
      </c>
      <c r="D160" s="14" t="str">
        <f>[1]物品定价!D175</f>
        <v>prop,904</v>
      </c>
      <c r="E160" s="14">
        <f>[1]物品定价!E175</f>
        <v>15</v>
      </c>
      <c r="F160" s="14" t="str">
        <f t="shared" si="6"/>
        <v>prop,904</v>
      </c>
      <c r="G160" s="14">
        <f>SUMIF(副本!$G$4:$G$15,引用!B160,副本!$I$4:$I$15)+SUMIF(副本!$J$4:$J$15,引用!B160,副本!$L$4:$L$15)</f>
        <v>0</v>
      </c>
      <c r="H160" s="14">
        <f>SUMIF(副本!$B$20:$B$67,引用!B160,副本!$D$20:$D$67)</f>
        <v>0</v>
      </c>
      <c r="I160" s="14">
        <f>SUMIF(副本!$H$20:$H$67,引用!B160,副本!$J$20:$J$67)</f>
        <v>0</v>
      </c>
      <c r="J160" s="14">
        <f>SUMIF(副本!$C$72:$C$86,引用!B160,副本!$D$72:$D$86)+SUMIF(副本!$E$72:$E$86,引用!B160,副本!$F$72:$F$86)+SUMIF(副本!$G$72:$G$86,引用!B160,副本!$H$72:$H$86)+SUMIF(副本!$I$72:$I$86,引用!B160,副本!$J$72:$J$86)+SUMIF(副本!$K$72:$K$86,引用!B160,副本!$L$72:$L$86)+SUMIF(副本!$M$72:$M$86,引用!B160,副本!$N$72:$N$86)</f>
        <v>0</v>
      </c>
      <c r="K160" s="14">
        <f>SUMIF(成长任务!P:P,引用!B160,成长任务!Q:Q)</f>
        <v>0</v>
      </c>
      <c r="L160" s="14">
        <v>0</v>
      </c>
      <c r="M160" s="14">
        <v>0</v>
      </c>
      <c r="N160" s="18">
        <f t="shared" si="5"/>
        <v>0</v>
      </c>
    </row>
    <row r="161" spans="1:14" x14ac:dyDescent="0.2">
      <c r="A161" s="14">
        <f>[1]物品定价!A176</f>
        <v>905</v>
      </c>
      <c r="B161" s="14" t="str">
        <f>[1]物品定价!B176</f>
        <v>图B-1</v>
      </c>
      <c r="C161" s="14" t="str">
        <f>[1]物品定价!C176</f>
        <v>凑齐全部6个碎片，可以合成藏宝图B。</v>
      </c>
      <c r="D161" s="14" t="str">
        <f>[1]物品定价!D176</f>
        <v>prop,905</v>
      </c>
      <c r="E161" s="14">
        <f>[1]物品定价!E176</f>
        <v>40</v>
      </c>
      <c r="F161" s="14" t="str">
        <f t="shared" si="6"/>
        <v>prop,905</v>
      </c>
      <c r="G161" s="14">
        <f>SUMIF(副本!$G$4:$G$15,引用!B161,副本!$I$4:$I$15)+SUMIF(副本!$J$4:$J$15,引用!B161,副本!$L$4:$L$15)</f>
        <v>0</v>
      </c>
      <c r="H161" s="14">
        <f>SUMIF(副本!$B$20:$B$67,引用!B161,副本!$D$20:$D$67)</f>
        <v>0</v>
      </c>
      <c r="I161" s="14">
        <f>SUMIF(副本!$H$20:$H$67,引用!B161,副本!$J$20:$J$67)</f>
        <v>0</v>
      </c>
      <c r="J161" s="14">
        <f>SUMIF(副本!$C$72:$C$86,引用!B161,副本!$D$72:$D$86)+SUMIF(副本!$E$72:$E$86,引用!B161,副本!$F$72:$F$86)+SUMIF(副本!$G$72:$G$86,引用!B161,副本!$H$72:$H$86)+SUMIF(副本!$I$72:$I$86,引用!B161,副本!$J$72:$J$86)+SUMIF(副本!$K$72:$K$86,引用!B161,副本!$L$72:$L$86)+SUMIF(副本!$M$72:$M$86,引用!B161,副本!$N$72:$N$86)</f>
        <v>0</v>
      </c>
      <c r="K161" s="14">
        <f>SUMIF(成长任务!P:P,引用!B161,成长任务!Q:Q)</f>
        <v>0</v>
      </c>
      <c r="L161" s="14">
        <v>0</v>
      </c>
      <c r="M161" s="14">
        <v>0</v>
      </c>
      <c r="N161" s="18">
        <f t="shared" si="5"/>
        <v>0</v>
      </c>
    </row>
    <row r="162" spans="1:14" x14ac:dyDescent="0.2">
      <c r="A162" s="14">
        <f>[1]物品定价!A177</f>
        <v>906</v>
      </c>
      <c r="B162" s="14" t="str">
        <f>[1]物品定价!B177</f>
        <v>图B-2</v>
      </c>
      <c r="C162" s="14" t="str">
        <f>[1]物品定价!C177</f>
        <v>凑齐全部6个碎片，可以合成藏宝图B。</v>
      </c>
      <c r="D162" s="14" t="str">
        <f>[1]物品定价!D177</f>
        <v>prop,906</v>
      </c>
      <c r="E162" s="14">
        <f>[1]物品定价!E177</f>
        <v>40</v>
      </c>
      <c r="F162" s="14" t="str">
        <f t="shared" si="6"/>
        <v>prop,906</v>
      </c>
      <c r="G162" s="14">
        <f>SUMIF(副本!$G$4:$G$15,引用!B162,副本!$I$4:$I$15)+SUMIF(副本!$J$4:$J$15,引用!B162,副本!$L$4:$L$15)</f>
        <v>0</v>
      </c>
      <c r="H162" s="14">
        <f>SUMIF(副本!$B$20:$B$67,引用!B162,副本!$D$20:$D$67)</f>
        <v>0</v>
      </c>
      <c r="I162" s="14">
        <f>SUMIF(副本!$H$20:$H$67,引用!B162,副本!$J$20:$J$67)</f>
        <v>0</v>
      </c>
      <c r="J162" s="14">
        <f>SUMIF(副本!$C$72:$C$86,引用!B162,副本!$D$72:$D$86)+SUMIF(副本!$E$72:$E$86,引用!B162,副本!$F$72:$F$86)+SUMIF(副本!$G$72:$G$86,引用!B162,副本!$H$72:$H$86)+SUMIF(副本!$I$72:$I$86,引用!B162,副本!$J$72:$J$86)+SUMIF(副本!$K$72:$K$86,引用!B162,副本!$L$72:$L$86)+SUMIF(副本!$M$72:$M$86,引用!B162,副本!$N$72:$N$86)</f>
        <v>0</v>
      </c>
      <c r="K162" s="14">
        <f>SUMIF(成长任务!P:P,引用!B162,成长任务!Q:Q)</f>
        <v>0</v>
      </c>
      <c r="L162" s="14">
        <v>0</v>
      </c>
      <c r="M162" s="14">
        <v>0</v>
      </c>
      <c r="N162" s="18">
        <f t="shared" si="5"/>
        <v>0</v>
      </c>
    </row>
    <row r="163" spans="1:14" x14ac:dyDescent="0.2">
      <c r="A163" s="14">
        <f>[1]物品定价!A178</f>
        <v>907</v>
      </c>
      <c r="B163" s="14" t="str">
        <f>[1]物品定价!B178</f>
        <v>图B-3</v>
      </c>
      <c r="C163" s="14" t="str">
        <f>[1]物品定价!C178</f>
        <v>凑齐全部6个碎片，可以合成藏宝图B。</v>
      </c>
      <c r="D163" s="14" t="str">
        <f>[1]物品定价!D178</f>
        <v>prop,907</v>
      </c>
      <c r="E163" s="14">
        <f>[1]物品定价!E178</f>
        <v>40</v>
      </c>
      <c r="F163" s="14" t="str">
        <f t="shared" si="6"/>
        <v>prop,907</v>
      </c>
      <c r="G163" s="14">
        <f>SUMIF(副本!$G$4:$G$15,引用!B163,副本!$I$4:$I$15)+SUMIF(副本!$J$4:$J$15,引用!B163,副本!$L$4:$L$15)</f>
        <v>0</v>
      </c>
      <c r="H163" s="14">
        <f>SUMIF(副本!$B$20:$B$67,引用!B163,副本!$D$20:$D$67)</f>
        <v>0</v>
      </c>
      <c r="I163" s="14">
        <f>SUMIF(副本!$H$20:$H$67,引用!B163,副本!$J$20:$J$67)</f>
        <v>0</v>
      </c>
      <c r="J163" s="14">
        <f>SUMIF(副本!$C$72:$C$86,引用!B163,副本!$D$72:$D$86)+SUMIF(副本!$E$72:$E$86,引用!B163,副本!$F$72:$F$86)+SUMIF(副本!$G$72:$G$86,引用!B163,副本!$H$72:$H$86)+SUMIF(副本!$I$72:$I$86,引用!B163,副本!$J$72:$J$86)+SUMIF(副本!$K$72:$K$86,引用!B163,副本!$L$72:$L$86)+SUMIF(副本!$M$72:$M$86,引用!B163,副本!$N$72:$N$86)</f>
        <v>0</v>
      </c>
      <c r="K163" s="14">
        <f>SUMIF(成长任务!P:P,引用!B163,成长任务!Q:Q)</f>
        <v>0</v>
      </c>
      <c r="L163" s="14">
        <v>0</v>
      </c>
      <c r="M163" s="14">
        <v>0</v>
      </c>
      <c r="N163" s="18">
        <f t="shared" si="5"/>
        <v>0</v>
      </c>
    </row>
    <row r="164" spans="1:14" x14ac:dyDescent="0.2">
      <c r="A164" s="14">
        <f>[1]物品定价!A179</f>
        <v>908</v>
      </c>
      <c r="B164" s="14" t="str">
        <f>[1]物品定价!B179</f>
        <v>图B-4</v>
      </c>
      <c r="C164" s="14" t="str">
        <f>[1]物品定价!C179</f>
        <v>凑齐全部6个碎片，可以合成藏宝图B。</v>
      </c>
      <c r="D164" s="14" t="str">
        <f>[1]物品定价!D179</f>
        <v>prop,908</v>
      </c>
      <c r="E164" s="14">
        <f>[1]物品定价!E179</f>
        <v>40</v>
      </c>
      <c r="F164" s="14" t="str">
        <f t="shared" si="6"/>
        <v>prop,908</v>
      </c>
      <c r="G164" s="14">
        <f>SUMIF(副本!$G$4:$G$15,引用!B164,副本!$I$4:$I$15)+SUMIF(副本!$J$4:$J$15,引用!B164,副本!$L$4:$L$15)</f>
        <v>0</v>
      </c>
      <c r="H164" s="14">
        <f>SUMIF(副本!$B$20:$B$67,引用!B164,副本!$D$20:$D$67)</f>
        <v>0</v>
      </c>
      <c r="I164" s="14">
        <f>SUMIF(副本!$H$20:$H$67,引用!B164,副本!$J$20:$J$67)</f>
        <v>0</v>
      </c>
      <c r="J164" s="14">
        <f>SUMIF(副本!$C$72:$C$86,引用!B164,副本!$D$72:$D$86)+SUMIF(副本!$E$72:$E$86,引用!B164,副本!$F$72:$F$86)+SUMIF(副本!$G$72:$G$86,引用!B164,副本!$H$72:$H$86)+SUMIF(副本!$I$72:$I$86,引用!B164,副本!$J$72:$J$86)+SUMIF(副本!$K$72:$K$86,引用!B164,副本!$L$72:$L$86)+SUMIF(副本!$M$72:$M$86,引用!B164,副本!$N$72:$N$86)</f>
        <v>0</v>
      </c>
      <c r="K164" s="14">
        <f>SUMIF(成长任务!P:P,引用!B164,成长任务!Q:Q)</f>
        <v>0</v>
      </c>
      <c r="L164" s="14">
        <v>0</v>
      </c>
      <c r="M164" s="14">
        <v>0</v>
      </c>
      <c r="N164" s="18">
        <f t="shared" si="5"/>
        <v>0</v>
      </c>
    </row>
    <row r="165" spans="1:14" x14ac:dyDescent="0.2">
      <c r="A165" s="14">
        <f>[1]物品定价!A180</f>
        <v>909</v>
      </c>
      <c r="B165" s="14" t="str">
        <f>[1]物品定价!B180</f>
        <v>图B-5</v>
      </c>
      <c r="C165" s="14" t="str">
        <f>[1]物品定价!C180</f>
        <v>凑齐全部6个碎片，可以合成藏宝图B。</v>
      </c>
      <c r="D165" s="14" t="str">
        <f>[1]物品定价!D180</f>
        <v>prop,909</v>
      </c>
      <c r="E165" s="14">
        <f>[1]物品定价!E180</f>
        <v>40</v>
      </c>
      <c r="F165" s="14" t="str">
        <f t="shared" si="6"/>
        <v>prop,909</v>
      </c>
      <c r="G165" s="14">
        <f>SUMIF(副本!$G$4:$G$15,引用!B165,副本!$I$4:$I$15)+SUMIF(副本!$J$4:$J$15,引用!B165,副本!$L$4:$L$15)</f>
        <v>0</v>
      </c>
      <c r="H165" s="14">
        <f>SUMIF(副本!$B$20:$B$67,引用!B165,副本!$D$20:$D$67)</f>
        <v>0</v>
      </c>
      <c r="I165" s="14">
        <f>SUMIF(副本!$H$20:$H$67,引用!B165,副本!$J$20:$J$67)</f>
        <v>0</v>
      </c>
      <c r="J165" s="14">
        <f>SUMIF(副本!$C$72:$C$86,引用!B165,副本!$D$72:$D$86)+SUMIF(副本!$E$72:$E$86,引用!B165,副本!$F$72:$F$86)+SUMIF(副本!$G$72:$G$86,引用!B165,副本!$H$72:$H$86)+SUMIF(副本!$I$72:$I$86,引用!B165,副本!$J$72:$J$86)+SUMIF(副本!$K$72:$K$86,引用!B165,副本!$L$72:$L$86)+SUMIF(副本!$M$72:$M$86,引用!B165,副本!$N$72:$N$86)</f>
        <v>0</v>
      </c>
      <c r="K165" s="14">
        <f>SUMIF(成长任务!P:P,引用!B165,成长任务!Q:Q)</f>
        <v>0</v>
      </c>
      <c r="L165" s="14">
        <v>0</v>
      </c>
      <c r="M165" s="14">
        <v>0</v>
      </c>
      <c r="N165" s="18">
        <f t="shared" si="5"/>
        <v>0</v>
      </c>
    </row>
    <row r="166" spans="1:14" x14ac:dyDescent="0.2">
      <c r="A166" s="14">
        <f>[1]物品定价!A181</f>
        <v>910</v>
      </c>
      <c r="B166" s="14" t="str">
        <f>[1]物品定价!B181</f>
        <v>图B-6</v>
      </c>
      <c r="C166" s="14" t="str">
        <f>[1]物品定价!C181</f>
        <v>凑齐全部6个碎片，可以合成藏宝图B。</v>
      </c>
      <c r="D166" s="14" t="str">
        <f>[1]物品定价!D181</f>
        <v>prop,910</v>
      </c>
      <c r="E166" s="14">
        <f>[1]物品定价!E181</f>
        <v>40</v>
      </c>
      <c r="F166" s="14" t="str">
        <f t="shared" si="6"/>
        <v>prop,910</v>
      </c>
      <c r="G166" s="14">
        <f>SUMIF(副本!$G$4:$G$15,引用!B166,副本!$I$4:$I$15)+SUMIF(副本!$J$4:$J$15,引用!B166,副本!$L$4:$L$15)</f>
        <v>0</v>
      </c>
      <c r="H166" s="14">
        <f>SUMIF(副本!$B$20:$B$67,引用!B166,副本!$D$20:$D$67)</f>
        <v>0</v>
      </c>
      <c r="I166" s="14">
        <f>SUMIF(副本!$H$20:$H$67,引用!B166,副本!$J$20:$J$67)</f>
        <v>0</v>
      </c>
      <c r="J166" s="14">
        <f>SUMIF(副本!$C$72:$C$86,引用!B166,副本!$D$72:$D$86)+SUMIF(副本!$E$72:$E$86,引用!B166,副本!$F$72:$F$86)+SUMIF(副本!$G$72:$G$86,引用!B166,副本!$H$72:$H$86)+SUMIF(副本!$I$72:$I$86,引用!B166,副本!$J$72:$J$86)+SUMIF(副本!$K$72:$K$86,引用!B166,副本!$L$72:$L$86)+SUMIF(副本!$M$72:$M$86,引用!B166,副本!$N$72:$N$86)</f>
        <v>0</v>
      </c>
      <c r="K166" s="14">
        <f>SUMIF(成长任务!P:P,引用!B166,成长任务!Q:Q)</f>
        <v>0</v>
      </c>
      <c r="L166" s="14">
        <v>0</v>
      </c>
      <c r="M166" s="14">
        <v>0</v>
      </c>
      <c r="N166" s="18">
        <f t="shared" si="5"/>
        <v>0</v>
      </c>
    </row>
    <row r="167" spans="1:14" x14ac:dyDescent="0.2">
      <c r="A167" s="14">
        <f>[1]物品定价!A182</f>
        <v>911</v>
      </c>
      <c r="B167" s="14" t="str">
        <f>[1]物品定价!B182</f>
        <v>图C-1</v>
      </c>
      <c r="C167" s="14" t="str">
        <f>[1]物品定价!C182</f>
        <v>凑齐全部6个碎片，可以合成藏宝图C。</v>
      </c>
      <c r="D167" s="14" t="str">
        <f>[1]物品定价!D182</f>
        <v>prop,911</v>
      </c>
      <c r="E167" s="14">
        <f>[1]物品定价!E182</f>
        <v>200</v>
      </c>
      <c r="F167" s="14" t="str">
        <f t="shared" si="6"/>
        <v>prop,911</v>
      </c>
      <c r="G167" s="14">
        <f>SUMIF(副本!$G$4:$G$15,引用!B167,副本!$I$4:$I$15)+SUMIF(副本!$J$4:$J$15,引用!B167,副本!$L$4:$L$15)</f>
        <v>0</v>
      </c>
      <c r="H167" s="14">
        <f>SUMIF(副本!$B$20:$B$67,引用!B167,副本!$D$20:$D$67)</f>
        <v>0</v>
      </c>
      <c r="I167" s="14">
        <f>SUMIF(副本!$H$20:$H$67,引用!B167,副本!$J$20:$J$67)</f>
        <v>0</v>
      </c>
      <c r="J167" s="14">
        <f>SUMIF(副本!$C$72:$C$86,引用!B167,副本!$D$72:$D$86)+SUMIF(副本!$E$72:$E$86,引用!B167,副本!$F$72:$F$86)+SUMIF(副本!$G$72:$G$86,引用!B167,副本!$H$72:$H$86)+SUMIF(副本!$I$72:$I$86,引用!B167,副本!$J$72:$J$86)+SUMIF(副本!$K$72:$K$86,引用!B167,副本!$L$72:$L$86)+SUMIF(副本!$M$72:$M$86,引用!B167,副本!$N$72:$N$86)</f>
        <v>0</v>
      </c>
      <c r="K167" s="14">
        <f>SUMIF(成长任务!P:P,引用!B167,成长任务!Q:Q)</f>
        <v>0</v>
      </c>
      <c r="L167" s="14">
        <v>0</v>
      </c>
      <c r="M167" s="14">
        <v>0</v>
      </c>
      <c r="N167" s="18">
        <f t="shared" si="5"/>
        <v>0</v>
      </c>
    </row>
    <row r="168" spans="1:14" x14ac:dyDescent="0.2">
      <c r="A168" s="14">
        <f>[1]物品定价!A183</f>
        <v>912</v>
      </c>
      <c r="B168" s="14" t="str">
        <f>[1]物品定价!B183</f>
        <v>图C-2</v>
      </c>
      <c r="C168" s="14" t="str">
        <f>[1]物品定价!C183</f>
        <v>凑齐全部6个碎片，可以合成藏宝图C。</v>
      </c>
      <c r="D168" s="14" t="str">
        <f>[1]物品定价!D183</f>
        <v>prop,912</v>
      </c>
      <c r="E168" s="14">
        <f>[1]物品定价!E183</f>
        <v>200</v>
      </c>
      <c r="F168" s="14" t="str">
        <f t="shared" si="6"/>
        <v>prop,912</v>
      </c>
      <c r="G168" s="14">
        <f>SUMIF(副本!$G$4:$G$15,引用!B168,副本!$I$4:$I$15)+SUMIF(副本!$J$4:$J$15,引用!B168,副本!$L$4:$L$15)</f>
        <v>0</v>
      </c>
      <c r="H168" s="14">
        <f>SUMIF(副本!$B$20:$B$67,引用!B168,副本!$D$20:$D$67)</f>
        <v>0</v>
      </c>
      <c r="I168" s="14">
        <f>SUMIF(副本!$H$20:$H$67,引用!B168,副本!$J$20:$J$67)</f>
        <v>0</v>
      </c>
      <c r="J168" s="14">
        <f>SUMIF(副本!$C$72:$C$86,引用!B168,副本!$D$72:$D$86)+SUMIF(副本!$E$72:$E$86,引用!B168,副本!$F$72:$F$86)+SUMIF(副本!$G$72:$G$86,引用!B168,副本!$H$72:$H$86)+SUMIF(副本!$I$72:$I$86,引用!B168,副本!$J$72:$J$86)+SUMIF(副本!$K$72:$K$86,引用!B168,副本!$L$72:$L$86)+SUMIF(副本!$M$72:$M$86,引用!B168,副本!$N$72:$N$86)</f>
        <v>0</v>
      </c>
      <c r="K168" s="14">
        <f>SUMIF(成长任务!P:P,引用!B168,成长任务!Q:Q)</f>
        <v>0</v>
      </c>
      <c r="L168" s="14">
        <v>0</v>
      </c>
      <c r="M168" s="14">
        <v>0</v>
      </c>
      <c r="N168" s="18">
        <f t="shared" si="5"/>
        <v>0</v>
      </c>
    </row>
    <row r="169" spans="1:14" x14ac:dyDescent="0.2">
      <c r="A169" s="14">
        <f>[1]物品定价!A184</f>
        <v>913</v>
      </c>
      <c r="B169" s="14" t="str">
        <f>[1]物品定价!B184</f>
        <v>图C-3</v>
      </c>
      <c r="C169" s="14" t="str">
        <f>[1]物品定价!C184</f>
        <v>凑齐全部6个碎片，可以合成藏宝图C。</v>
      </c>
      <c r="D169" s="14" t="str">
        <f>[1]物品定价!D184</f>
        <v>prop,913</v>
      </c>
      <c r="E169" s="14">
        <f>[1]物品定价!E184</f>
        <v>200</v>
      </c>
      <c r="F169" s="14" t="str">
        <f t="shared" si="6"/>
        <v>prop,913</v>
      </c>
      <c r="G169" s="14">
        <f>SUMIF(副本!$G$4:$G$15,引用!B169,副本!$I$4:$I$15)+SUMIF(副本!$J$4:$J$15,引用!B169,副本!$L$4:$L$15)</f>
        <v>0</v>
      </c>
      <c r="H169" s="14">
        <f>SUMIF(副本!$B$20:$B$67,引用!B169,副本!$D$20:$D$67)</f>
        <v>0</v>
      </c>
      <c r="I169" s="14">
        <f>SUMIF(副本!$H$20:$H$67,引用!B169,副本!$J$20:$J$67)</f>
        <v>0</v>
      </c>
      <c r="J169" s="14">
        <f>SUMIF(副本!$C$72:$C$86,引用!B169,副本!$D$72:$D$86)+SUMIF(副本!$E$72:$E$86,引用!B169,副本!$F$72:$F$86)+SUMIF(副本!$G$72:$G$86,引用!B169,副本!$H$72:$H$86)+SUMIF(副本!$I$72:$I$86,引用!B169,副本!$J$72:$J$86)+SUMIF(副本!$K$72:$K$86,引用!B169,副本!$L$72:$L$86)+SUMIF(副本!$M$72:$M$86,引用!B169,副本!$N$72:$N$86)</f>
        <v>0</v>
      </c>
      <c r="K169" s="14">
        <f>SUMIF(成长任务!P:P,引用!B169,成长任务!Q:Q)</f>
        <v>0</v>
      </c>
      <c r="L169" s="14">
        <v>0</v>
      </c>
      <c r="M169" s="14">
        <v>0</v>
      </c>
      <c r="N169" s="18">
        <f t="shared" si="5"/>
        <v>0</v>
      </c>
    </row>
    <row r="170" spans="1:14" x14ac:dyDescent="0.2">
      <c r="A170" s="14">
        <f>[1]物品定价!A185</f>
        <v>914</v>
      </c>
      <c r="B170" s="14" t="str">
        <f>[1]物品定价!B185</f>
        <v>图C-4</v>
      </c>
      <c r="C170" s="14" t="str">
        <f>[1]物品定价!C185</f>
        <v>凑齐全部6个碎片，可以合成藏宝图C。</v>
      </c>
      <c r="D170" s="14" t="str">
        <f>[1]物品定价!D185</f>
        <v>prop,914</v>
      </c>
      <c r="E170" s="14">
        <f>[1]物品定价!E185</f>
        <v>200</v>
      </c>
      <c r="F170" s="14" t="str">
        <f t="shared" si="6"/>
        <v>prop,914</v>
      </c>
      <c r="G170" s="14">
        <f>SUMIF(副本!$G$4:$G$15,引用!B170,副本!$I$4:$I$15)+SUMIF(副本!$J$4:$J$15,引用!B170,副本!$L$4:$L$15)</f>
        <v>0</v>
      </c>
      <c r="H170" s="14">
        <f>SUMIF(副本!$B$20:$B$67,引用!B170,副本!$D$20:$D$67)</f>
        <v>0</v>
      </c>
      <c r="I170" s="14">
        <f>SUMIF(副本!$H$20:$H$67,引用!B170,副本!$J$20:$J$67)</f>
        <v>0</v>
      </c>
      <c r="J170" s="14">
        <f>SUMIF(副本!$C$72:$C$86,引用!B170,副本!$D$72:$D$86)+SUMIF(副本!$E$72:$E$86,引用!B170,副本!$F$72:$F$86)+SUMIF(副本!$G$72:$G$86,引用!B170,副本!$H$72:$H$86)+SUMIF(副本!$I$72:$I$86,引用!B170,副本!$J$72:$J$86)+SUMIF(副本!$K$72:$K$86,引用!B170,副本!$L$72:$L$86)+SUMIF(副本!$M$72:$M$86,引用!B170,副本!$N$72:$N$86)</f>
        <v>0</v>
      </c>
      <c r="K170" s="14">
        <f>SUMIF(成长任务!P:P,引用!B170,成长任务!Q:Q)</f>
        <v>0</v>
      </c>
      <c r="L170" s="14">
        <v>0</v>
      </c>
      <c r="M170" s="14">
        <v>0</v>
      </c>
      <c r="N170" s="18">
        <f t="shared" si="5"/>
        <v>0</v>
      </c>
    </row>
    <row r="171" spans="1:14" x14ac:dyDescent="0.2">
      <c r="A171" s="14">
        <f>[1]物品定价!A186</f>
        <v>915</v>
      </c>
      <c r="B171" s="14" t="str">
        <f>[1]物品定价!B186</f>
        <v>图C-5</v>
      </c>
      <c r="C171" s="14" t="str">
        <f>[1]物品定价!C186</f>
        <v>凑齐全部6个碎片，可以合成藏宝图C。</v>
      </c>
      <c r="D171" s="14" t="str">
        <f>[1]物品定价!D186</f>
        <v>prop,915</v>
      </c>
      <c r="E171" s="14">
        <f>[1]物品定价!E186</f>
        <v>200</v>
      </c>
      <c r="F171" s="14" t="str">
        <f t="shared" si="6"/>
        <v>prop,915</v>
      </c>
      <c r="G171" s="14">
        <f>SUMIF(副本!$G$4:$G$15,引用!B171,副本!$I$4:$I$15)+SUMIF(副本!$J$4:$J$15,引用!B171,副本!$L$4:$L$15)</f>
        <v>0</v>
      </c>
      <c r="H171" s="14">
        <f>SUMIF(副本!$B$20:$B$67,引用!B171,副本!$D$20:$D$67)</f>
        <v>0</v>
      </c>
      <c r="I171" s="14">
        <f>SUMIF(副本!$H$20:$H$67,引用!B171,副本!$J$20:$J$67)</f>
        <v>0</v>
      </c>
      <c r="J171" s="14">
        <f>SUMIF(副本!$C$72:$C$86,引用!B171,副本!$D$72:$D$86)+SUMIF(副本!$E$72:$E$86,引用!B171,副本!$F$72:$F$86)+SUMIF(副本!$G$72:$G$86,引用!B171,副本!$H$72:$H$86)+SUMIF(副本!$I$72:$I$86,引用!B171,副本!$J$72:$J$86)+SUMIF(副本!$K$72:$K$86,引用!B171,副本!$L$72:$L$86)+SUMIF(副本!$M$72:$M$86,引用!B171,副本!$N$72:$N$86)</f>
        <v>0</v>
      </c>
      <c r="K171" s="14">
        <f>SUMIF(成长任务!P:P,引用!B171,成长任务!Q:Q)</f>
        <v>0</v>
      </c>
      <c r="L171" s="14">
        <v>0</v>
      </c>
      <c r="M171" s="14">
        <v>0</v>
      </c>
      <c r="N171" s="18">
        <f t="shared" si="5"/>
        <v>0</v>
      </c>
    </row>
    <row r="172" spans="1:14" x14ac:dyDescent="0.2">
      <c r="A172" s="14">
        <f>[1]物品定价!A187</f>
        <v>916</v>
      </c>
      <c r="B172" s="14" t="str">
        <f>[1]物品定价!B187</f>
        <v>图C-6</v>
      </c>
      <c r="C172" s="14" t="str">
        <f>[1]物品定价!C187</f>
        <v>凑齐全部6个碎片，可以合成藏宝图C。</v>
      </c>
      <c r="D172" s="14" t="str">
        <f>[1]物品定价!D187</f>
        <v>prop,916</v>
      </c>
      <c r="E172" s="14">
        <f>[1]物品定价!E187</f>
        <v>200</v>
      </c>
      <c r="F172" s="14" t="str">
        <f t="shared" si="6"/>
        <v>prop,916</v>
      </c>
      <c r="G172" s="14">
        <f>SUMIF(副本!$G$4:$G$15,引用!B172,副本!$I$4:$I$15)+SUMIF(副本!$J$4:$J$15,引用!B172,副本!$L$4:$L$15)</f>
        <v>0</v>
      </c>
      <c r="H172" s="14">
        <f>SUMIF(副本!$B$20:$B$67,引用!B172,副本!$D$20:$D$67)</f>
        <v>0</v>
      </c>
      <c r="I172" s="14">
        <f>SUMIF(副本!$H$20:$H$67,引用!B172,副本!$J$20:$J$67)</f>
        <v>0</v>
      </c>
      <c r="J172" s="14">
        <f>SUMIF(副本!$C$72:$C$86,引用!B172,副本!$D$72:$D$86)+SUMIF(副本!$E$72:$E$86,引用!B172,副本!$F$72:$F$86)+SUMIF(副本!$G$72:$G$86,引用!B172,副本!$H$72:$H$86)+SUMIF(副本!$I$72:$I$86,引用!B172,副本!$J$72:$J$86)+SUMIF(副本!$K$72:$K$86,引用!B172,副本!$L$72:$L$86)+SUMIF(副本!$M$72:$M$86,引用!B172,副本!$N$72:$N$86)</f>
        <v>0</v>
      </c>
      <c r="K172" s="14">
        <f>SUMIF(成长任务!P:P,引用!B172,成长任务!Q:Q)</f>
        <v>0</v>
      </c>
      <c r="L172" s="14">
        <v>0</v>
      </c>
      <c r="M172" s="14">
        <v>0</v>
      </c>
      <c r="N172" s="18">
        <f t="shared" si="5"/>
        <v>0</v>
      </c>
    </row>
    <row r="173" spans="1:14" x14ac:dyDescent="0.2">
      <c r="A173" s="14">
        <f>[1]物品定价!A188</f>
        <v>0</v>
      </c>
    </row>
    <row r="174" spans="1:14" x14ac:dyDescent="0.2">
      <c r="A174" s="14" t="str">
        <f>[1]物品定价!A189</f>
        <v>英雄</v>
      </c>
    </row>
    <row r="175" spans="1:14" x14ac:dyDescent="0.2">
      <c r="A175" s="14">
        <f>[1]物品定价!A190</f>
        <v>2</v>
      </c>
      <c r="B175" s="14" t="str">
        <f>[1]物品定价!B190</f>
        <v>背心尊者</v>
      </c>
      <c r="C175" s="14" t="str">
        <f>[1]物品定价!C190</f>
        <v>tanktopmaster</v>
      </c>
      <c r="D175" s="14" t="str">
        <f>[1]物品定价!D190</f>
        <v>hero,2</v>
      </c>
      <c r="E175" s="14">
        <f>[1]物品定价!E190</f>
        <v>800</v>
      </c>
      <c r="F175" s="14">
        <f>[1]物品定价!F190</f>
        <v>2</v>
      </c>
      <c r="G175" s="14">
        <f>[1]物品定价!G190</f>
        <v>0</v>
      </c>
      <c r="H175" s="14">
        <f>[1]物品定价!H190</f>
        <v>0</v>
      </c>
      <c r="I175" s="14">
        <f>[1]物品定价!I190</f>
        <v>0</v>
      </c>
      <c r="J175" s="14">
        <f>[1]物品定价!J190</f>
        <v>0</v>
      </c>
      <c r="K175" s="14">
        <f>[1]物品定价!K190</f>
        <v>0</v>
      </c>
      <c r="L175" s="14">
        <f>[1]物品定价!L190</f>
        <v>0</v>
      </c>
      <c r="M175" s="14">
        <f>[1]物品定价!M190</f>
        <v>0</v>
      </c>
      <c r="N175" s="14">
        <f>[1]物品定价!N190</f>
        <v>0</v>
      </c>
    </row>
    <row r="176" spans="1:14" x14ac:dyDescent="0.2">
      <c r="A176" s="14">
        <f>[1]物品定价!A191</f>
        <v>3</v>
      </c>
      <c r="B176" s="14" t="str">
        <f>[1]物品定价!B191</f>
        <v>背心黑洞</v>
      </c>
      <c r="C176" s="14" t="str">
        <f>[1]物品定价!C191</f>
        <v>tanktopblackhole</v>
      </c>
      <c r="D176" s="14" t="str">
        <f>[1]物品定价!D191</f>
        <v>hero,3</v>
      </c>
      <c r="E176" s="14">
        <f>[1]物品定价!E191</f>
        <v>300</v>
      </c>
      <c r="F176" s="14">
        <f>[1]物品定价!F191</f>
        <v>1</v>
      </c>
      <c r="G176" s="14">
        <f>[1]物品定价!G191</f>
        <v>0</v>
      </c>
      <c r="H176" s="14">
        <f>[1]物品定价!H191</f>
        <v>0</v>
      </c>
      <c r="I176" s="14">
        <f>[1]物品定价!I191</f>
        <v>0</v>
      </c>
      <c r="J176" s="14">
        <f>[1]物品定价!J191</f>
        <v>0</v>
      </c>
      <c r="K176" s="14">
        <f>[1]物品定价!K191</f>
        <v>0</v>
      </c>
      <c r="L176" s="14">
        <f>[1]物品定价!L191</f>
        <v>0</v>
      </c>
      <c r="M176" s="14">
        <f>[1]物品定价!M191</f>
        <v>0</v>
      </c>
      <c r="N176" s="14">
        <f>[1]物品定价!N191</f>
        <v>0</v>
      </c>
    </row>
    <row r="177" spans="1:14" x14ac:dyDescent="0.2">
      <c r="A177" s="14">
        <f>[1]物品定价!A192</f>
        <v>4</v>
      </c>
      <c r="B177" s="14" t="str">
        <f>[1]物品定价!B192</f>
        <v>背心猛虎</v>
      </c>
      <c r="C177" s="14" t="str">
        <f>[1]物品定价!C192</f>
        <v>tanktoptiger</v>
      </c>
      <c r="D177" s="14" t="str">
        <f>[1]物品定价!D192</f>
        <v>hero,4</v>
      </c>
      <c r="E177" s="14">
        <f>[1]物品定价!E192</f>
        <v>300</v>
      </c>
      <c r="F177" s="14">
        <f>[1]物品定价!F192</f>
        <v>1</v>
      </c>
      <c r="G177" s="14">
        <f>[1]物品定价!G192</f>
        <v>0</v>
      </c>
      <c r="H177" s="14">
        <f>[1]物品定价!H192</f>
        <v>0</v>
      </c>
      <c r="I177" s="14">
        <f>[1]物品定价!I192</f>
        <v>0</v>
      </c>
      <c r="J177" s="14">
        <f>[1]物品定价!J192</f>
        <v>0</v>
      </c>
      <c r="K177" s="14">
        <f>[1]物品定价!K192</f>
        <v>0</v>
      </c>
      <c r="L177" s="14">
        <f>[1]物品定价!L192</f>
        <v>0</v>
      </c>
      <c r="M177" s="14">
        <f>[1]物品定价!M192</f>
        <v>0</v>
      </c>
      <c r="N177" s="14">
        <f>[1]物品定价!N192</f>
        <v>0</v>
      </c>
    </row>
    <row r="178" spans="1:14" x14ac:dyDescent="0.2">
      <c r="A178" s="14">
        <f>[1]物品定价!A193</f>
        <v>5</v>
      </c>
      <c r="B178" s="14" t="str">
        <f>[1]物品定价!B193</f>
        <v>钉锤头</v>
      </c>
      <c r="C178" s="14" t="str">
        <f>[1]物品定价!C193</f>
        <v>hammerhead</v>
      </c>
      <c r="D178" s="14" t="str">
        <f>[1]物品定价!D193</f>
        <v>hero,5</v>
      </c>
      <c r="E178" s="14">
        <f>[1]物品定价!E193</f>
        <v>300</v>
      </c>
      <c r="F178" s="14">
        <f>[1]物品定价!F193</f>
        <v>1</v>
      </c>
      <c r="G178" s="14">
        <f>[1]物品定价!G193</f>
        <v>0</v>
      </c>
      <c r="H178" s="14">
        <f>[1]物品定价!H193</f>
        <v>0</v>
      </c>
      <c r="I178" s="14">
        <f>[1]物品定价!I193</f>
        <v>0</v>
      </c>
      <c r="J178" s="14">
        <f>[1]物品定价!J193</f>
        <v>0</v>
      </c>
      <c r="K178" s="14">
        <f>[1]物品定价!K193</f>
        <v>0</v>
      </c>
      <c r="L178" s="14">
        <f>[1]物品定价!L193</f>
        <v>0</v>
      </c>
      <c r="M178" s="14">
        <f>[1]物品定价!M193</f>
        <v>0</v>
      </c>
      <c r="N178" s="14">
        <f>[1]物品定价!N193</f>
        <v>0</v>
      </c>
    </row>
    <row r="179" spans="1:14" x14ac:dyDescent="0.2">
      <c r="A179" s="14">
        <f>[1]物品定价!A194</f>
        <v>8</v>
      </c>
      <c r="B179" s="14" t="str">
        <f>[1]物品定价!B194</f>
        <v>基诺斯博士</v>
      </c>
      <c r="C179" s="14" t="str">
        <f>[1]物品定价!C194</f>
        <v>doctorgenus</v>
      </c>
      <c r="D179" s="14" t="str">
        <f>[1]物品定价!D194</f>
        <v>hero,8</v>
      </c>
      <c r="E179" s="14">
        <f>[1]物品定价!E194</f>
        <v>800</v>
      </c>
      <c r="F179" s="14">
        <f>[1]物品定价!F194</f>
        <v>2</v>
      </c>
      <c r="G179" s="14">
        <f>[1]物品定价!G194</f>
        <v>0</v>
      </c>
      <c r="H179" s="14">
        <f>[1]物品定价!H194</f>
        <v>0</v>
      </c>
      <c r="I179" s="14">
        <f>[1]物品定价!I194</f>
        <v>0</v>
      </c>
      <c r="J179" s="14">
        <f>[1]物品定价!J194</f>
        <v>0</v>
      </c>
      <c r="K179" s="14">
        <f>[1]物品定价!K194</f>
        <v>0</v>
      </c>
      <c r="L179" s="14">
        <f>[1]物品定价!L194</f>
        <v>0</v>
      </c>
      <c r="M179" s="14">
        <f>[1]物品定价!M194</f>
        <v>0</v>
      </c>
      <c r="N179" s="14">
        <f>[1]物品定价!N194</f>
        <v>0</v>
      </c>
    </row>
    <row r="180" spans="1:14" x14ac:dyDescent="0.2">
      <c r="A180" s="14">
        <f>[1]物品定价!A195</f>
        <v>9</v>
      </c>
      <c r="B180" s="14" t="str">
        <f>[1]物品定价!B195</f>
        <v>土龙</v>
      </c>
      <c r="C180" s="14" t="str">
        <f>[1]物品定价!C195</f>
        <v>grounddragon</v>
      </c>
      <c r="D180" s="14" t="str">
        <f>[1]物品定价!D195</f>
        <v>hero,9</v>
      </c>
      <c r="E180" s="14">
        <f>[1]物品定价!E195</f>
        <v>300</v>
      </c>
      <c r="F180" s="14">
        <f>[1]物品定价!F195</f>
        <v>1</v>
      </c>
      <c r="G180" s="14">
        <f>[1]物品定价!G195</f>
        <v>0</v>
      </c>
      <c r="H180" s="14">
        <f>[1]物品定价!H195</f>
        <v>0</v>
      </c>
      <c r="I180" s="14">
        <f>[1]物品定价!I195</f>
        <v>0</v>
      </c>
      <c r="J180" s="14">
        <f>[1]物品定价!J195</f>
        <v>0</v>
      </c>
      <c r="K180" s="14">
        <f>[1]物品定价!K195</f>
        <v>0</v>
      </c>
      <c r="L180" s="14">
        <f>[1]物品定价!L195</f>
        <v>0</v>
      </c>
      <c r="M180" s="14">
        <f>[1]物品定价!M195</f>
        <v>0</v>
      </c>
      <c r="N180" s="14">
        <f>[1]物品定价!N195</f>
        <v>0</v>
      </c>
    </row>
    <row r="181" spans="1:14" x14ac:dyDescent="0.2">
      <c r="A181" s="14">
        <f>[1]物品定价!A196</f>
        <v>10</v>
      </c>
      <c r="B181" s="14" t="str">
        <f>[1]物品定价!B196</f>
        <v>蚊女</v>
      </c>
      <c r="C181" s="14" t="str">
        <f>[1]物品定价!C196</f>
        <v>mosquitogirl</v>
      </c>
      <c r="D181" s="14" t="str">
        <f>[1]物品定价!D196</f>
        <v>hero,10</v>
      </c>
      <c r="E181" s="14">
        <f>[1]物品定价!E196</f>
        <v>800</v>
      </c>
      <c r="F181" s="14">
        <f>[1]物品定价!F196</f>
        <v>2</v>
      </c>
      <c r="G181" s="14">
        <f>[1]物品定价!G196</f>
        <v>0</v>
      </c>
      <c r="H181" s="14">
        <f>[1]物品定价!H196</f>
        <v>0</v>
      </c>
      <c r="I181" s="14">
        <f>[1]物品定价!I196</f>
        <v>0</v>
      </c>
      <c r="J181" s="14">
        <f>[1]物品定价!J196</f>
        <v>0</v>
      </c>
      <c r="K181" s="14">
        <f>[1]物品定价!K196</f>
        <v>0</v>
      </c>
      <c r="L181" s="14">
        <f>[1]物品定价!L196</f>
        <v>0</v>
      </c>
      <c r="M181" s="14">
        <f>[1]物品定价!M196</f>
        <v>0</v>
      </c>
      <c r="N181" s="14">
        <f>[1]物品定价!N196</f>
        <v>0</v>
      </c>
    </row>
    <row r="182" spans="1:14" x14ac:dyDescent="0.2">
      <c r="A182" s="14">
        <f>[1]物品定价!A197</f>
        <v>11</v>
      </c>
      <c r="B182" s="14" t="str">
        <f>[1]物品定价!B197</f>
        <v>兽王</v>
      </c>
      <c r="C182" s="14" t="str">
        <f>[1]物品定价!C197</f>
        <v>beastking</v>
      </c>
      <c r="D182" s="14" t="str">
        <f>[1]物品定价!D197</f>
        <v>hero,11</v>
      </c>
      <c r="E182" s="14">
        <f>[1]物品定价!E197</f>
        <v>800</v>
      </c>
      <c r="F182" s="14">
        <f>[1]物品定价!F197</f>
        <v>2</v>
      </c>
      <c r="G182" s="14">
        <f>[1]物品定价!G197</f>
        <v>0</v>
      </c>
      <c r="H182" s="14">
        <f>[1]物品定价!H197</f>
        <v>0</v>
      </c>
      <c r="I182" s="14">
        <f>[1]物品定价!I197</f>
        <v>0</v>
      </c>
      <c r="J182" s="14">
        <f>[1]物品定价!J197</f>
        <v>0</v>
      </c>
      <c r="K182" s="14">
        <f>[1]物品定价!K197</f>
        <v>0</v>
      </c>
      <c r="L182" s="14">
        <f>[1]物品定价!L197</f>
        <v>0</v>
      </c>
      <c r="M182" s="14">
        <f>[1]物品定价!M197</f>
        <v>0</v>
      </c>
      <c r="N182" s="14">
        <f>[1]物品定价!N197</f>
        <v>0</v>
      </c>
    </row>
    <row r="183" spans="1:14" x14ac:dyDescent="0.2">
      <c r="A183" s="14">
        <f>[1]物品定价!A198</f>
        <v>12</v>
      </c>
      <c r="B183" s="14" t="str">
        <f>[1]物品定价!B198</f>
        <v>装甲猩猩</v>
      </c>
      <c r="C183" s="14" t="str">
        <f>[1]物品定价!C198</f>
        <v>armoredgorilla</v>
      </c>
      <c r="D183" s="14" t="str">
        <f>[1]物品定价!D198</f>
        <v>hero,12</v>
      </c>
      <c r="E183" s="14">
        <f>[1]物品定价!E198</f>
        <v>800</v>
      </c>
      <c r="F183" s="14">
        <f>[1]物品定价!F198</f>
        <v>2</v>
      </c>
      <c r="G183" s="14">
        <f>[1]物品定价!G198</f>
        <v>0</v>
      </c>
      <c r="H183" s="14">
        <f>[1]物品定价!H198</f>
        <v>0</v>
      </c>
      <c r="I183" s="14">
        <f>[1]物品定价!I198</f>
        <v>0</v>
      </c>
      <c r="J183" s="14">
        <f>[1]物品定价!J198</f>
        <v>0</v>
      </c>
      <c r="K183" s="14">
        <f>[1]物品定价!K198</f>
        <v>0</v>
      </c>
      <c r="L183" s="14">
        <f>[1]物品定价!L198</f>
        <v>0</v>
      </c>
      <c r="M183" s="14">
        <f>[1]物品定价!M198</f>
        <v>0</v>
      </c>
      <c r="N183" s="14">
        <f>[1]物品定价!N198</f>
        <v>0</v>
      </c>
    </row>
    <row r="184" spans="1:14" x14ac:dyDescent="0.2">
      <c r="A184" s="14">
        <f>[1]物品定价!A199</f>
        <v>13</v>
      </c>
      <c r="B184" s="14" t="str">
        <f>[1]物品定价!B199</f>
        <v>阿修罗独角仙</v>
      </c>
      <c r="C184" s="14" t="str">
        <f>[1]物品定价!C199</f>
        <v>carnagekabuto</v>
      </c>
      <c r="D184" s="14" t="str">
        <f>[1]物品定价!D199</f>
        <v>hero,13</v>
      </c>
      <c r="E184" s="14">
        <f>[1]物品定价!E199</f>
        <v>5000</v>
      </c>
      <c r="F184" s="14">
        <f>[1]物品定价!F199</f>
        <v>3</v>
      </c>
      <c r="G184" s="14">
        <f>[1]物品定价!G199</f>
        <v>0</v>
      </c>
      <c r="H184" s="14">
        <f>[1]物品定价!H199</f>
        <v>0</v>
      </c>
      <c r="I184" s="14">
        <f>[1]物品定价!I199</f>
        <v>0</v>
      </c>
      <c r="J184" s="14">
        <f>[1]物品定价!J199</f>
        <v>0</v>
      </c>
      <c r="K184" s="14">
        <f>[1]物品定价!K199</f>
        <v>0</v>
      </c>
      <c r="L184" s="14">
        <f>[1]物品定价!L199</f>
        <v>0</v>
      </c>
      <c r="M184" s="14">
        <f>[1]物品定价!M199</f>
        <v>0</v>
      </c>
      <c r="N184" s="14">
        <f>[1]物品定价!N199</f>
        <v>0</v>
      </c>
    </row>
    <row r="185" spans="1:14" x14ac:dyDescent="0.2">
      <c r="A185" s="14">
        <f>[1]物品定价!A200</f>
        <v>14</v>
      </c>
      <c r="B185" s="14" t="str">
        <f>[1]物品定价!B200</f>
        <v>冲天好小子</v>
      </c>
      <c r="C185" s="14" t="str">
        <f>[1]物品定价!C200</f>
        <v>jetniceguy</v>
      </c>
      <c r="D185" s="14" t="str">
        <f>[1]物品定价!D200</f>
        <v>hero,14</v>
      </c>
      <c r="E185" s="14">
        <f>[1]物品定价!E200</f>
        <v>300</v>
      </c>
      <c r="F185" s="14">
        <f>[1]物品定价!F200</f>
        <v>1</v>
      </c>
      <c r="G185" s="14">
        <f>[1]物品定价!G200</f>
        <v>0</v>
      </c>
      <c r="H185" s="14">
        <f>[1]物品定价!H200</f>
        <v>0</v>
      </c>
      <c r="I185" s="14">
        <f>[1]物品定价!I200</f>
        <v>0</v>
      </c>
      <c r="J185" s="14">
        <f>[1]物品定价!J200</f>
        <v>0</v>
      </c>
      <c r="K185" s="14">
        <f>[1]物品定价!K200</f>
        <v>0</v>
      </c>
      <c r="L185" s="14">
        <f>[1]物品定价!L200</f>
        <v>0</v>
      </c>
      <c r="M185" s="14">
        <f>[1]物品定价!M200</f>
        <v>0</v>
      </c>
      <c r="N185" s="14">
        <f>[1]物品定价!N200</f>
        <v>0</v>
      </c>
    </row>
    <row r="186" spans="1:14" x14ac:dyDescent="0.2">
      <c r="A186" s="14">
        <f>[1]物品定价!A201</f>
        <v>15</v>
      </c>
      <c r="B186" s="14" t="str">
        <f>[1]物品定价!B201</f>
        <v>快拳侠</v>
      </c>
      <c r="C186" s="14" t="str">
        <f>[1]物品定价!C201</f>
        <v>bunbunman</v>
      </c>
      <c r="D186" s="14" t="str">
        <f>[1]物品定价!D201</f>
        <v>hero,15</v>
      </c>
      <c r="E186" s="14">
        <f>[1]物品定价!E201</f>
        <v>300</v>
      </c>
      <c r="F186" s="14">
        <f>[1]物品定价!F201</f>
        <v>1</v>
      </c>
      <c r="G186" s="14">
        <f>[1]物品定价!G201</f>
        <v>0</v>
      </c>
      <c r="H186" s="14">
        <f>[1]物品定价!H201</f>
        <v>0</v>
      </c>
      <c r="I186" s="14">
        <f>[1]物品定价!I201</f>
        <v>0</v>
      </c>
      <c r="J186" s="14">
        <f>[1]物品定价!J201</f>
        <v>0</v>
      </c>
      <c r="K186" s="14">
        <f>[1]物品定价!K201</f>
        <v>0</v>
      </c>
      <c r="L186" s="14">
        <f>[1]物品定价!L201</f>
        <v>0</v>
      </c>
      <c r="M186" s="14">
        <f>[1]物品定价!M201</f>
        <v>0</v>
      </c>
      <c r="N186" s="14">
        <f>[1]物品定价!N201</f>
        <v>0</v>
      </c>
    </row>
    <row r="187" spans="1:14" x14ac:dyDescent="0.2">
      <c r="A187" s="14">
        <f>[1]物品定价!A202</f>
        <v>16</v>
      </c>
      <c r="B187" s="14" t="str">
        <f>[1]物品定价!B202</f>
        <v>丧服吊带裤</v>
      </c>
      <c r="C187" s="14" t="str">
        <f>[1]物品定价!C202</f>
        <v>funeralsuspenders</v>
      </c>
      <c r="D187" s="14" t="str">
        <f>[1]物品定价!D202</f>
        <v>hero,16</v>
      </c>
      <c r="E187" s="14">
        <f>[1]物品定价!E202</f>
        <v>300</v>
      </c>
      <c r="F187" s="14">
        <f>[1]物品定价!F202</f>
        <v>1</v>
      </c>
      <c r="G187" s="14">
        <f>[1]物品定价!G202</f>
        <v>0</v>
      </c>
      <c r="H187" s="14">
        <f>[1]物品定价!H202</f>
        <v>0</v>
      </c>
      <c r="I187" s="14">
        <f>[1]物品定价!I202</f>
        <v>0</v>
      </c>
      <c r="J187" s="14">
        <f>[1]物品定价!J202</f>
        <v>0</v>
      </c>
      <c r="K187" s="14">
        <f>[1]物品定价!K202</f>
        <v>0</v>
      </c>
      <c r="L187" s="14">
        <f>[1]物品定价!L202</f>
        <v>0</v>
      </c>
      <c r="M187" s="14">
        <f>[1]物品定价!M202</f>
        <v>0</v>
      </c>
      <c r="N187" s="14">
        <f>[1]物品定价!N202</f>
        <v>0</v>
      </c>
    </row>
    <row r="188" spans="1:14" x14ac:dyDescent="0.2">
      <c r="A188" s="14">
        <f>[1]物品定价!A203</f>
        <v>17</v>
      </c>
      <c r="B188" s="14" t="str">
        <f>[1]物品定价!B203</f>
        <v>十字键</v>
      </c>
      <c r="C188" s="14" t="str">
        <f>[1]物品定价!C203</f>
        <v>dpad</v>
      </c>
      <c r="D188" s="14" t="str">
        <f>[1]物品定价!D203</f>
        <v>hero,17</v>
      </c>
      <c r="E188" s="14">
        <f>[1]物品定价!E203</f>
        <v>300</v>
      </c>
      <c r="F188" s="14">
        <f>[1]物品定价!F203</f>
        <v>1</v>
      </c>
      <c r="G188" s="14">
        <f>[1]物品定价!G203</f>
        <v>0</v>
      </c>
      <c r="H188" s="14">
        <f>[1]物品定价!H203</f>
        <v>0</v>
      </c>
      <c r="I188" s="14">
        <f>[1]物品定价!I203</f>
        <v>0</v>
      </c>
      <c r="J188" s="14">
        <f>[1]物品定价!J203</f>
        <v>0</v>
      </c>
      <c r="K188" s="14">
        <f>[1]物品定价!K203</f>
        <v>0</v>
      </c>
      <c r="L188" s="14">
        <f>[1]物品定价!L203</f>
        <v>0</v>
      </c>
      <c r="M188" s="14">
        <f>[1]物品定价!M203</f>
        <v>0</v>
      </c>
      <c r="N188" s="14">
        <f>[1]物品定价!N203</f>
        <v>0</v>
      </c>
    </row>
    <row r="189" spans="1:14" x14ac:dyDescent="0.2">
      <c r="A189" s="14">
        <f>[1]物品定价!A204</f>
        <v>18</v>
      </c>
      <c r="B189" s="14" t="str">
        <f>[1]物品定价!B204</f>
        <v>微笑超人</v>
      </c>
      <c r="C189" s="14" t="str">
        <f>[1]物品定价!C204</f>
        <v>smileman</v>
      </c>
      <c r="D189" s="14" t="str">
        <f>[1]物品定价!D204</f>
        <v>hero,18</v>
      </c>
      <c r="E189" s="14">
        <f>[1]物品定价!E204</f>
        <v>800</v>
      </c>
      <c r="F189" s="14">
        <f>[1]物品定价!F204</f>
        <v>2</v>
      </c>
      <c r="G189" s="14">
        <f>[1]物品定价!G204</f>
        <v>0</v>
      </c>
      <c r="H189" s="14">
        <f>[1]物品定价!H204</f>
        <v>0</v>
      </c>
      <c r="I189" s="14">
        <f>[1]物品定价!I204</f>
        <v>0</v>
      </c>
      <c r="J189" s="14">
        <f>[1]物品定价!J204</f>
        <v>0</v>
      </c>
      <c r="K189" s="14">
        <f>[1]物品定价!K204</f>
        <v>0</v>
      </c>
      <c r="L189" s="14">
        <f>[1]物品定价!L204</f>
        <v>0</v>
      </c>
      <c r="M189" s="14">
        <f>[1]物品定价!M204</f>
        <v>0</v>
      </c>
      <c r="N189" s="14">
        <f>[1]物品定价!N204</f>
        <v>0</v>
      </c>
    </row>
    <row r="190" spans="1:14" x14ac:dyDescent="0.2">
      <c r="A190" s="14">
        <f>[1]物品定价!A205</f>
        <v>19</v>
      </c>
      <c r="B190" s="14" t="str">
        <f>[1]物品定价!B205</f>
        <v>闪电Max</v>
      </c>
      <c r="C190" s="14" t="str">
        <f>[1]物品定价!C205</f>
        <v>lightningmax</v>
      </c>
      <c r="D190" s="14" t="str">
        <f>[1]物品定价!D205</f>
        <v>hero,19</v>
      </c>
      <c r="E190" s="14">
        <f>[1]物品定价!E205</f>
        <v>800</v>
      </c>
      <c r="F190" s="14">
        <f>[1]物品定价!F205</f>
        <v>2</v>
      </c>
      <c r="G190" s="14">
        <f>[1]物品定价!G205</f>
        <v>0</v>
      </c>
      <c r="H190" s="14">
        <f>[1]物品定价!H205</f>
        <v>0</v>
      </c>
      <c r="I190" s="14">
        <f>[1]物品定价!I205</f>
        <v>0</v>
      </c>
      <c r="J190" s="14">
        <f>[1]物品定价!J205</f>
        <v>0</v>
      </c>
      <c r="K190" s="14">
        <f>[1]物品定价!K205</f>
        <v>0</v>
      </c>
      <c r="L190" s="14">
        <f>[1]物品定价!L205</f>
        <v>0</v>
      </c>
      <c r="M190" s="14">
        <f>[1]物品定价!M205</f>
        <v>0</v>
      </c>
      <c r="N190" s="14">
        <f>[1]物品定价!N205</f>
        <v>0</v>
      </c>
    </row>
    <row r="191" spans="1:14" x14ac:dyDescent="0.2">
      <c r="A191" s="14">
        <f>[1]物品定价!A206</f>
        <v>20</v>
      </c>
      <c r="B191" s="14" t="str">
        <f>[1]物品定价!B206</f>
        <v>弹簧胡子</v>
      </c>
      <c r="C191" s="14" t="str">
        <f>[1]物品定价!C206</f>
        <v>springmustachio</v>
      </c>
      <c r="D191" s="14" t="str">
        <f>[1]物品定价!D206</f>
        <v>hero,20</v>
      </c>
      <c r="E191" s="14">
        <f>[1]物品定价!E206</f>
        <v>800</v>
      </c>
      <c r="F191" s="14">
        <f>[1]物品定价!F206</f>
        <v>2</v>
      </c>
      <c r="G191" s="14">
        <f>[1]物品定价!G206</f>
        <v>0</v>
      </c>
      <c r="H191" s="14">
        <f>[1]物品定价!H206</f>
        <v>0</v>
      </c>
      <c r="I191" s="14">
        <f>[1]物品定价!I206</f>
        <v>0</v>
      </c>
      <c r="J191" s="14">
        <f>[1]物品定价!J206</f>
        <v>0</v>
      </c>
      <c r="K191" s="14">
        <f>[1]物品定价!K206</f>
        <v>0</v>
      </c>
      <c r="L191" s="14">
        <f>[1]物品定价!L206</f>
        <v>0</v>
      </c>
      <c r="M191" s="14">
        <f>[1]物品定价!M206</f>
        <v>0</v>
      </c>
      <c r="N191" s="14">
        <f>[1]物品定价!N206</f>
        <v>0</v>
      </c>
    </row>
    <row r="192" spans="1:14" x14ac:dyDescent="0.2">
      <c r="A192" s="14">
        <f>[1]物品定价!A207</f>
        <v>21</v>
      </c>
      <c r="B192" s="14" t="str">
        <f>[1]物品定价!B207</f>
        <v>黄金球</v>
      </c>
      <c r="C192" s="14" t="str">
        <f>[1]物品定价!C207</f>
        <v>goldenball</v>
      </c>
      <c r="D192" s="14" t="str">
        <f>[1]物品定价!D207</f>
        <v>hero,21</v>
      </c>
      <c r="E192" s="14">
        <f>[1]物品定价!E207</f>
        <v>800</v>
      </c>
      <c r="F192" s="14">
        <f>[1]物品定价!F207</f>
        <v>2</v>
      </c>
      <c r="G192" s="14">
        <f>[1]物品定价!G207</f>
        <v>0</v>
      </c>
      <c r="H192" s="14">
        <f>[1]物品定价!H207</f>
        <v>0</v>
      </c>
      <c r="I192" s="14">
        <f>[1]物品定价!I207</f>
        <v>0</v>
      </c>
      <c r="J192" s="14">
        <f>[1]物品定价!J207</f>
        <v>0</v>
      </c>
      <c r="K192" s="14">
        <f>[1]物品定价!K207</f>
        <v>0</v>
      </c>
      <c r="L192" s="14">
        <f>[1]物品定价!L207</f>
        <v>0</v>
      </c>
      <c r="M192" s="14">
        <f>[1]物品定价!M207</f>
        <v>0</v>
      </c>
      <c r="N192" s="14">
        <f>[1]物品定价!N207</f>
        <v>0</v>
      </c>
    </row>
    <row r="193" spans="1:14" x14ac:dyDescent="0.2">
      <c r="A193" s="14">
        <f>[1]物品定价!A208</f>
        <v>22</v>
      </c>
      <c r="B193" s="14" t="str">
        <f>[1]物品定价!B208</f>
        <v>斯奈克</v>
      </c>
      <c r="C193" s="14" t="str">
        <f>[1]物品定价!C208</f>
        <v>snek</v>
      </c>
      <c r="D193" s="14" t="str">
        <f>[1]物品定价!D208</f>
        <v>hero,22</v>
      </c>
      <c r="E193" s="14">
        <f>[1]物品定价!E208</f>
        <v>800</v>
      </c>
      <c r="F193" s="14">
        <f>[1]物品定价!F208</f>
        <v>2</v>
      </c>
      <c r="G193" s="14">
        <f>[1]物品定价!G208</f>
        <v>0</v>
      </c>
      <c r="H193" s="14">
        <f>[1]物品定价!H208</f>
        <v>0</v>
      </c>
      <c r="I193" s="14">
        <f>[1]物品定价!I208</f>
        <v>0</v>
      </c>
      <c r="J193" s="14">
        <f>[1]物品定价!J208</f>
        <v>0</v>
      </c>
      <c r="K193" s="14">
        <f>[1]物品定价!K208</f>
        <v>0</v>
      </c>
      <c r="L193" s="14">
        <f>[1]物品定价!L208</f>
        <v>0</v>
      </c>
      <c r="M193" s="14">
        <f>[1]物品定价!M208</f>
        <v>0</v>
      </c>
      <c r="N193" s="14">
        <f>[1]物品定价!N208</f>
        <v>0</v>
      </c>
    </row>
    <row r="194" spans="1:14" x14ac:dyDescent="0.2">
      <c r="A194" s="14">
        <f>[1]物品定价!A209</f>
        <v>23</v>
      </c>
      <c r="B194" s="14" t="str">
        <f>[1]物品定价!B209</f>
        <v>毒刺</v>
      </c>
      <c r="C194" s="14" t="str">
        <f>[1]物品定价!C209</f>
        <v>stinger</v>
      </c>
      <c r="D194" s="14" t="str">
        <f>[1]物品定价!D209</f>
        <v>hero,23</v>
      </c>
      <c r="E194" s="14">
        <f>[1]物品定价!E209</f>
        <v>800</v>
      </c>
      <c r="F194" s="14">
        <f>[1]物品定价!F209</f>
        <v>2</v>
      </c>
      <c r="G194" s="14">
        <f>[1]物品定价!G209</f>
        <v>0</v>
      </c>
      <c r="H194" s="14">
        <f>[1]物品定价!H209</f>
        <v>0</v>
      </c>
      <c r="I194" s="14">
        <f>[1]物品定价!I209</f>
        <v>0</v>
      </c>
      <c r="J194" s="14">
        <f>[1]物品定价!J209</f>
        <v>0</v>
      </c>
      <c r="K194" s="14">
        <f>[1]物品定价!K209</f>
        <v>0</v>
      </c>
      <c r="L194" s="14">
        <f>[1]物品定价!L209</f>
        <v>0</v>
      </c>
      <c r="M194" s="14">
        <f>[1]物品定价!M209</f>
        <v>0</v>
      </c>
      <c r="N194" s="14">
        <f>[1]物品定价!N209</f>
        <v>0</v>
      </c>
    </row>
    <row r="195" spans="1:14" x14ac:dyDescent="0.2">
      <c r="A195" s="14">
        <f>[1]物品定价!A210</f>
        <v>24</v>
      </c>
      <c r="B195" s="14" t="str">
        <f>[1]物品定价!B210</f>
        <v>青焰</v>
      </c>
      <c r="C195" s="14" t="str">
        <f>[1]物品定价!C210</f>
        <v>bluefire</v>
      </c>
      <c r="D195" s="14" t="str">
        <f>[1]物品定价!D210</f>
        <v>hero,24</v>
      </c>
      <c r="E195" s="14">
        <f>[1]物品定价!E210</f>
        <v>800</v>
      </c>
      <c r="F195" s="14">
        <f>[1]物品定价!F210</f>
        <v>2</v>
      </c>
      <c r="G195" s="14">
        <f>[1]物品定价!G210</f>
        <v>0</v>
      </c>
      <c r="H195" s="14">
        <f>[1]物品定价!H210</f>
        <v>0</v>
      </c>
      <c r="I195" s="14">
        <f>[1]物品定价!I210</f>
        <v>0</v>
      </c>
      <c r="J195" s="14">
        <f>[1]物品定价!J210</f>
        <v>0</v>
      </c>
      <c r="K195" s="14">
        <f>[1]物品定价!K210</f>
        <v>0</v>
      </c>
      <c r="L195" s="14">
        <f>[1]物品定价!L210</f>
        <v>0</v>
      </c>
      <c r="M195" s="14">
        <f>[1]物品定价!M210</f>
        <v>0</v>
      </c>
      <c r="N195" s="14">
        <f>[1]物品定价!N210</f>
        <v>0</v>
      </c>
    </row>
    <row r="196" spans="1:14" x14ac:dyDescent="0.2">
      <c r="A196" s="14">
        <f>[1]物品定价!A211</f>
        <v>25</v>
      </c>
      <c r="B196" s="14" t="str">
        <f>[1]物品定价!B211</f>
        <v>甜心假面</v>
      </c>
      <c r="C196" s="14" t="str">
        <f>[1]物品定价!C211</f>
        <v>sweetmask</v>
      </c>
      <c r="D196" s="14" t="str">
        <f>[1]物品定价!D211</f>
        <v>hero,25</v>
      </c>
      <c r="E196" s="14">
        <f>[1]物品定价!E211</f>
        <v>800</v>
      </c>
      <c r="F196" s="14">
        <f>[1]物品定价!F211</f>
        <v>2</v>
      </c>
      <c r="G196" s="14">
        <f>[1]物品定价!G211</f>
        <v>0</v>
      </c>
      <c r="H196" s="14">
        <f>[1]物品定价!H211</f>
        <v>0</v>
      </c>
      <c r="I196" s="14">
        <f>[1]物品定价!I211</f>
        <v>0</v>
      </c>
      <c r="J196" s="14">
        <f>[1]物品定价!J211</f>
        <v>0</v>
      </c>
      <c r="K196" s="14">
        <f>[1]物品定价!K211</f>
        <v>0</v>
      </c>
      <c r="L196" s="14">
        <f>[1]物品定价!L211</f>
        <v>0</v>
      </c>
      <c r="M196" s="14">
        <f>[1]物品定价!M211</f>
        <v>0</v>
      </c>
      <c r="N196" s="14">
        <f>[1]物品定价!N211</f>
        <v>0</v>
      </c>
    </row>
    <row r="197" spans="1:14" x14ac:dyDescent="0.2">
      <c r="A197" s="14">
        <f>[1]物品定价!A212</f>
        <v>26</v>
      </c>
      <c r="B197" s="14" t="str">
        <f>[1]物品定价!B212</f>
        <v>性感囚犯</v>
      </c>
      <c r="C197" s="14" t="str">
        <f>[1]物品定价!C212</f>
        <v>puripuriprisoner</v>
      </c>
      <c r="D197" s="14" t="str">
        <f>[1]物品定价!D212</f>
        <v>hero,26</v>
      </c>
      <c r="E197" s="14">
        <f>[1]物品定价!E212</f>
        <v>800</v>
      </c>
      <c r="F197" s="14">
        <f>[1]物品定价!F212</f>
        <v>2</v>
      </c>
      <c r="G197" s="14">
        <f>[1]物品定价!G212</f>
        <v>0</v>
      </c>
      <c r="H197" s="14">
        <f>[1]物品定价!H212</f>
        <v>0</v>
      </c>
      <c r="I197" s="14">
        <f>[1]物品定价!I212</f>
        <v>0</v>
      </c>
      <c r="J197" s="14">
        <f>[1]物品定价!J212</f>
        <v>0</v>
      </c>
      <c r="K197" s="14">
        <f>[1]物品定价!K212</f>
        <v>0</v>
      </c>
      <c r="L197" s="14">
        <f>[1]物品定价!L212</f>
        <v>0</v>
      </c>
      <c r="M197" s="14">
        <f>[1]物品定价!M212</f>
        <v>0</v>
      </c>
      <c r="N197" s="14">
        <f>[1]物品定价!N212</f>
        <v>0</v>
      </c>
    </row>
    <row r="198" spans="1:14" x14ac:dyDescent="0.2">
      <c r="A198" s="14">
        <f>[1]物品定价!A213</f>
        <v>27</v>
      </c>
      <c r="B198" s="14" t="str">
        <f>[1]物品定价!B213</f>
        <v>银色獠牙邦古</v>
      </c>
      <c r="C198" s="14" t="str">
        <f>[1]物品定价!C213</f>
        <v>silverfangbang</v>
      </c>
      <c r="D198" s="14" t="str">
        <f>[1]物品定价!D213</f>
        <v>hero,27</v>
      </c>
      <c r="E198" s="14">
        <f>[1]物品定价!E213</f>
        <v>5000</v>
      </c>
      <c r="F198" s="14">
        <f>[1]物品定价!F213</f>
        <v>3</v>
      </c>
      <c r="G198" s="14">
        <f>[1]物品定价!G213</f>
        <v>0</v>
      </c>
      <c r="H198" s="14">
        <f>[1]物品定价!H213</f>
        <v>0</v>
      </c>
      <c r="I198" s="14">
        <f>[1]物品定价!I213</f>
        <v>0</v>
      </c>
      <c r="J198" s="14">
        <f>[1]物品定价!J213</f>
        <v>0</v>
      </c>
      <c r="K198" s="14">
        <f>[1]物品定价!K213</f>
        <v>0</v>
      </c>
      <c r="L198" s="14">
        <f>[1]物品定价!L213</f>
        <v>0</v>
      </c>
      <c r="M198" s="14">
        <f>[1]物品定价!M213</f>
        <v>0</v>
      </c>
      <c r="N198" s="14">
        <f>[1]物品定价!N213</f>
        <v>0</v>
      </c>
    </row>
    <row r="199" spans="1:14" x14ac:dyDescent="0.2">
      <c r="A199" s="14">
        <f>[1]物品定价!A214</f>
        <v>29</v>
      </c>
      <c r="B199" s="14" t="str">
        <f>[1]物品定价!B214</f>
        <v>螃蟹怪</v>
      </c>
      <c r="C199" s="14" t="str">
        <f>[1]物品定价!C214</f>
        <v>crablante</v>
      </c>
      <c r="D199" s="14" t="str">
        <f>[1]物品定价!D214</f>
        <v>hero,29</v>
      </c>
      <c r="E199" s="14">
        <f>[1]物品定价!E214</f>
        <v>300</v>
      </c>
      <c r="F199" s="14">
        <f>[1]物品定价!F214</f>
        <v>1</v>
      </c>
      <c r="G199" s="14">
        <f>[1]物品定价!G214</f>
        <v>0</v>
      </c>
      <c r="H199" s="14">
        <f>[1]物品定价!H214</f>
        <v>0</v>
      </c>
      <c r="I199" s="14">
        <f>[1]物品定价!I214</f>
        <v>0</v>
      </c>
      <c r="J199" s="14">
        <f>[1]物品定价!J214</f>
        <v>0</v>
      </c>
      <c r="K199" s="14">
        <f>[1]物品定价!K214</f>
        <v>0</v>
      </c>
      <c r="L199" s="14">
        <f>[1]物品定价!L214</f>
        <v>0</v>
      </c>
      <c r="M199" s="14">
        <f>[1]物品定价!M214</f>
        <v>0</v>
      </c>
      <c r="N199" s="14">
        <f>[1]物品定价!N214</f>
        <v>0</v>
      </c>
    </row>
    <row r="200" spans="1:14" x14ac:dyDescent="0.2">
      <c r="A200" s="14">
        <f>[1]物品定价!A215</f>
        <v>30</v>
      </c>
      <c r="B200" s="14" t="str">
        <f>[1]物品定价!B215</f>
        <v>汽车人</v>
      </c>
      <c r="C200" s="14" t="str">
        <f>[1]物品定价!C215</f>
        <v>supercustom</v>
      </c>
      <c r="D200" s="14" t="str">
        <f>[1]物品定价!D215</f>
        <v>hero,30</v>
      </c>
      <c r="E200" s="14">
        <f>[1]物品定价!E215</f>
        <v>300</v>
      </c>
      <c r="F200" s="14">
        <f>[1]物品定价!F215</f>
        <v>1</v>
      </c>
      <c r="G200" s="14">
        <f>[1]物品定价!G215</f>
        <v>0</v>
      </c>
      <c r="H200" s="14">
        <f>[1]物品定价!H215</f>
        <v>0</v>
      </c>
      <c r="I200" s="14">
        <f>[1]物品定价!I215</f>
        <v>0</v>
      </c>
      <c r="J200" s="14">
        <f>[1]物品定价!J215</f>
        <v>0</v>
      </c>
      <c r="K200" s="14">
        <f>[1]物品定价!K215</f>
        <v>0</v>
      </c>
      <c r="L200" s="14">
        <f>[1]物品定价!L215</f>
        <v>0</v>
      </c>
      <c r="M200" s="14">
        <f>[1]物品定价!M215</f>
        <v>0</v>
      </c>
      <c r="N200" s="14">
        <f>[1]物品定价!N215</f>
        <v>0</v>
      </c>
    </row>
    <row r="201" spans="1:14" x14ac:dyDescent="0.2">
      <c r="A201" s="14">
        <f>[1]物品定价!A216</f>
        <v>31</v>
      </c>
      <c r="B201" s="14" t="str">
        <f>[1]物品定价!B216</f>
        <v>无限海带</v>
      </c>
      <c r="C201" s="14" t="str">
        <f>[1]物品定价!C216</f>
        <v>konbuinfinity</v>
      </c>
      <c r="D201" s="14" t="str">
        <f>[1]物品定价!D216</f>
        <v>hero,31</v>
      </c>
      <c r="E201" s="14">
        <f>[1]物品定价!E216</f>
        <v>800</v>
      </c>
      <c r="F201" s="14">
        <f>[1]物品定价!F216</f>
        <v>2</v>
      </c>
      <c r="G201" s="14">
        <f>[1]物品定价!G216</f>
        <v>0</v>
      </c>
      <c r="H201" s="14">
        <f>[1]物品定价!H216</f>
        <v>0</v>
      </c>
      <c r="I201" s="14">
        <f>[1]物品定价!I216</f>
        <v>0</v>
      </c>
      <c r="J201" s="14">
        <f>[1]物品定价!J216</f>
        <v>0</v>
      </c>
      <c r="K201" s="14">
        <f>[1]物品定价!K216</f>
        <v>0</v>
      </c>
      <c r="L201" s="14">
        <f>[1]物品定价!L216</f>
        <v>0</v>
      </c>
      <c r="M201" s="14">
        <f>[1]物品定价!M216</f>
        <v>0</v>
      </c>
      <c r="N201" s="14">
        <f>[1]物品定价!N216</f>
        <v>0</v>
      </c>
    </row>
    <row r="202" spans="1:14" x14ac:dyDescent="0.2">
      <c r="A202" s="14">
        <f>[1]物品定价!A217</f>
        <v>32</v>
      </c>
      <c r="B202" s="14" t="str">
        <f>[1]物品定价!B217</f>
        <v>地底王</v>
      </c>
      <c r="C202" s="14" t="str">
        <f>[1]物品定价!C217</f>
        <v>subterraneanking</v>
      </c>
      <c r="D202" s="14" t="str">
        <f>[1]物品定价!D217</f>
        <v>hero,32</v>
      </c>
      <c r="E202" s="14">
        <f>[1]物品定价!E217</f>
        <v>800</v>
      </c>
      <c r="F202" s="14">
        <f>[1]物品定价!F217</f>
        <v>2</v>
      </c>
      <c r="G202" s="14">
        <f>[1]物品定价!G217</f>
        <v>0</v>
      </c>
      <c r="H202" s="14">
        <f>[1]物品定价!H217</f>
        <v>0</v>
      </c>
      <c r="I202" s="14">
        <f>[1]物品定价!I217</f>
        <v>0</v>
      </c>
      <c r="J202" s="14">
        <f>[1]物品定价!J217</f>
        <v>0</v>
      </c>
      <c r="K202" s="14">
        <f>[1]物品定价!K217</f>
        <v>0</v>
      </c>
      <c r="L202" s="14">
        <f>[1]物品定价!L217</f>
        <v>0</v>
      </c>
      <c r="M202" s="14">
        <f>[1]物品定价!M217</f>
        <v>0</v>
      </c>
      <c r="N202" s="14">
        <f>[1]物品定价!N217</f>
        <v>0</v>
      </c>
    </row>
    <row r="203" spans="1:14" x14ac:dyDescent="0.2">
      <c r="A203" s="14">
        <f>[1]物品定价!A218</f>
        <v>33</v>
      </c>
      <c r="B203" s="14" t="str">
        <f>[1]物品定价!B218</f>
        <v>深海王</v>
      </c>
      <c r="C203" s="14" t="str">
        <f>[1]物品定价!C218</f>
        <v>deepseaking</v>
      </c>
      <c r="D203" s="14" t="str">
        <f>[1]物品定价!D218</f>
        <v>hero,33</v>
      </c>
      <c r="E203" s="14">
        <f>[1]物品定价!E218</f>
        <v>800</v>
      </c>
      <c r="F203" s="14">
        <f>[1]物品定价!F218</f>
        <v>2</v>
      </c>
      <c r="G203" s="14">
        <f>[1]物品定价!G218</f>
        <v>0</v>
      </c>
      <c r="H203" s="14">
        <f>[1]物品定价!H218</f>
        <v>0</v>
      </c>
      <c r="I203" s="14">
        <f>[1]物品定价!I218</f>
        <v>0</v>
      </c>
      <c r="J203" s="14">
        <f>[1]物品定价!J218</f>
        <v>0</v>
      </c>
      <c r="K203" s="14">
        <f>[1]物品定价!K218</f>
        <v>0</v>
      </c>
      <c r="L203" s="14">
        <f>[1]物品定价!L218</f>
        <v>0</v>
      </c>
      <c r="M203" s="14">
        <f>[1]物品定价!M218</f>
        <v>0</v>
      </c>
      <c r="N203" s="14">
        <f>[1]物品定价!N218</f>
        <v>0</v>
      </c>
    </row>
    <row r="204" spans="1:14" x14ac:dyDescent="0.2">
      <c r="A204" s="14">
        <f>[1]物品定价!A219</f>
        <v>34</v>
      </c>
      <c r="B204" s="14" t="str">
        <f>[1]物品定价!B219</f>
        <v>天空王</v>
      </c>
      <c r="C204" s="14" t="str">
        <f>[1]物品定价!C219</f>
        <v>skyking</v>
      </c>
      <c r="D204" s="14" t="str">
        <f>[1]物品定价!D219</f>
        <v>hero,34</v>
      </c>
      <c r="E204" s="14">
        <f>[1]物品定价!E219</f>
        <v>800</v>
      </c>
      <c r="F204" s="14">
        <f>[1]物品定价!F219</f>
        <v>2</v>
      </c>
      <c r="G204" s="14">
        <f>[1]物品定价!G219</f>
        <v>0</v>
      </c>
      <c r="H204" s="14">
        <f>[1]物品定价!H219</f>
        <v>0</v>
      </c>
      <c r="I204" s="14">
        <f>[1]物品定价!I219</f>
        <v>0</v>
      </c>
      <c r="J204" s="14">
        <f>[1]物品定价!J219</f>
        <v>0</v>
      </c>
      <c r="K204" s="14">
        <f>[1]物品定价!K219</f>
        <v>0</v>
      </c>
      <c r="L204" s="14">
        <f>[1]物品定价!L219</f>
        <v>0</v>
      </c>
      <c r="M204" s="14">
        <f>[1]物品定价!M219</f>
        <v>0</v>
      </c>
      <c r="N204" s="14">
        <f>[1]物品定价!N219</f>
        <v>0</v>
      </c>
    </row>
    <row r="205" spans="1:14" x14ac:dyDescent="0.2">
      <c r="A205" s="14">
        <f>[1]物品定价!A220</f>
        <v>35</v>
      </c>
      <c r="B205" s="14" t="str">
        <f>[1]物品定价!B220</f>
        <v>疫苗人</v>
      </c>
      <c r="C205" s="14" t="str">
        <f>[1]物品定价!C220</f>
        <v>vaccineman</v>
      </c>
      <c r="D205" s="14" t="str">
        <f>[1]物品定价!D220</f>
        <v>hero,35</v>
      </c>
      <c r="E205" s="14">
        <f>[1]物品定价!E220</f>
        <v>800</v>
      </c>
      <c r="F205" s="14">
        <f>[1]物品定价!F220</f>
        <v>2</v>
      </c>
      <c r="G205" s="14">
        <f>[1]物品定价!G220</f>
        <v>0</v>
      </c>
      <c r="H205" s="14">
        <f>[1]物品定价!H220</f>
        <v>0</v>
      </c>
      <c r="I205" s="14">
        <f>[1]物品定价!I220</f>
        <v>0</v>
      </c>
      <c r="J205" s="14">
        <f>[1]物品定价!J220</f>
        <v>0</v>
      </c>
      <c r="K205" s="14">
        <f>[1]物品定价!K220</f>
        <v>0</v>
      </c>
      <c r="L205" s="14">
        <f>[1]物品定价!L220</f>
        <v>0</v>
      </c>
      <c r="M205" s="14">
        <f>[1]物品定价!M220</f>
        <v>0</v>
      </c>
      <c r="N205" s="14">
        <f>[1]物品定价!N220</f>
        <v>0</v>
      </c>
    </row>
    <row r="206" spans="1:14" x14ac:dyDescent="0.2">
      <c r="A206" s="14">
        <f>[1]物品定价!A221</f>
        <v>36</v>
      </c>
      <c r="B206" s="14" t="str">
        <f>[1]物品定价!B221</f>
        <v>戈留干修普</v>
      </c>
      <c r="C206" s="14" t="str">
        <f>[1]物品定价!C221</f>
        <v>geryuganshoop</v>
      </c>
      <c r="D206" s="14" t="str">
        <f>[1]物品定价!D221</f>
        <v>hero,36</v>
      </c>
      <c r="E206" s="14">
        <f>[1]物品定价!E221</f>
        <v>800</v>
      </c>
      <c r="F206" s="14">
        <f>[1]物品定价!F221</f>
        <v>2</v>
      </c>
      <c r="G206" s="14">
        <f>[1]物品定价!G221</f>
        <v>0</v>
      </c>
      <c r="H206" s="14">
        <f>[1]物品定价!H221</f>
        <v>0</v>
      </c>
      <c r="I206" s="14">
        <f>[1]物品定价!I221</f>
        <v>0</v>
      </c>
      <c r="J206" s="14">
        <f>[1]物品定价!J221</f>
        <v>0</v>
      </c>
      <c r="K206" s="14">
        <f>[1]物品定价!K221</f>
        <v>0</v>
      </c>
      <c r="L206" s="14">
        <f>[1]物品定价!L221</f>
        <v>0</v>
      </c>
      <c r="M206" s="14">
        <f>[1]物品定价!M221</f>
        <v>0</v>
      </c>
      <c r="N206" s="14">
        <f>[1]物品定价!N221</f>
        <v>0</v>
      </c>
    </row>
    <row r="207" spans="1:14" x14ac:dyDescent="0.2">
      <c r="A207" s="14">
        <f>[1]物品定价!A222</f>
        <v>37</v>
      </c>
      <c r="B207" s="14" t="str">
        <f>[1]物品定价!B222</f>
        <v>格洛里巴斯</v>
      </c>
      <c r="C207" s="14" t="str">
        <f>[1]物品定价!C222</f>
        <v>groribas</v>
      </c>
      <c r="D207" s="14" t="str">
        <f>[1]物品定价!D222</f>
        <v>hero,37</v>
      </c>
      <c r="E207" s="14">
        <f>[1]物品定价!E222</f>
        <v>800</v>
      </c>
      <c r="F207" s="14">
        <f>[1]物品定价!F222</f>
        <v>2</v>
      </c>
      <c r="G207" s="14">
        <f>[1]物品定价!G222</f>
        <v>0</v>
      </c>
      <c r="H207" s="14">
        <f>[1]物品定价!H222</f>
        <v>0</v>
      </c>
      <c r="I207" s="14">
        <f>[1]物品定价!I222</f>
        <v>0</v>
      </c>
      <c r="J207" s="14">
        <f>[1]物品定价!J222</f>
        <v>0</v>
      </c>
      <c r="K207" s="14">
        <f>[1]物品定价!K222</f>
        <v>0</v>
      </c>
      <c r="L207" s="14">
        <f>[1]物品定价!L222</f>
        <v>0</v>
      </c>
      <c r="M207" s="14">
        <f>[1]物品定价!M222</f>
        <v>0</v>
      </c>
      <c r="N207" s="14">
        <f>[1]物品定价!N222</f>
        <v>0</v>
      </c>
    </row>
    <row r="208" spans="1:14" x14ac:dyDescent="0.2">
      <c r="A208" s="14">
        <f>[1]物品定价!A223</f>
        <v>38</v>
      </c>
      <c r="B208" s="14" t="str">
        <f>[1]物品定价!B223</f>
        <v>战栗的龙卷</v>
      </c>
      <c r="C208" s="14" t="str">
        <f>[1]物品定价!C223</f>
        <v>terribletornado</v>
      </c>
      <c r="D208" s="14" t="str">
        <f>[1]物品定价!D223</f>
        <v>hero,38</v>
      </c>
      <c r="E208" s="14">
        <f>[1]物品定价!E223</f>
        <v>5000</v>
      </c>
      <c r="F208" s="14">
        <f>[1]物品定价!F223</f>
        <v>3</v>
      </c>
      <c r="G208" s="14">
        <f>[1]物品定价!G223</f>
        <v>0</v>
      </c>
      <c r="H208" s="14">
        <f>[1]物品定价!H223</f>
        <v>0</v>
      </c>
      <c r="I208" s="14">
        <f>[1]物品定价!I223</f>
        <v>0</v>
      </c>
      <c r="J208" s="14">
        <f>[1]物品定价!J223</f>
        <v>0</v>
      </c>
      <c r="K208" s="14">
        <f>[1]物品定价!K223</f>
        <v>0</v>
      </c>
      <c r="L208" s="14">
        <f>[1]物品定价!L223</f>
        <v>0</v>
      </c>
      <c r="M208" s="14">
        <f>[1]物品定价!M223</f>
        <v>0</v>
      </c>
      <c r="N208" s="14">
        <f>[1]物品定价!N223</f>
        <v>0</v>
      </c>
    </row>
    <row r="209" spans="1:14" x14ac:dyDescent="0.2">
      <c r="A209" s="14">
        <f>[1]物品定价!A224</f>
        <v>39</v>
      </c>
      <c r="B209" s="14" t="str">
        <f>[1]物品定价!B224</f>
        <v>梅鲁扎嘎鲁多</v>
      </c>
      <c r="C209" s="14" t="str">
        <f>[1]物品定价!C224</f>
        <v>melzargard</v>
      </c>
      <c r="D209" s="14" t="str">
        <f>[1]物品定价!D224</f>
        <v>hero,39</v>
      </c>
      <c r="E209" s="14">
        <f>[1]物品定价!E224</f>
        <v>5000</v>
      </c>
      <c r="F209" s="14">
        <f>[1]物品定价!F224</f>
        <v>3</v>
      </c>
      <c r="G209" s="14">
        <f>[1]物品定价!G224</f>
        <v>0</v>
      </c>
      <c r="H209" s="14">
        <f>[1]物品定价!H224</f>
        <v>0</v>
      </c>
      <c r="I209" s="14">
        <f>[1]物品定价!I224</f>
        <v>0</v>
      </c>
      <c r="J209" s="14">
        <f>[1]物品定价!J224</f>
        <v>0</v>
      </c>
      <c r="K209" s="14">
        <f>[1]物品定价!K224</f>
        <v>0</v>
      </c>
      <c r="L209" s="14">
        <f>[1]物品定价!L224</f>
        <v>0</v>
      </c>
      <c r="M209" s="14">
        <f>[1]物品定价!M224</f>
        <v>0</v>
      </c>
      <c r="N209" s="14">
        <f>[1]物品定价!N224</f>
        <v>0</v>
      </c>
    </row>
    <row r="210" spans="1:14" x14ac:dyDescent="0.2">
      <c r="A210" s="14">
        <f>[1]物品定价!A225</f>
        <v>40</v>
      </c>
      <c r="B210" s="14" t="str">
        <f>[1]物品定价!B225</f>
        <v>原子武士</v>
      </c>
      <c r="C210" s="14" t="str">
        <f>[1]物品定价!C225</f>
        <v>atomicsamurai</v>
      </c>
      <c r="D210" s="14" t="str">
        <f>[1]物品定价!D225</f>
        <v>hero,40</v>
      </c>
      <c r="E210" s="14">
        <f>[1]物品定价!E225</f>
        <v>5000</v>
      </c>
      <c r="F210" s="14">
        <f>[1]物品定价!F225</f>
        <v>3</v>
      </c>
      <c r="G210" s="14">
        <f>[1]物品定价!G225</f>
        <v>0</v>
      </c>
      <c r="H210" s="14">
        <f>[1]物品定价!H225</f>
        <v>0</v>
      </c>
      <c r="I210" s="14">
        <f>[1]物品定价!I225</f>
        <v>0</v>
      </c>
      <c r="J210" s="14">
        <f>[1]物品定价!J225</f>
        <v>0</v>
      </c>
      <c r="K210" s="14">
        <f>[1]物品定价!K225</f>
        <v>0</v>
      </c>
      <c r="L210" s="14">
        <f>[1]物品定价!L225</f>
        <v>0</v>
      </c>
      <c r="M210" s="14">
        <f>[1]物品定价!M225</f>
        <v>0</v>
      </c>
      <c r="N210" s="14">
        <f>[1]物品定价!N225</f>
        <v>0</v>
      </c>
    </row>
    <row r="211" spans="1:14" x14ac:dyDescent="0.2">
      <c r="A211" s="14">
        <f>[1]物品定价!A226</f>
        <v>41</v>
      </c>
      <c r="B211" s="14" t="str">
        <f>[1]物品定价!B226</f>
        <v>居合庵</v>
      </c>
      <c r="C211" s="14" t="str">
        <f>[1]物品定价!C226</f>
        <v>iairon</v>
      </c>
      <c r="D211" s="14" t="str">
        <f>[1]物品定价!D226</f>
        <v>hero,41</v>
      </c>
      <c r="E211" s="14">
        <f>[1]物品定价!E226</f>
        <v>800</v>
      </c>
      <c r="F211" s="14">
        <f>[1]物品定价!F226</f>
        <v>2</v>
      </c>
      <c r="G211" s="14">
        <f>[1]物品定价!G226</f>
        <v>0</v>
      </c>
      <c r="H211" s="14">
        <f>[1]物品定价!H226</f>
        <v>0</v>
      </c>
      <c r="I211" s="14">
        <f>[1]物品定价!I226</f>
        <v>0</v>
      </c>
      <c r="J211" s="14">
        <f>[1]物品定价!J226</f>
        <v>0</v>
      </c>
      <c r="K211" s="14">
        <f>[1]物品定价!K226</f>
        <v>0</v>
      </c>
      <c r="L211" s="14">
        <f>[1]物品定价!L226</f>
        <v>0</v>
      </c>
      <c r="M211" s="14">
        <f>[1]物品定价!M226</f>
        <v>0</v>
      </c>
      <c r="N211" s="14">
        <f>[1]物品定价!N226</f>
        <v>0</v>
      </c>
    </row>
    <row r="212" spans="1:14" x14ac:dyDescent="0.2">
      <c r="A212" s="14">
        <f>[1]物品定价!A227</f>
        <v>42</v>
      </c>
      <c r="B212" s="14" t="str">
        <f>[1]物品定价!B227</f>
        <v>僵尸男</v>
      </c>
      <c r="C212" s="14" t="str">
        <f>[1]物品定价!C227</f>
        <v>zombieman</v>
      </c>
      <c r="D212" s="14" t="str">
        <f>[1]物品定价!D227</f>
        <v>hero,42</v>
      </c>
      <c r="E212" s="14">
        <f>[1]物品定价!E227</f>
        <v>5000</v>
      </c>
      <c r="F212" s="14">
        <f>[1]物品定价!F227</f>
        <v>3</v>
      </c>
      <c r="G212" s="14">
        <f>[1]物品定价!G227</f>
        <v>0</v>
      </c>
      <c r="H212" s="14">
        <f>[1]物品定价!H227</f>
        <v>0</v>
      </c>
      <c r="I212" s="14">
        <f>[1]物品定价!I227</f>
        <v>0</v>
      </c>
      <c r="J212" s="14">
        <f>[1]物品定价!J227</f>
        <v>0</v>
      </c>
      <c r="K212" s="14">
        <f>[1]物品定价!K227</f>
        <v>0</v>
      </c>
      <c r="L212" s="14">
        <f>[1]物品定价!L227</f>
        <v>0</v>
      </c>
      <c r="M212" s="14">
        <f>[1]物品定价!M227</f>
        <v>0</v>
      </c>
      <c r="N212" s="14">
        <f>[1]物品定价!N227</f>
        <v>0</v>
      </c>
    </row>
    <row r="213" spans="1:14" x14ac:dyDescent="0.2">
      <c r="A213" s="14">
        <f>[1]物品定价!A228</f>
        <v>43</v>
      </c>
      <c r="B213" s="14" t="str">
        <f>[1]物品定价!B228</f>
        <v>金属球棒</v>
      </c>
      <c r="C213" s="14" t="str">
        <f>[1]物品定价!C228</f>
        <v>metalbat</v>
      </c>
      <c r="D213" s="14" t="str">
        <f>[1]物品定价!D228</f>
        <v>hero,43</v>
      </c>
      <c r="E213" s="14">
        <f>[1]物品定价!E228</f>
        <v>5000</v>
      </c>
      <c r="F213" s="14">
        <f>[1]物品定价!F228</f>
        <v>3</v>
      </c>
      <c r="G213" s="14">
        <f>[1]物品定价!G228</f>
        <v>0</v>
      </c>
      <c r="H213" s="14">
        <f>[1]物品定价!H228</f>
        <v>0</v>
      </c>
      <c r="I213" s="14">
        <f>[1]物品定价!I228</f>
        <v>0</v>
      </c>
      <c r="J213" s="14">
        <f>[1]物品定价!J228</f>
        <v>0</v>
      </c>
      <c r="K213" s="14">
        <f>[1]物品定价!K228</f>
        <v>0</v>
      </c>
      <c r="L213" s="14">
        <f>[1]物品定价!L228</f>
        <v>0</v>
      </c>
      <c r="M213" s="14">
        <f>[1]物品定价!M228</f>
        <v>0</v>
      </c>
      <c r="N213" s="14">
        <f>[1]物品定价!N228</f>
        <v>0</v>
      </c>
    </row>
    <row r="214" spans="1:14" x14ac:dyDescent="0.2">
      <c r="A214" s="14">
        <f>[1]物品定价!A229</f>
        <v>44</v>
      </c>
      <c r="B214" s="14" t="str">
        <f>[1]物品定价!B229</f>
        <v>童帝</v>
      </c>
      <c r="C214" s="14" t="str">
        <f>[1]物品定价!C229</f>
        <v>childemperor</v>
      </c>
      <c r="D214" s="14" t="str">
        <f>[1]物品定价!D229</f>
        <v>hero,44</v>
      </c>
      <c r="E214" s="14">
        <f>[1]物品定价!E229</f>
        <v>5000</v>
      </c>
      <c r="F214" s="14">
        <f>[1]物品定价!F229</f>
        <v>3</v>
      </c>
      <c r="G214" s="14">
        <f>[1]物品定价!G229</f>
        <v>0</v>
      </c>
      <c r="H214" s="14">
        <f>[1]物品定价!H229</f>
        <v>0</v>
      </c>
      <c r="I214" s="14">
        <f>[1]物品定价!I229</f>
        <v>0</v>
      </c>
      <c r="J214" s="14">
        <f>[1]物品定价!J229</f>
        <v>0</v>
      </c>
      <c r="K214" s="14">
        <f>[1]物品定价!K229</f>
        <v>0</v>
      </c>
      <c r="L214" s="14">
        <f>[1]物品定价!L229</f>
        <v>0</v>
      </c>
      <c r="M214" s="14">
        <f>[1]物品定价!M229</f>
        <v>0</v>
      </c>
      <c r="N214" s="14">
        <f>[1]物品定价!N229</f>
        <v>0</v>
      </c>
    </row>
    <row r="215" spans="1:14" x14ac:dyDescent="0.2">
      <c r="A215" s="14">
        <f>[1]物品定价!A230</f>
        <v>45</v>
      </c>
      <c r="B215" s="14" t="str">
        <f>[1]物品定价!B230</f>
        <v>金属骑士</v>
      </c>
      <c r="C215" s="14" t="str">
        <f>[1]物品定价!C230</f>
        <v>metalknight</v>
      </c>
      <c r="D215" s="14" t="str">
        <f>[1]物品定价!D230</f>
        <v>hero,45</v>
      </c>
      <c r="E215" s="14">
        <f>[1]物品定价!E230</f>
        <v>5000</v>
      </c>
      <c r="F215" s="14">
        <f>[1]物品定价!F230</f>
        <v>3</v>
      </c>
      <c r="G215" s="14">
        <f>[1]物品定价!G230</f>
        <v>0</v>
      </c>
      <c r="H215" s="14">
        <f>[1]物品定价!H230</f>
        <v>0</v>
      </c>
      <c r="I215" s="14">
        <f>[1]物品定价!I230</f>
        <v>0</v>
      </c>
      <c r="J215" s="14">
        <f>[1]物品定价!J230</f>
        <v>0</v>
      </c>
      <c r="K215" s="14">
        <f>[1]物品定价!K230</f>
        <v>0</v>
      </c>
      <c r="L215" s="14">
        <f>[1]物品定价!L230</f>
        <v>0</v>
      </c>
      <c r="M215" s="14">
        <f>[1]物品定价!M230</f>
        <v>0</v>
      </c>
      <c r="N215" s="14">
        <f>[1]物品定价!N230</f>
        <v>0</v>
      </c>
    </row>
    <row r="216" spans="1:14" x14ac:dyDescent="0.2">
      <c r="A216" s="14">
        <f>[1]物品定价!A231</f>
        <v>46</v>
      </c>
      <c r="B216" s="14" t="str">
        <f>[1]物品定价!B231</f>
        <v>音速索尼克</v>
      </c>
      <c r="C216" s="14" t="str">
        <f>[1]物品定价!C231</f>
        <v>sonic</v>
      </c>
      <c r="D216" s="14" t="str">
        <f>[1]物品定价!D231</f>
        <v>hero,46</v>
      </c>
      <c r="E216" s="14">
        <f>[1]物品定价!E231</f>
        <v>800</v>
      </c>
      <c r="F216" s="14">
        <f>[1]物品定价!F231</f>
        <v>2</v>
      </c>
      <c r="G216" s="14">
        <f>[1]物品定价!G231</f>
        <v>0</v>
      </c>
      <c r="H216" s="14">
        <f>[1]物品定价!H231</f>
        <v>0</v>
      </c>
      <c r="I216" s="14">
        <f>[1]物品定价!I231</f>
        <v>0</v>
      </c>
      <c r="J216" s="14">
        <f>[1]物品定价!J231</f>
        <v>0</v>
      </c>
      <c r="K216" s="14">
        <f>[1]物品定价!K231</f>
        <v>0</v>
      </c>
      <c r="L216" s="14">
        <f>[1]物品定价!L231</f>
        <v>0</v>
      </c>
      <c r="M216" s="14">
        <f>[1]物品定价!M231</f>
        <v>0</v>
      </c>
      <c r="N216" s="14">
        <f>[1]物品定价!N231</f>
        <v>0</v>
      </c>
    </row>
    <row r="217" spans="1:14" x14ac:dyDescent="0.2">
      <c r="A217" s="14">
        <f>[1]物品定价!A232</f>
        <v>47</v>
      </c>
      <c r="B217" s="14" t="str">
        <f>[1]物品定价!B232</f>
        <v>无证骑士</v>
      </c>
      <c r="C217" s="14" t="str">
        <f>[1]物品定价!C232</f>
        <v>mumenrider</v>
      </c>
      <c r="D217" s="14" t="str">
        <f>[1]物品定价!D232</f>
        <v>hero,47</v>
      </c>
      <c r="E217" s="14">
        <f>[1]物品定价!E232</f>
        <v>300</v>
      </c>
      <c r="F217" s="14">
        <f>[1]物品定价!F232</f>
        <v>1</v>
      </c>
      <c r="G217" s="14">
        <f>[1]物品定价!G232</f>
        <v>0</v>
      </c>
      <c r="H217" s="14">
        <f>[1]物品定价!H232</f>
        <v>0</v>
      </c>
      <c r="I217" s="14">
        <f>[1]物品定价!I232</f>
        <v>0</v>
      </c>
      <c r="J217" s="14">
        <f>[1]物品定价!J232</f>
        <v>0</v>
      </c>
      <c r="K217" s="14">
        <f>[1]物品定价!K232</f>
        <v>0</v>
      </c>
      <c r="L217" s="14">
        <f>[1]物品定价!L232</f>
        <v>0</v>
      </c>
      <c r="M217" s="14">
        <f>[1]物品定价!M232</f>
        <v>0</v>
      </c>
      <c r="N217" s="14">
        <f>[1]物品定价!N232</f>
        <v>0</v>
      </c>
    </row>
    <row r="218" spans="1:14" x14ac:dyDescent="0.2">
      <c r="A218" s="14">
        <f>[1]物品定价!A233</f>
        <v>48</v>
      </c>
      <c r="B218" s="14" t="str">
        <f>[1]物品定价!B233</f>
        <v>大背头侠</v>
      </c>
      <c r="C218" s="14" t="str">
        <f>[1]物品定价!C233</f>
        <v>allbackman</v>
      </c>
      <c r="D218" s="14" t="str">
        <f>[1]物品定价!D233</f>
        <v>hero,48</v>
      </c>
      <c r="E218" s="14">
        <f>[1]物品定价!E233</f>
        <v>300</v>
      </c>
      <c r="F218" s="14">
        <f>[1]物品定价!F233</f>
        <v>1</v>
      </c>
      <c r="G218" s="14">
        <f>[1]物品定价!G233</f>
        <v>0</v>
      </c>
      <c r="H218" s="14">
        <f>[1]物品定价!H233</f>
        <v>0</v>
      </c>
      <c r="I218" s="14">
        <f>[1]物品定价!I233</f>
        <v>0</v>
      </c>
      <c r="J218" s="14">
        <f>[1]物品定价!J233</f>
        <v>0</v>
      </c>
      <c r="K218" s="14">
        <f>[1]物品定价!K233</f>
        <v>0</v>
      </c>
      <c r="L218" s="14">
        <f>[1]物品定价!L233</f>
        <v>0</v>
      </c>
      <c r="M218" s="14">
        <f>[1]物品定价!M233</f>
        <v>0</v>
      </c>
      <c r="N218" s="14">
        <f>[1]物品定价!N233</f>
        <v>0</v>
      </c>
    </row>
    <row r="219" spans="1:14" x14ac:dyDescent="0.2">
      <c r="A219" s="14">
        <f>[1]物品定价!A234</f>
        <v>49</v>
      </c>
      <c r="B219" s="14" t="str">
        <f>[1]物品定价!B234</f>
        <v>杰诺斯</v>
      </c>
      <c r="C219" s="14" t="str">
        <f>[1]物品定价!C234</f>
        <v>genos</v>
      </c>
      <c r="D219" s="14" t="str">
        <f>[1]物品定价!D234</f>
        <v>hero,49</v>
      </c>
      <c r="E219" s="14">
        <f>[1]物品定价!E234</f>
        <v>800</v>
      </c>
      <c r="F219" s="14">
        <f>[1]物品定价!F234</f>
        <v>2</v>
      </c>
      <c r="G219" s="14">
        <f>[1]物品定价!G234</f>
        <v>0</v>
      </c>
      <c r="H219" s="14">
        <f>[1]物品定价!H234</f>
        <v>0</v>
      </c>
      <c r="I219" s="14">
        <f>[1]物品定价!I234</f>
        <v>0</v>
      </c>
      <c r="J219" s="14">
        <f>[1]物品定价!J234</f>
        <v>0</v>
      </c>
      <c r="K219" s="14">
        <f>[1]物品定价!K234</f>
        <v>0</v>
      </c>
      <c r="L219" s="14">
        <f>[1]物品定价!L234</f>
        <v>0</v>
      </c>
      <c r="M219" s="14">
        <f>[1]物品定价!M234</f>
        <v>0</v>
      </c>
      <c r="N219" s="14">
        <f>[1]物品定价!N234</f>
        <v>0</v>
      </c>
    </row>
    <row r="220" spans="1:14" x14ac:dyDescent="0.2">
      <c r="A220" s="14">
        <f>[1]物品定价!A235</f>
        <v>51</v>
      </c>
      <c r="B220" s="14" t="str">
        <f>[1]物品定价!B235</f>
        <v>地狱的吹雪</v>
      </c>
      <c r="C220" s="14" t="str">
        <f>[1]物品定价!C235</f>
        <v>hellishblizzard</v>
      </c>
      <c r="D220" s="14" t="str">
        <f>[1]物品定价!D235</f>
        <v>hero,51</v>
      </c>
      <c r="E220" s="14">
        <f>[1]物品定价!E235</f>
        <v>800</v>
      </c>
      <c r="F220" s="14">
        <f>[1]物品定价!F235</f>
        <v>2</v>
      </c>
      <c r="G220" s="14">
        <f>[1]物品定价!G235</f>
        <v>0</v>
      </c>
      <c r="H220" s="14">
        <f>[1]物品定价!H235</f>
        <v>0</v>
      </c>
      <c r="I220" s="14">
        <f>[1]物品定价!I235</f>
        <v>0</v>
      </c>
      <c r="J220" s="14">
        <f>[1]物品定价!J235</f>
        <v>0</v>
      </c>
      <c r="K220" s="14">
        <f>[1]物品定价!K235</f>
        <v>0</v>
      </c>
      <c r="L220" s="14">
        <f>[1]物品定价!L235</f>
        <v>0</v>
      </c>
      <c r="M220" s="14">
        <f>[1]物品定价!M235</f>
        <v>0</v>
      </c>
      <c r="N220" s="14">
        <f>[1]物品定价!N235</f>
        <v>0</v>
      </c>
    </row>
    <row r="221" spans="1:14" x14ac:dyDescent="0.2">
      <c r="A221" s="14">
        <f>[1]物品定价!A236</f>
        <v>52</v>
      </c>
      <c r="B221" s="14" t="str">
        <f>[1]物品定价!B236</f>
        <v>三节棍莉莉</v>
      </c>
      <c r="C221" s="14" t="str">
        <f>[1]物品定价!C236</f>
        <v>triplestafflilly</v>
      </c>
      <c r="D221" s="14" t="str">
        <f>[1]物品定价!D236</f>
        <v>hero,52</v>
      </c>
      <c r="E221" s="14">
        <f>[1]物品定价!E236</f>
        <v>300</v>
      </c>
      <c r="F221" s="14">
        <f>[1]物品定价!F236</f>
        <v>1</v>
      </c>
      <c r="G221" s="14">
        <f>[1]物品定价!G236</f>
        <v>0</v>
      </c>
      <c r="H221" s="14">
        <f>[1]物品定价!H236</f>
        <v>0</v>
      </c>
      <c r="I221" s="14">
        <f>[1]物品定价!I236</f>
        <v>0</v>
      </c>
      <c r="J221" s="14">
        <f>[1]物品定价!J236</f>
        <v>0</v>
      </c>
      <c r="K221" s="14">
        <f>[1]物品定价!K236</f>
        <v>0</v>
      </c>
      <c r="L221" s="14">
        <f>[1]物品定价!L236</f>
        <v>0</v>
      </c>
      <c r="M221" s="14">
        <f>[1]物品定价!M236</f>
        <v>0</v>
      </c>
      <c r="N221" s="14">
        <f>[1]物品定价!N236</f>
        <v>0</v>
      </c>
    </row>
    <row r="222" spans="1:14" x14ac:dyDescent="0.2">
      <c r="A222" s="14">
        <f>[1]物品定价!A237</f>
        <v>53</v>
      </c>
      <c r="B222" s="14" t="str">
        <f>[1]物品定价!B237</f>
        <v>睫毛</v>
      </c>
      <c r="C222" s="14" t="str">
        <f>[1]物品定价!C237</f>
        <v>eyelashes</v>
      </c>
      <c r="D222" s="14" t="str">
        <f>[1]物品定价!D237</f>
        <v>hero,53</v>
      </c>
      <c r="E222" s="14">
        <f>[1]物品定价!E237</f>
        <v>300</v>
      </c>
      <c r="F222" s="14">
        <f>[1]物品定价!F237</f>
        <v>1</v>
      </c>
      <c r="G222" s="14">
        <f>[1]物品定价!G237</f>
        <v>0</v>
      </c>
      <c r="H222" s="14">
        <f>[1]物品定价!H237</f>
        <v>0</v>
      </c>
      <c r="I222" s="14">
        <f>[1]物品定价!I237</f>
        <v>0</v>
      </c>
      <c r="J222" s="14">
        <f>[1]物品定价!J237</f>
        <v>0</v>
      </c>
      <c r="K222" s="14">
        <f>[1]物品定价!K237</f>
        <v>0</v>
      </c>
      <c r="L222" s="14">
        <f>[1]物品定价!L237</f>
        <v>0</v>
      </c>
      <c r="M222" s="14">
        <f>[1]物品定价!M237</f>
        <v>0</v>
      </c>
      <c r="N222" s="14">
        <f>[1]物品定价!N237</f>
        <v>0</v>
      </c>
    </row>
    <row r="223" spans="1:14" x14ac:dyDescent="0.2">
      <c r="A223" s="14">
        <f>[1]物品定价!A238</f>
        <v>54</v>
      </c>
      <c r="B223" s="14" t="str">
        <f>[1]物品定价!B238</f>
        <v>山猿</v>
      </c>
      <c r="C223" s="14" t="str">
        <f>[1]物品定价!C238</f>
        <v>wildmonkey</v>
      </c>
      <c r="D223" s="14" t="str">
        <f>[1]物品定价!D238</f>
        <v>hero,54</v>
      </c>
      <c r="E223" s="14">
        <f>[1]物品定价!E238</f>
        <v>300</v>
      </c>
      <c r="F223" s="14">
        <f>[1]物品定价!F238</f>
        <v>1</v>
      </c>
      <c r="G223" s="14">
        <f>[1]物品定价!G238</f>
        <v>0</v>
      </c>
      <c r="H223" s="14">
        <f>[1]物品定价!H238</f>
        <v>0</v>
      </c>
      <c r="I223" s="14">
        <f>[1]物品定价!I238</f>
        <v>0</v>
      </c>
      <c r="J223" s="14">
        <f>[1]物品定价!J238</f>
        <v>0</v>
      </c>
      <c r="K223" s="14">
        <f>[1]物品定价!K238</f>
        <v>0</v>
      </c>
      <c r="L223" s="14">
        <f>[1]物品定价!L238</f>
        <v>0</v>
      </c>
      <c r="M223" s="14">
        <f>[1]物品定价!M238</f>
        <v>0</v>
      </c>
      <c r="N223" s="14">
        <f>[1]物品定价!N238</f>
        <v>0</v>
      </c>
    </row>
    <row r="224" spans="1:14" x14ac:dyDescent="0.2">
      <c r="A224" s="14">
        <f>[1]物品定价!A239</f>
        <v>55</v>
      </c>
      <c r="B224" s="14" t="str">
        <f>[1]物品定价!B239</f>
        <v>螳螂男</v>
      </c>
      <c r="C224" s="14" t="str">
        <f>[1]物品定价!C239</f>
        <v>kamakyuri</v>
      </c>
      <c r="D224" s="14" t="str">
        <f>[1]物品定价!D239</f>
        <v>hero,55</v>
      </c>
      <c r="E224" s="14">
        <f>[1]物品定价!E239</f>
        <v>300</v>
      </c>
      <c r="F224" s="14">
        <f>[1]物品定价!F239</f>
        <v>1</v>
      </c>
      <c r="G224" s="14">
        <f>[1]物品定价!G239</f>
        <v>0</v>
      </c>
      <c r="H224" s="14">
        <f>[1]物品定价!H239</f>
        <v>0</v>
      </c>
      <c r="I224" s="14">
        <f>[1]物品定价!I239</f>
        <v>0</v>
      </c>
      <c r="J224" s="14">
        <f>[1]物品定价!J239</f>
        <v>0</v>
      </c>
      <c r="K224" s="14">
        <f>[1]物品定价!K239</f>
        <v>0</v>
      </c>
      <c r="L224" s="14">
        <f>[1]物品定价!L239</f>
        <v>0</v>
      </c>
      <c r="M224" s="14">
        <f>[1]物品定价!M239</f>
        <v>0</v>
      </c>
      <c r="N224" s="14">
        <f>[1]物品定价!N239</f>
        <v>0</v>
      </c>
    </row>
    <row r="225" spans="1:14" x14ac:dyDescent="0.2">
      <c r="A225" s="14">
        <f>[1]物品定价!A240</f>
        <v>56</v>
      </c>
      <c r="B225" s="14" t="str">
        <f>[1]物品定价!B240</f>
        <v>青蛙男</v>
      </c>
      <c r="C225" s="14" t="str">
        <f>[1]物品定价!C240</f>
        <v>frogman</v>
      </c>
      <c r="D225" s="14" t="str">
        <f>[1]物品定价!D240</f>
        <v>hero,56</v>
      </c>
      <c r="E225" s="14">
        <f>[1]物品定价!E240</f>
        <v>300</v>
      </c>
      <c r="F225" s="14">
        <f>[1]物品定价!F240</f>
        <v>1</v>
      </c>
      <c r="G225" s="14">
        <f>[1]物品定价!G240</f>
        <v>0</v>
      </c>
      <c r="H225" s="14">
        <f>[1]物品定价!H240</f>
        <v>0</v>
      </c>
      <c r="I225" s="14">
        <f>[1]物品定价!I240</f>
        <v>0</v>
      </c>
      <c r="J225" s="14">
        <f>[1]物品定价!J240</f>
        <v>0</v>
      </c>
      <c r="K225" s="14">
        <f>[1]物品定价!K240</f>
        <v>0</v>
      </c>
      <c r="L225" s="14">
        <f>[1]物品定价!L240</f>
        <v>0</v>
      </c>
      <c r="M225" s="14">
        <f>[1]物品定价!M240</f>
        <v>0</v>
      </c>
      <c r="N225" s="14">
        <f>[1]物品定价!N240</f>
        <v>0</v>
      </c>
    </row>
    <row r="226" spans="1:14" x14ac:dyDescent="0.2">
      <c r="A226" s="14">
        <f>[1]物品定价!A241</f>
        <v>57</v>
      </c>
      <c r="B226" s="14" t="str">
        <f>[1]物品定价!B241</f>
        <v>蛞蝓男</v>
      </c>
      <c r="C226" s="14" t="str">
        <f>[1]物品定价!C241</f>
        <v>slugerous</v>
      </c>
      <c r="D226" s="14" t="str">
        <f>[1]物品定价!D241</f>
        <v>hero,57</v>
      </c>
      <c r="E226" s="14">
        <f>[1]物品定价!E241</f>
        <v>300</v>
      </c>
      <c r="F226" s="14">
        <f>[1]物品定价!F241</f>
        <v>1</v>
      </c>
      <c r="G226" s="14">
        <f>[1]物品定价!G241</f>
        <v>0</v>
      </c>
      <c r="H226" s="14">
        <f>[1]物品定价!H241</f>
        <v>0</v>
      </c>
      <c r="I226" s="14">
        <f>[1]物品定价!I241</f>
        <v>0</v>
      </c>
      <c r="J226" s="14">
        <f>[1]物品定价!J241</f>
        <v>0</v>
      </c>
      <c r="K226" s="14">
        <f>[1]物品定价!K241</f>
        <v>0</v>
      </c>
      <c r="L226" s="14">
        <f>[1]物品定价!L241</f>
        <v>0</v>
      </c>
      <c r="M226" s="14">
        <f>[1]物品定价!M241</f>
        <v>0</v>
      </c>
      <c r="N226" s="14">
        <f>[1]物品定价!N241</f>
        <v>0</v>
      </c>
    </row>
    <row r="227" spans="1:14" x14ac:dyDescent="0.2">
      <c r="A227" s="14">
        <f>[1]物品定价!A242</f>
        <v>58</v>
      </c>
      <c r="B227" s="14" t="str">
        <f>[1]物品定价!B242</f>
        <v>深海族</v>
      </c>
      <c r="C227" s="14" t="str">
        <f>[1]物品定价!C242</f>
        <v>seamessenger</v>
      </c>
      <c r="D227" s="14" t="str">
        <f>[1]物品定价!D242</f>
        <v>hero,58</v>
      </c>
      <c r="E227" s="14">
        <f>[1]物品定价!E242</f>
        <v>300</v>
      </c>
      <c r="F227" s="14">
        <f>[1]物品定价!F242</f>
        <v>1</v>
      </c>
      <c r="G227" s="14">
        <f>[1]物品定价!G242</f>
        <v>0</v>
      </c>
      <c r="H227" s="14">
        <f>[1]物品定价!H242</f>
        <v>0</v>
      </c>
      <c r="I227" s="14">
        <f>[1]物品定价!I242</f>
        <v>0</v>
      </c>
      <c r="J227" s="14">
        <f>[1]物品定价!J242</f>
        <v>0</v>
      </c>
      <c r="K227" s="14">
        <f>[1]物品定价!K242</f>
        <v>0</v>
      </c>
      <c r="L227" s="14">
        <f>[1]物品定价!L242</f>
        <v>0</v>
      </c>
      <c r="M227" s="14">
        <f>[1]物品定价!M242</f>
        <v>0</v>
      </c>
      <c r="N227" s="14">
        <f>[1]物品定价!N242</f>
        <v>0</v>
      </c>
    </row>
    <row r="228" spans="1:14" x14ac:dyDescent="0.2">
      <c r="A228" s="14">
        <f>[1]物品定价!A243</f>
        <v>59</v>
      </c>
      <c r="B228" s="14" t="str">
        <f>[1]物品定价!B243</f>
        <v>暗黑海盗团炮击手</v>
      </c>
      <c r="C228" s="14" t="str">
        <f>[1]物品定价!C243</f>
        <v>cannoneer</v>
      </c>
      <c r="D228" s="14" t="str">
        <f>[1]物品定价!D243</f>
        <v>hero,59</v>
      </c>
      <c r="E228" s="14">
        <f>[1]物品定价!E243</f>
        <v>300</v>
      </c>
      <c r="F228" s="14">
        <f>[1]物品定价!F243</f>
        <v>1</v>
      </c>
      <c r="G228" s="14">
        <f>[1]物品定价!G243</f>
        <v>0</v>
      </c>
      <c r="H228" s="14">
        <f>[1]物品定价!H243</f>
        <v>0</v>
      </c>
      <c r="I228" s="14">
        <f>[1]物品定价!I243</f>
        <v>0</v>
      </c>
      <c r="J228" s="14">
        <f>[1]物品定价!J243</f>
        <v>0</v>
      </c>
      <c r="K228" s="14">
        <f>[1]物品定价!K243</f>
        <v>0</v>
      </c>
      <c r="L228" s="14">
        <f>[1]物品定价!L243</f>
        <v>0</v>
      </c>
      <c r="M228" s="14">
        <f>[1]物品定价!M243</f>
        <v>0</v>
      </c>
      <c r="N228" s="14">
        <f>[1]物品定价!N243</f>
        <v>0</v>
      </c>
    </row>
    <row r="229" spans="1:14" x14ac:dyDescent="0.2">
      <c r="A229" s="14"/>
    </row>
    <row r="230" spans="1:14" x14ac:dyDescent="0.2">
      <c r="A230" s="14"/>
    </row>
    <row r="231" spans="1:14" x14ac:dyDescent="0.2">
      <c r="A231" s="14"/>
    </row>
    <row r="232" spans="1:14" x14ac:dyDescent="0.2">
      <c r="A232" s="14"/>
    </row>
    <row r="233" spans="1:14" x14ac:dyDescent="0.2">
      <c r="A233" s="14"/>
    </row>
    <row r="234" spans="1:14" x14ac:dyDescent="0.2">
      <c r="A234" s="14"/>
    </row>
    <row r="235" spans="1:14" x14ac:dyDescent="0.2">
      <c r="A235" s="14"/>
    </row>
    <row r="236" spans="1:14" x14ac:dyDescent="0.2">
      <c r="A236" s="14"/>
    </row>
    <row r="237" spans="1:14" x14ac:dyDescent="0.2">
      <c r="A237" s="14"/>
    </row>
    <row r="238" spans="1:14" x14ac:dyDescent="0.2">
      <c r="A238" s="14"/>
    </row>
    <row r="239" spans="1:14" x14ac:dyDescent="0.2">
      <c r="A239" s="14"/>
    </row>
  </sheetData>
  <phoneticPr fontId="1" type="noConversion"/>
  <conditionalFormatting sqref="N6:N17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{DF87D249-CA33-4E41-A2D7-C3B7D2087ED0}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87D249-CA33-4E41-A2D7-C3B7D2087E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N6:N172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K100"/>
  <sheetViews>
    <sheetView tabSelected="1" topLeftCell="G42" workbookViewId="0">
      <selection activeCell="U86" sqref="U86"/>
    </sheetView>
  </sheetViews>
  <sheetFormatPr baseColWidth="10" defaultColWidth="8.83203125" defaultRowHeight="13" x14ac:dyDescent="0.15"/>
  <cols>
    <col min="1" max="1" width="8.83203125" style="3"/>
    <col min="2" max="2" width="12.6640625" style="3" customWidth="1"/>
    <col min="3" max="7" width="14.33203125" style="3" customWidth="1"/>
    <col min="8" max="8" width="11" style="3" bestFit="1" customWidth="1"/>
    <col min="9" max="11" width="9.5" style="3" customWidth="1"/>
    <col min="12" max="12" width="10.1640625" style="3" bestFit="1" customWidth="1"/>
    <col min="13" max="13" width="10.33203125" style="3" customWidth="1"/>
    <col min="14" max="14" width="9.1640625" style="3" customWidth="1"/>
    <col min="15" max="15" width="8.1640625" style="3" customWidth="1"/>
    <col min="16" max="16" width="8.83203125" style="3"/>
    <col min="17" max="17" width="11.6640625" style="3" customWidth="1"/>
    <col min="18" max="20" width="6.5" style="3" customWidth="1"/>
    <col min="21" max="21" width="11.6640625" style="3" customWidth="1"/>
    <col min="22" max="24" width="6.5" style="3" customWidth="1"/>
    <col min="25" max="25" width="11.6640625" style="3" customWidth="1"/>
    <col min="26" max="29" width="6.5" style="3" customWidth="1"/>
    <col min="30" max="31" width="9.1640625" style="3" bestFit="1" customWidth="1"/>
    <col min="32" max="32" width="7.6640625" style="3" bestFit="1" customWidth="1"/>
    <col min="33" max="35" width="8.83203125" style="3"/>
    <col min="36" max="36" width="23.6640625" style="3" bestFit="1" customWidth="1"/>
    <col min="37" max="16384" width="8.83203125" style="3"/>
  </cols>
  <sheetData>
    <row r="1" spans="1:15" x14ac:dyDescent="0.15">
      <c r="A1" s="2" t="s">
        <v>1</v>
      </c>
    </row>
    <row r="2" spans="1:15" x14ac:dyDescent="0.15">
      <c r="A2" s="2"/>
      <c r="B2" s="3" t="s">
        <v>30</v>
      </c>
    </row>
    <row r="3" spans="1:15" x14ac:dyDescent="0.1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</row>
    <row r="4" spans="1:15" x14ac:dyDescent="0.15">
      <c r="A4" s="4">
        <v>3</v>
      </c>
      <c r="B4" s="6">
        <v>26</v>
      </c>
      <c r="C4" s="6">
        <v>180</v>
      </c>
      <c r="D4" s="6">
        <v>300</v>
      </c>
      <c r="E4" s="4">
        <v>100</v>
      </c>
      <c r="F4" s="4">
        <v>0</v>
      </c>
      <c r="G4" s="5" t="s">
        <v>17</v>
      </c>
      <c r="H4" s="4">
        <f>VLOOKUP(G4,引用!$B:$F,4,0)</f>
        <v>10</v>
      </c>
      <c r="I4" s="4">
        <v>3</v>
      </c>
      <c r="J4" s="7" t="s">
        <v>18</v>
      </c>
      <c r="K4" s="4">
        <f>VLOOKUP(J4,引用!$B:$F,4,0)</f>
        <v>10</v>
      </c>
      <c r="L4" s="4">
        <v>1</v>
      </c>
      <c r="M4" s="4">
        <f>F4+H4*I4+K4*L4</f>
        <v>40</v>
      </c>
      <c r="N4" s="8" t="str">
        <f>VLOOKUP(G4,引用!$B:$F,3,0)&amp;","&amp;I4&amp;";"&amp;VLOOKUP(J4,引用!$B:$F,3,0)&amp;","&amp;L4</f>
        <v>pack,303,3;prop,316,1</v>
      </c>
      <c r="O4" s="8" t="str">
        <f>VLOOKUP(G4,引用!$B:$F,5,0)&amp;","&amp;I4&amp;";"&amp;VLOOKUP(J4,引用!$B:$F,5,0)&amp;","&amp;L4</f>
        <v>item,103,3;prop,316,1</v>
      </c>
    </row>
    <row r="5" spans="1:15" x14ac:dyDescent="0.15">
      <c r="A5" s="4">
        <v>4</v>
      </c>
      <c r="B5" s="6">
        <v>35</v>
      </c>
      <c r="C5" s="6">
        <v>200</v>
      </c>
      <c r="D5" s="6">
        <v>350</v>
      </c>
      <c r="E5" s="4">
        <v>110</v>
      </c>
      <c r="F5" s="4">
        <v>0</v>
      </c>
      <c r="G5" s="5" t="s">
        <v>19</v>
      </c>
      <c r="H5" s="4">
        <f>VLOOKUP(G5,引用!$B:$F,4,0)</f>
        <v>5</v>
      </c>
      <c r="I5" s="4">
        <v>3</v>
      </c>
      <c r="J5" s="7" t="s">
        <v>20</v>
      </c>
      <c r="K5" s="4">
        <f>VLOOKUP(J5,引用!$B:$F,4,0)</f>
        <v>10</v>
      </c>
      <c r="L5" s="4">
        <v>1</v>
      </c>
      <c r="M5" s="4">
        <f t="shared" ref="M5:M15" si="0">F5+H5*I5+K5*L5</f>
        <v>25</v>
      </c>
      <c r="N5" s="8" t="str">
        <f>VLOOKUP(G5,引用!$B:$F,3,0)&amp;","&amp;I5&amp;";"&amp;VLOOKUP(J5,引用!$B:$F,3,0)&amp;","&amp;L5</f>
        <v>prop,204,3;prop,313,1</v>
      </c>
      <c r="O5" s="8" t="str">
        <f>VLOOKUP(G5,引用!$B:$F,5,0)&amp;","&amp;I5&amp;";"&amp;VLOOKUP(J5,引用!$B:$F,5,0)&amp;","&amp;L5</f>
        <v>prop,204,3;prop,313,1</v>
      </c>
    </row>
    <row r="6" spans="1:15" x14ac:dyDescent="0.15">
      <c r="A6" s="4">
        <v>5</v>
      </c>
      <c r="B6" s="6">
        <v>41</v>
      </c>
      <c r="C6" s="6">
        <v>220</v>
      </c>
      <c r="D6" s="6">
        <v>400</v>
      </c>
      <c r="E6" s="4">
        <v>120</v>
      </c>
      <c r="F6" s="4">
        <v>0</v>
      </c>
      <c r="G6" s="5" t="s">
        <v>21</v>
      </c>
      <c r="H6" s="4">
        <f>VLOOKUP(G6,引用!$B:$F,4,0)</f>
        <v>50</v>
      </c>
      <c r="I6" s="4">
        <v>1</v>
      </c>
      <c r="J6" s="7" t="s">
        <v>18</v>
      </c>
      <c r="K6" s="4">
        <f>VLOOKUP(J6,引用!$B:$F,4,0)</f>
        <v>10</v>
      </c>
      <c r="L6" s="4">
        <v>1</v>
      </c>
      <c r="M6" s="4">
        <f t="shared" si="0"/>
        <v>60</v>
      </c>
      <c r="N6" s="8" t="str">
        <f>VLOOKUP(G6,引用!$B:$F,3,0)&amp;","&amp;I6&amp;";"&amp;VLOOKUP(J6,引用!$B:$F,3,0)&amp;","&amp;L6</f>
        <v>prop,322,1;prop,316,1</v>
      </c>
      <c r="O6" s="8" t="str">
        <f>VLOOKUP(G6,引用!$B:$F,5,0)&amp;","&amp;I6&amp;";"&amp;VLOOKUP(J6,引用!$B:$F,5,0)&amp;","&amp;L6</f>
        <v>prop,322,1;prop,316,1</v>
      </c>
    </row>
    <row r="7" spans="1:15" x14ac:dyDescent="0.15">
      <c r="A7" s="4">
        <v>6</v>
      </c>
      <c r="B7" s="6">
        <v>45</v>
      </c>
      <c r="C7" s="6">
        <v>240</v>
      </c>
      <c r="D7" s="6">
        <v>450</v>
      </c>
      <c r="E7" s="4">
        <v>130</v>
      </c>
      <c r="F7" s="4">
        <v>0</v>
      </c>
      <c r="G7" s="5" t="s">
        <v>22</v>
      </c>
      <c r="H7" s="4">
        <f>VLOOKUP(G7,引用!$B:$F,4,0)</f>
        <v>10</v>
      </c>
      <c r="I7" s="4">
        <v>2</v>
      </c>
      <c r="J7" s="7" t="s">
        <v>20</v>
      </c>
      <c r="K7" s="4">
        <f>VLOOKUP(J7,引用!$B:$F,4,0)</f>
        <v>10</v>
      </c>
      <c r="L7" s="4">
        <v>1</v>
      </c>
      <c r="M7" s="4">
        <f t="shared" si="0"/>
        <v>30</v>
      </c>
      <c r="N7" s="8" t="str">
        <f>VLOOKUP(G7,引用!$B:$F,3,0)&amp;","&amp;I7&amp;";"&amp;VLOOKUP(J7,引用!$B:$F,3,0)&amp;","&amp;L7</f>
        <v>prop,205,2;prop,313,1</v>
      </c>
      <c r="O7" s="8" t="str">
        <f>VLOOKUP(G7,引用!$B:$F,5,0)&amp;","&amp;I7&amp;";"&amp;VLOOKUP(J7,引用!$B:$F,5,0)&amp;","&amp;L7</f>
        <v>prop,205,2;prop,313,1</v>
      </c>
    </row>
    <row r="8" spans="1:15" x14ac:dyDescent="0.15">
      <c r="A8" s="4">
        <v>7</v>
      </c>
      <c r="B8" s="6">
        <v>48</v>
      </c>
      <c r="C8" s="6">
        <v>260</v>
      </c>
      <c r="D8" s="6">
        <v>500</v>
      </c>
      <c r="E8" s="4">
        <v>140</v>
      </c>
      <c r="F8" s="4">
        <v>0</v>
      </c>
      <c r="G8" s="5" t="s">
        <v>23</v>
      </c>
      <c r="H8" s="4">
        <f>VLOOKUP(G8,引用!$B:$F,4,0)</f>
        <v>200</v>
      </c>
      <c r="I8" s="4">
        <v>1</v>
      </c>
      <c r="J8" s="7" t="s">
        <v>24</v>
      </c>
      <c r="K8" s="4">
        <f>VLOOKUP(J8,引用!$B:$F,4,0)</f>
        <v>30</v>
      </c>
      <c r="L8" s="4">
        <v>1</v>
      </c>
      <c r="M8" s="4">
        <f t="shared" si="0"/>
        <v>230</v>
      </c>
      <c r="N8" s="8" t="str">
        <f>VLOOKUP(G8,引用!$B:$F,3,0)&amp;","&amp;I8&amp;";"&amp;VLOOKUP(J8,引用!$B:$F,3,0)&amp;","&amp;L8</f>
        <v>pack,304,1;prop,317,1</v>
      </c>
      <c r="O8" s="8" t="str">
        <f>VLOOKUP(G8,引用!$B:$F,5,0)&amp;","&amp;I8&amp;";"&amp;VLOOKUP(J8,引用!$B:$F,5,0)&amp;","&amp;L8</f>
        <v>item,104,1;prop,317,1</v>
      </c>
    </row>
    <row r="9" spans="1:15" x14ac:dyDescent="0.15">
      <c r="A9" s="4">
        <v>8</v>
      </c>
      <c r="B9" s="6">
        <v>53</v>
      </c>
      <c r="C9" s="6">
        <v>280</v>
      </c>
      <c r="D9" s="6">
        <v>550</v>
      </c>
      <c r="E9" s="4">
        <v>150</v>
      </c>
      <c r="F9" s="4">
        <v>0</v>
      </c>
      <c r="G9" s="5" t="s">
        <v>25</v>
      </c>
      <c r="H9" s="4">
        <f>VLOOKUP(G9,引用!$B:$F,4,0)</f>
        <v>20</v>
      </c>
      <c r="I9" s="4">
        <v>2</v>
      </c>
      <c r="J9" s="7" t="s">
        <v>26</v>
      </c>
      <c r="K9" s="4">
        <f>VLOOKUP(J9,引用!$B:$F,4,0)</f>
        <v>30</v>
      </c>
      <c r="L9" s="4">
        <v>1</v>
      </c>
      <c r="M9" s="4">
        <f t="shared" si="0"/>
        <v>70</v>
      </c>
      <c r="N9" s="8" t="str">
        <f>VLOOKUP(G9,引用!$B:$F,3,0)&amp;","&amp;I9&amp;";"&amp;VLOOKUP(J9,引用!$B:$F,3,0)&amp;","&amp;L9</f>
        <v>prop,206,2;prop,314,1</v>
      </c>
      <c r="O9" s="8" t="str">
        <f>VLOOKUP(G9,引用!$B:$F,5,0)&amp;","&amp;I9&amp;";"&amp;VLOOKUP(J9,引用!$B:$F,5,0)&amp;","&amp;L9</f>
        <v>prop,206,2;prop,314,1</v>
      </c>
    </row>
    <row r="10" spans="1:15" x14ac:dyDescent="0.15">
      <c r="A10" s="4">
        <v>9</v>
      </c>
      <c r="B10" s="6">
        <v>57</v>
      </c>
      <c r="C10" s="6">
        <v>300</v>
      </c>
      <c r="D10" s="6">
        <v>600</v>
      </c>
      <c r="E10" s="4">
        <v>160</v>
      </c>
      <c r="F10" s="4">
        <v>0</v>
      </c>
      <c r="G10" s="5" t="s">
        <v>27</v>
      </c>
      <c r="H10" s="4">
        <f>VLOOKUP(G10,引用!$B:$F,4,0)</f>
        <v>100</v>
      </c>
      <c r="I10" s="4">
        <v>1</v>
      </c>
      <c r="J10" s="7" t="s">
        <v>24</v>
      </c>
      <c r="K10" s="4">
        <f>VLOOKUP(J10,引用!$B:$F,4,0)</f>
        <v>30</v>
      </c>
      <c r="L10" s="4">
        <v>1</v>
      </c>
      <c r="M10" s="4">
        <f t="shared" si="0"/>
        <v>130</v>
      </c>
      <c r="N10" s="8" t="str">
        <f>VLOOKUP(G10,引用!$B:$F,3,0)&amp;","&amp;I10&amp;";"&amp;VLOOKUP(J10,引用!$B:$F,3,0)&amp;","&amp;L10</f>
        <v>prop,323,1;prop,317,1</v>
      </c>
      <c r="O10" s="8" t="str">
        <f>VLOOKUP(G10,引用!$B:$F,5,0)&amp;","&amp;I10&amp;";"&amp;VLOOKUP(J10,引用!$B:$F,5,0)&amp;","&amp;L10</f>
        <v>prop,323,1;prop,317,1</v>
      </c>
    </row>
    <row r="11" spans="1:15" x14ac:dyDescent="0.15">
      <c r="A11" s="4">
        <v>10</v>
      </c>
      <c r="B11" s="6">
        <v>63</v>
      </c>
      <c r="C11" s="6">
        <v>320</v>
      </c>
      <c r="D11" s="6">
        <v>650</v>
      </c>
      <c r="E11" s="4">
        <v>170</v>
      </c>
      <c r="F11" s="4">
        <v>0</v>
      </c>
      <c r="G11" s="5" t="s">
        <v>23</v>
      </c>
      <c r="H11" s="4">
        <f>VLOOKUP(G11,引用!$B:$F,4,0)</f>
        <v>200</v>
      </c>
      <c r="I11" s="4">
        <v>1</v>
      </c>
      <c r="J11" s="7" t="s">
        <v>26</v>
      </c>
      <c r="K11" s="4">
        <f>VLOOKUP(J11,引用!$B:$F,4,0)</f>
        <v>30</v>
      </c>
      <c r="L11" s="4">
        <v>1</v>
      </c>
      <c r="M11" s="4">
        <f t="shared" si="0"/>
        <v>230</v>
      </c>
      <c r="N11" s="8" t="str">
        <f>VLOOKUP(G11,引用!$B:$F,3,0)&amp;","&amp;I11&amp;";"&amp;VLOOKUP(J11,引用!$B:$F,3,0)&amp;","&amp;L11</f>
        <v>pack,304,1;prop,314,1</v>
      </c>
      <c r="O11" s="8" t="str">
        <f>VLOOKUP(G11,引用!$B:$F,5,0)&amp;","&amp;I11&amp;";"&amp;VLOOKUP(J11,引用!$B:$F,5,0)&amp;","&amp;L11</f>
        <v>item,104,1;prop,314,1</v>
      </c>
    </row>
    <row r="12" spans="1:15" x14ac:dyDescent="0.15">
      <c r="A12" s="4">
        <v>11</v>
      </c>
      <c r="B12" s="6">
        <v>65</v>
      </c>
      <c r="C12" s="6">
        <v>340</v>
      </c>
      <c r="D12" s="6">
        <v>700</v>
      </c>
      <c r="E12" s="4">
        <v>180</v>
      </c>
      <c r="F12" s="4">
        <v>0</v>
      </c>
      <c r="G12" s="5" t="s">
        <v>25</v>
      </c>
      <c r="H12" s="4">
        <f>VLOOKUP(G12,引用!$B:$F,4,0)</f>
        <v>20</v>
      </c>
      <c r="I12" s="4">
        <v>2</v>
      </c>
      <c r="J12" s="7" t="s">
        <v>28</v>
      </c>
      <c r="K12" s="4">
        <f>VLOOKUP(J12,引用!$B:$F,4,0)</f>
        <v>120</v>
      </c>
      <c r="L12" s="4">
        <v>1</v>
      </c>
      <c r="M12" s="4">
        <f t="shared" si="0"/>
        <v>160</v>
      </c>
      <c r="N12" s="8" t="str">
        <f>VLOOKUP(G12,引用!$B:$F,3,0)&amp;","&amp;I12&amp;";"&amp;VLOOKUP(J12,引用!$B:$F,3,0)&amp;","&amp;L12</f>
        <v>prop,206,2;prop,318,1</v>
      </c>
      <c r="O12" s="8" t="str">
        <f>VLOOKUP(G12,引用!$B:$F,5,0)&amp;","&amp;I12&amp;";"&amp;VLOOKUP(J12,引用!$B:$F,5,0)&amp;","&amp;L12</f>
        <v>prop,206,2;prop,318,1</v>
      </c>
    </row>
    <row r="13" spans="1:15" x14ac:dyDescent="0.15">
      <c r="A13" s="4">
        <v>12</v>
      </c>
      <c r="B13" s="6">
        <v>69</v>
      </c>
      <c r="C13" s="6">
        <v>360</v>
      </c>
      <c r="D13" s="6">
        <v>750</v>
      </c>
      <c r="E13" s="4">
        <v>190</v>
      </c>
      <c r="F13" s="4">
        <v>0</v>
      </c>
      <c r="G13" s="5" t="s">
        <v>27</v>
      </c>
      <c r="H13" s="4">
        <f>VLOOKUP(G13,引用!$B:$F,4,0)</f>
        <v>100</v>
      </c>
      <c r="I13" s="4">
        <v>1</v>
      </c>
      <c r="J13" s="7" t="s">
        <v>29</v>
      </c>
      <c r="K13" s="4">
        <f>VLOOKUP(J13,引用!$B:$F,4,0)</f>
        <v>120</v>
      </c>
      <c r="L13" s="4">
        <v>1</v>
      </c>
      <c r="M13" s="4">
        <f t="shared" si="0"/>
        <v>220</v>
      </c>
      <c r="N13" s="8" t="str">
        <f>VLOOKUP(G13,引用!$B:$F,3,0)&amp;","&amp;I13&amp;";"&amp;VLOOKUP(J13,引用!$B:$F,3,0)&amp;","&amp;L13</f>
        <v>prop,323,1;prop,315,1</v>
      </c>
      <c r="O13" s="8" t="str">
        <f>VLOOKUP(G13,引用!$B:$F,5,0)&amp;","&amp;I13&amp;";"&amp;VLOOKUP(J13,引用!$B:$F,5,0)&amp;","&amp;L13</f>
        <v>prop,323,1;prop,315,1</v>
      </c>
    </row>
    <row r="14" spans="1:15" x14ac:dyDescent="0.15">
      <c r="A14" s="4">
        <v>13</v>
      </c>
      <c r="B14" s="6">
        <v>73</v>
      </c>
      <c r="C14" s="6">
        <v>380</v>
      </c>
      <c r="D14" s="6">
        <v>800</v>
      </c>
      <c r="E14" s="4">
        <v>200</v>
      </c>
      <c r="F14" s="4">
        <v>0</v>
      </c>
      <c r="G14" s="5" t="s">
        <v>23</v>
      </c>
      <c r="H14" s="4">
        <f>VLOOKUP(G14,引用!$B:$F,4,0)</f>
        <v>200</v>
      </c>
      <c r="I14" s="4">
        <v>1</v>
      </c>
      <c r="J14" s="7" t="s">
        <v>28</v>
      </c>
      <c r="K14" s="4">
        <f>VLOOKUP(J14,引用!$B:$F,4,0)</f>
        <v>120</v>
      </c>
      <c r="L14" s="4">
        <v>1</v>
      </c>
      <c r="M14" s="4">
        <f t="shared" si="0"/>
        <v>320</v>
      </c>
      <c r="N14" s="8" t="str">
        <f>VLOOKUP(G14,引用!$B:$F,3,0)&amp;","&amp;I14&amp;";"&amp;VLOOKUP(J14,引用!$B:$F,3,0)&amp;","&amp;L14</f>
        <v>pack,304,1;prop,318,1</v>
      </c>
      <c r="O14" s="8" t="str">
        <f>VLOOKUP(G14,引用!$B:$F,5,0)&amp;","&amp;I14&amp;";"&amp;VLOOKUP(J14,引用!$B:$F,5,0)&amp;","&amp;L14</f>
        <v>item,104,1;prop,318,1</v>
      </c>
    </row>
    <row r="15" spans="1:15" x14ac:dyDescent="0.15">
      <c r="A15" s="4">
        <v>14</v>
      </c>
      <c r="B15" s="6">
        <v>76</v>
      </c>
      <c r="C15" s="6">
        <v>400</v>
      </c>
      <c r="D15" s="6">
        <v>850</v>
      </c>
      <c r="E15" s="4">
        <v>210</v>
      </c>
      <c r="F15" s="4">
        <v>0</v>
      </c>
      <c r="G15" s="5" t="s">
        <v>25</v>
      </c>
      <c r="H15" s="4">
        <f>VLOOKUP(G15,引用!$B:$F,4,0)</f>
        <v>20</v>
      </c>
      <c r="I15" s="4">
        <v>2</v>
      </c>
      <c r="J15" s="7" t="s">
        <v>29</v>
      </c>
      <c r="K15" s="4">
        <f>VLOOKUP(J15,引用!$B:$F,4,0)</f>
        <v>120</v>
      </c>
      <c r="L15" s="4">
        <v>1</v>
      </c>
      <c r="M15" s="4">
        <f t="shared" si="0"/>
        <v>160</v>
      </c>
      <c r="N15" s="8" t="str">
        <f>VLOOKUP(G15,引用!$B:$F,3,0)&amp;","&amp;I15&amp;";"&amp;VLOOKUP(J15,引用!$B:$F,3,0)&amp;","&amp;L15</f>
        <v>prop,206,2;prop,315,1</v>
      </c>
      <c r="O15" s="8" t="str">
        <f>VLOOKUP(G15,引用!$B:$F,5,0)&amp;","&amp;I15&amp;";"&amp;VLOOKUP(J15,引用!$B:$F,5,0)&amp;","&amp;L15</f>
        <v>prop,206,2;prop,315,1</v>
      </c>
    </row>
    <row r="18" spans="1:37" x14ac:dyDescent="0.15">
      <c r="A18" s="2" t="s">
        <v>31</v>
      </c>
    </row>
    <row r="19" spans="1:37" x14ac:dyDescent="0.15">
      <c r="A19" s="9" t="s">
        <v>70</v>
      </c>
      <c r="B19" s="4" t="s">
        <v>32</v>
      </c>
      <c r="C19" s="4" t="s">
        <v>9</v>
      </c>
      <c r="D19" s="4" t="s">
        <v>33</v>
      </c>
      <c r="E19" s="4" t="s">
        <v>14</v>
      </c>
      <c r="F19" s="4" t="s">
        <v>15</v>
      </c>
      <c r="G19" s="4" t="s">
        <v>16</v>
      </c>
      <c r="H19" s="43" t="s">
        <v>34</v>
      </c>
      <c r="I19" s="44" t="s">
        <v>9</v>
      </c>
      <c r="J19" s="44" t="s">
        <v>35</v>
      </c>
      <c r="K19" s="44" t="s">
        <v>14</v>
      </c>
      <c r="L19" s="44" t="s">
        <v>15</v>
      </c>
      <c r="M19" s="44" t="s">
        <v>16</v>
      </c>
      <c r="N19" s="45"/>
      <c r="P19" s="47" t="s">
        <v>988</v>
      </c>
      <c r="Q19" s="47" t="s">
        <v>989</v>
      </c>
      <c r="R19" s="47" t="s">
        <v>991</v>
      </c>
      <c r="S19" s="47" t="s">
        <v>990</v>
      </c>
      <c r="T19" s="47" t="s">
        <v>992</v>
      </c>
      <c r="U19" s="47" t="s">
        <v>993</v>
      </c>
      <c r="V19" s="47" t="s">
        <v>1011</v>
      </c>
      <c r="W19" s="47" t="s">
        <v>994</v>
      </c>
      <c r="X19" s="47" t="s">
        <v>995</v>
      </c>
      <c r="Y19" s="47" t="s">
        <v>996</v>
      </c>
      <c r="Z19" s="47" t="s">
        <v>1012</v>
      </c>
      <c r="AA19" s="47" t="s">
        <v>997</v>
      </c>
      <c r="AB19" s="47" t="s">
        <v>998</v>
      </c>
      <c r="AC19" s="47" t="s">
        <v>1016</v>
      </c>
      <c r="AD19" s="47" t="s">
        <v>1013</v>
      </c>
      <c r="AE19" s="47" t="s">
        <v>1014</v>
      </c>
      <c r="AF19" s="47" t="s">
        <v>1015</v>
      </c>
      <c r="AG19" s="47" t="s">
        <v>999</v>
      </c>
      <c r="AH19" s="47" t="s">
        <v>1000</v>
      </c>
      <c r="AI19" s="47" t="s">
        <v>1001</v>
      </c>
      <c r="AJ19" s="5" t="s">
        <v>1017</v>
      </c>
      <c r="AK19" s="3" t="s">
        <v>1018</v>
      </c>
    </row>
    <row r="20" spans="1:37" x14ac:dyDescent="0.15">
      <c r="A20" s="9" t="s">
        <v>71</v>
      </c>
      <c r="B20" s="8" t="s">
        <v>36</v>
      </c>
      <c r="C20" s="4">
        <f>VLOOKUP(B20,引用!$B:$F,4,0)</f>
        <v>6</v>
      </c>
      <c r="D20" s="4">
        <v>1</v>
      </c>
      <c r="E20" s="4">
        <f>C20*D20</f>
        <v>6</v>
      </c>
      <c r="F20" s="46" t="str">
        <f>VLOOKUP(B20,引用!$B:$F,3,0)&amp;","&amp;D20&amp;";prop,702,1"</f>
        <v>prop,104,1;prop,702,1</v>
      </c>
      <c r="G20" s="46" t="str">
        <f>VLOOKUP(B20,引用!$B:$F,5,0)&amp;","&amp;D20&amp;";prop,702,1"</f>
        <v>prop,104,1;prop,702,1</v>
      </c>
      <c r="H20" s="43" t="s">
        <v>119</v>
      </c>
      <c r="I20" s="44">
        <f>VLOOKUP(H20,引用!$B:$F,4,0)</f>
        <v>250</v>
      </c>
      <c r="J20" s="44">
        <v>2</v>
      </c>
      <c r="K20" s="44">
        <f>I20*J20</f>
        <v>500</v>
      </c>
      <c r="L20" s="44" t="str">
        <f>VLOOKUP(H20,引用!$B:$F,3,0)&amp;","&amp;J20</f>
        <v>prop,702,2</v>
      </c>
      <c r="M20" s="44" t="str">
        <f>VLOOKUP(H20,引用!$B:$F,5,0)&amp;","&amp;J20</f>
        <v>prop,702,2</v>
      </c>
      <c r="N20" s="45" t="s">
        <v>119</v>
      </c>
      <c r="P20" s="4">
        <v>1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"/>
      <c r="AE20" s="8"/>
      <c r="AF20" s="8"/>
      <c r="AG20" s="8"/>
      <c r="AH20" s="8"/>
      <c r="AI20" s="8"/>
      <c r="AJ20" s="5"/>
    </row>
    <row r="21" spans="1:37" x14ac:dyDescent="0.15">
      <c r="A21" s="9" t="s">
        <v>72</v>
      </c>
      <c r="B21" s="10" t="s">
        <v>37</v>
      </c>
      <c r="C21" s="4">
        <f>VLOOKUP(B21,引用!$B:$F,4,0)</f>
        <v>2</v>
      </c>
      <c r="D21" s="4">
        <v>3</v>
      </c>
      <c r="E21" s="4">
        <f t="shared" ref="E21:E67" si="1">C21*D21</f>
        <v>6</v>
      </c>
      <c r="F21" s="4" t="str">
        <f>VLOOKUP(B21,引用!$B:$F,3,0)&amp;","&amp;D21</f>
        <v>prop,202,3</v>
      </c>
      <c r="G21" s="4" t="str">
        <f>VLOOKUP(B21,引用!$B:$F,5,0)&amp;","&amp;D21</f>
        <v>prop,202,3</v>
      </c>
      <c r="H21" s="43" t="s">
        <v>120</v>
      </c>
      <c r="I21" s="44">
        <f>VLOOKUP(H21,引用!$B:$F,4,0)</f>
        <v>50</v>
      </c>
      <c r="J21" s="44">
        <v>2</v>
      </c>
      <c r="K21" s="44">
        <f t="shared" ref="K21:K67" si="2">I21*J21</f>
        <v>100</v>
      </c>
      <c r="L21" s="44" t="str">
        <f>VLOOKUP(H21,引用!$B:$F,3,0)&amp;","&amp;J21</f>
        <v>prop,701,2</v>
      </c>
      <c r="M21" s="44" t="str">
        <f>VLOOKUP(H21,引用!$B:$F,5,0)&amp;","&amp;J21</f>
        <v>prop,701,2</v>
      </c>
      <c r="N21" s="45" t="s">
        <v>120</v>
      </c>
      <c r="P21" s="4">
        <v>2</v>
      </c>
      <c r="Q21" s="4" t="s">
        <v>1004</v>
      </c>
      <c r="R21" s="4">
        <v>2</v>
      </c>
      <c r="S21" s="4">
        <f>VLOOKUP(Q21,引用!$B:$F,4,0)</f>
        <v>50</v>
      </c>
      <c r="T21" s="4">
        <f>R21*S21</f>
        <v>100</v>
      </c>
      <c r="U21" s="4" t="s">
        <v>1007</v>
      </c>
      <c r="V21" s="4">
        <v>2</v>
      </c>
      <c r="W21" s="4">
        <f>VLOOKUP(U21,引用!$B:$F,4,0)</f>
        <v>250</v>
      </c>
      <c r="X21" s="4">
        <f>V21*W21</f>
        <v>500</v>
      </c>
      <c r="Y21" s="4" t="s">
        <v>912</v>
      </c>
      <c r="Z21" s="4">
        <v>200</v>
      </c>
      <c r="AA21" s="4">
        <f>VLOOKUP(Y21,引用!$B:$F,4,0)</f>
        <v>1</v>
      </c>
      <c r="AB21" s="4">
        <f>Z21*AA21</f>
        <v>200</v>
      </c>
      <c r="AC21" s="4"/>
      <c r="AD21" s="8" t="str">
        <f>VLOOKUP(Q21,引用!$B:$F,3,0)&amp;","&amp;R21</f>
        <v>prop,701,2</v>
      </c>
      <c r="AE21" s="8" t="str">
        <f>VLOOKUP(U21,引用!$B:$F,3,0)&amp;","&amp;V21</f>
        <v>prop,702,2</v>
      </c>
      <c r="AF21" s="8" t="str">
        <f>VLOOKUP(Y21,引用!$B:$F,3,0)&amp;IF(AC21=1,"",","&amp;Z21)</f>
        <v>cash,200</v>
      </c>
      <c r="AG21" s="4">
        <v>3</v>
      </c>
      <c r="AH21" s="4">
        <f t="shared" ref="AH21:AH34" si="3">AG21*3</f>
        <v>9</v>
      </c>
      <c r="AI21" s="4" t="str">
        <f t="shared" ref="AI21:AI34" si="4">AH21*1/3&amp;","&amp;AH21*2/3&amp;","&amp;AH21</f>
        <v>3,6,9</v>
      </c>
      <c r="AJ21" s="8" t="str">
        <f>AD21&amp;";"&amp;AE21&amp;";"&amp;AF21</f>
        <v>prop,701,2;prop,702,2;cash,200</v>
      </c>
    </row>
    <row r="22" spans="1:37" x14ac:dyDescent="0.15">
      <c r="A22" s="9" t="s">
        <v>73</v>
      </c>
      <c r="B22" s="8" t="s">
        <v>38</v>
      </c>
      <c r="C22" s="4">
        <f>VLOOKUP(B22,引用!$B:$F,4,0)</f>
        <v>10</v>
      </c>
      <c r="D22" s="4">
        <v>2</v>
      </c>
      <c r="E22" s="4">
        <f t="shared" si="1"/>
        <v>20</v>
      </c>
      <c r="F22" s="4" t="str">
        <f>VLOOKUP(B22,引用!$B:$F,3,0)&amp;","&amp;D22</f>
        <v>prop,207,2</v>
      </c>
      <c r="G22" s="4" t="str">
        <f>VLOOKUP(B22,引用!$B:$F,5,0)&amp;","&amp;D22</f>
        <v>prop,207,2</v>
      </c>
      <c r="H22" s="43" t="s">
        <v>923</v>
      </c>
      <c r="I22" s="44">
        <f>VLOOKUP(H22,引用!$B:$F,4,0)</f>
        <v>50</v>
      </c>
      <c r="J22" s="44">
        <v>2</v>
      </c>
      <c r="K22" s="44">
        <f t="shared" si="2"/>
        <v>100</v>
      </c>
      <c r="L22" s="44" t="str">
        <f>VLOOKUP(H22,引用!$B:$F,3,0)&amp;","&amp;J22</f>
        <v>prop,701,2</v>
      </c>
      <c r="M22" s="44" t="str">
        <f>VLOOKUP(H22,引用!$B:$F,5,0)&amp;","&amp;J22</f>
        <v>prop,701,2</v>
      </c>
      <c r="N22" s="45" t="s">
        <v>923</v>
      </c>
      <c r="P22" s="4">
        <v>3</v>
      </c>
      <c r="Q22" s="4" t="s">
        <v>1004</v>
      </c>
      <c r="R22" s="4">
        <v>2</v>
      </c>
      <c r="S22" s="4">
        <f>VLOOKUP(Q22,引用!$B:$F,4,0)</f>
        <v>50</v>
      </c>
      <c r="T22" s="4">
        <f t="shared" ref="T22:T34" si="5">R22*S22</f>
        <v>100</v>
      </c>
      <c r="U22" s="4" t="s">
        <v>1003</v>
      </c>
      <c r="V22" s="4">
        <v>2</v>
      </c>
      <c r="W22" s="4">
        <f>VLOOKUP(U22,引用!$B:$F,4,0)</f>
        <v>250</v>
      </c>
      <c r="X22" s="4">
        <f t="shared" ref="X22:X34" si="6">V22*W22</f>
        <v>500</v>
      </c>
      <c r="Y22" s="4" t="s">
        <v>1005</v>
      </c>
      <c r="Z22" s="4">
        <v>1</v>
      </c>
      <c r="AA22" s="4">
        <f>VLOOKUP(Y22,引用!$B:$F,4,0)</f>
        <v>800</v>
      </c>
      <c r="AB22" s="4">
        <f t="shared" ref="AB22:AB34" si="7">Z22*AA22</f>
        <v>800</v>
      </c>
      <c r="AC22" s="4">
        <v>1</v>
      </c>
      <c r="AD22" s="8" t="str">
        <f>VLOOKUP(Q22,引用!$B:$F,3,0)&amp;","&amp;R22</f>
        <v>prop,701,2</v>
      </c>
      <c r="AE22" s="8" t="str">
        <f>VLOOKUP(U22,引用!$B:$F,3,0)&amp;","&amp;V22</f>
        <v>prop,702,2</v>
      </c>
      <c r="AF22" s="8" t="str">
        <f>VLOOKUP(Y22,引用!$B:$F,3,0)&amp;IF(AC22=1,"",","&amp;Z22)</f>
        <v>hero,10</v>
      </c>
      <c r="AG22" s="4">
        <v>3</v>
      </c>
      <c r="AH22" s="4">
        <f t="shared" si="3"/>
        <v>9</v>
      </c>
      <c r="AI22" s="4" t="str">
        <f t="shared" si="4"/>
        <v>3,6,9</v>
      </c>
      <c r="AJ22" s="8" t="str">
        <f t="shared" ref="AJ22:AJ34" si="8">AD22&amp;";"&amp;AE22&amp;";"&amp;AF22</f>
        <v>prop,701,2;prop,702,2;hero,10</v>
      </c>
      <c r="AK22" s="3" t="str">
        <f>AF22</f>
        <v>hero,10</v>
      </c>
    </row>
    <row r="23" spans="1:37" x14ac:dyDescent="0.15">
      <c r="A23" s="9" t="s">
        <v>74</v>
      </c>
      <c r="B23" s="8" t="s">
        <v>39</v>
      </c>
      <c r="C23" s="4">
        <f>VLOOKUP(B23,引用!$B:$F,4,0)</f>
        <v>50</v>
      </c>
      <c r="D23" s="4">
        <v>1</v>
      </c>
      <c r="E23" s="4">
        <f t="shared" si="1"/>
        <v>50</v>
      </c>
      <c r="F23" s="4" t="str">
        <f>VLOOKUP(B23,引用!$B:$F,3,0)&amp;","&amp;D23</f>
        <v>prop,322,1</v>
      </c>
      <c r="G23" s="4" t="str">
        <f>VLOOKUP(B23,引用!$B:$F,5,0)&amp;","&amp;D23</f>
        <v>prop,322,1</v>
      </c>
      <c r="H23" s="43" t="s">
        <v>924</v>
      </c>
      <c r="I23" s="44">
        <f>VLOOKUP(H23,引用!$B:$F,4,0)</f>
        <v>250</v>
      </c>
      <c r="J23" s="44">
        <v>2</v>
      </c>
      <c r="K23" s="44">
        <f t="shared" si="2"/>
        <v>500</v>
      </c>
      <c r="L23" s="44" t="str">
        <f>VLOOKUP(H23,引用!$B:$F,3,0)&amp;","&amp;J23</f>
        <v>prop,702,2</v>
      </c>
      <c r="M23" s="44" t="str">
        <f>VLOOKUP(H23,引用!$B:$F,5,0)&amp;","&amp;J23</f>
        <v>prop,702,2</v>
      </c>
      <c r="N23" s="45" t="s">
        <v>924</v>
      </c>
      <c r="P23" s="4">
        <v>4</v>
      </c>
      <c r="Q23" s="4" t="s">
        <v>1004</v>
      </c>
      <c r="R23" s="4">
        <v>2</v>
      </c>
      <c r="S23" s="4">
        <f>VLOOKUP(Q23,引用!$B:$F,4,0)</f>
        <v>50</v>
      </c>
      <c r="T23" s="4">
        <f t="shared" si="5"/>
        <v>100</v>
      </c>
      <c r="U23" s="4" t="s">
        <v>1007</v>
      </c>
      <c r="V23" s="4">
        <v>2</v>
      </c>
      <c r="W23" s="4">
        <f>VLOOKUP(U23,引用!$B:$F,4,0)</f>
        <v>250</v>
      </c>
      <c r="X23" s="4">
        <f t="shared" si="6"/>
        <v>500</v>
      </c>
      <c r="Y23" s="4" t="s">
        <v>912</v>
      </c>
      <c r="Z23" s="4">
        <v>200</v>
      </c>
      <c r="AA23" s="4">
        <f>VLOOKUP(Y23,引用!$B:$F,4,0)</f>
        <v>1</v>
      </c>
      <c r="AB23" s="4">
        <f t="shared" si="7"/>
        <v>200</v>
      </c>
      <c r="AC23" s="4"/>
      <c r="AD23" s="8" t="str">
        <f>VLOOKUP(Q23,引用!$B:$F,3,0)&amp;","&amp;R23</f>
        <v>prop,701,2</v>
      </c>
      <c r="AE23" s="8" t="str">
        <f>VLOOKUP(U23,引用!$B:$F,3,0)&amp;","&amp;V23</f>
        <v>prop,702,2</v>
      </c>
      <c r="AF23" s="8" t="str">
        <f>VLOOKUP(Y23,引用!$B:$F,3,0)&amp;IF(AC23=1,"",","&amp;Z23)</f>
        <v>cash,200</v>
      </c>
      <c r="AG23" s="4">
        <v>4</v>
      </c>
      <c r="AH23" s="4">
        <f t="shared" si="3"/>
        <v>12</v>
      </c>
      <c r="AI23" s="4" t="str">
        <f t="shared" si="4"/>
        <v>4,8,12</v>
      </c>
      <c r="AJ23" s="8" t="str">
        <f t="shared" si="8"/>
        <v>prop,701,2;prop,702,2;cash,200</v>
      </c>
    </row>
    <row r="24" spans="1:37" x14ac:dyDescent="0.15">
      <c r="A24" s="9" t="s">
        <v>75</v>
      </c>
      <c r="B24" s="10" t="s">
        <v>1002</v>
      </c>
      <c r="C24" s="4">
        <v>5</v>
      </c>
      <c r="D24" s="4">
        <v>3</v>
      </c>
      <c r="E24" s="4">
        <f t="shared" si="1"/>
        <v>15</v>
      </c>
      <c r="F24" s="46" t="s">
        <v>925</v>
      </c>
      <c r="G24" s="46" t="s">
        <v>925</v>
      </c>
      <c r="H24" s="43" t="s">
        <v>923</v>
      </c>
      <c r="I24" s="44">
        <f>VLOOKUP(H24,引用!$B:$F,4,0)</f>
        <v>50</v>
      </c>
      <c r="J24" s="44">
        <v>2</v>
      </c>
      <c r="K24" s="44">
        <f t="shared" si="2"/>
        <v>100</v>
      </c>
      <c r="L24" s="44" t="str">
        <f>VLOOKUP(H24,引用!$B:$F,3,0)&amp;","&amp;J24</f>
        <v>prop,701,2</v>
      </c>
      <c r="M24" s="44" t="str">
        <f>VLOOKUP(H24,引用!$B:$F,5,0)&amp;","&amp;J24</f>
        <v>prop,701,2</v>
      </c>
      <c r="N24" s="45" t="s">
        <v>923</v>
      </c>
      <c r="P24" s="4">
        <v>5</v>
      </c>
      <c r="Q24" s="4" t="s">
        <v>1004</v>
      </c>
      <c r="R24" s="4">
        <v>2</v>
      </c>
      <c r="S24" s="4">
        <f>VLOOKUP(Q24,引用!$B:$F,4,0)</f>
        <v>50</v>
      </c>
      <c r="T24" s="4">
        <f t="shared" si="5"/>
        <v>100</v>
      </c>
      <c r="U24" s="4" t="s">
        <v>1003</v>
      </c>
      <c r="V24" s="4">
        <v>2</v>
      </c>
      <c r="W24" s="4">
        <f>VLOOKUP(U24,引用!$B:$F,4,0)</f>
        <v>250</v>
      </c>
      <c r="X24" s="4">
        <f t="shared" si="6"/>
        <v>500</v>
      </c>
      <c r="Y24" s="4" t="s">
        <v>912</v>
      </c>
      <c r="Z24" s="4">
        <v>200</v>
      </c>
      <c r="AA24" s="4">
        <f>VLOOKUP(Y24,引用!$B:$F,4,0)</f>
        <v>1</v>
      </c>
      <c r="AB24" s="4">
        <f t="shared" si="7"/>
        <v>200</v>
      </c>
      <c r="AC24" s="4"/>
      <c r="AD24" s="8" t="str">
        <f>VLOOKUP(Q24,引用!$B:$F,3,0)&amp;","&amp;R24</f>
        <v>prop,701,2</v>
      </c>
      <c r="AE24" s="8" t="str">
        <f>VLOOKUP(U24,引用!$B:$F,3,0)&amp;","&amp;V24</f>
        <v>prop,702,2</v>
      </c>
      <c r="AF24" s="8" t="str">
        <f>VLOOKUP(Y24,引用!$B:$F,3,0)&amp;IF(AC24=1,"",","&amp;Z24)</f>
        <v>cash,200</v>
      </c>
      <c r="AG24" s="4">
        <v>4</v>
      </c>
      <c r="AH24" s="4">
        <f t="shared" si="3"/>
        <v>12</v>
      </c>
      <c r="AI24" s="4" t="str">
        <f t="shared" si="4"/>
        <v>4,8,12</v>
      </c>
      <c r="AJ24" s="8" t="str">
        <f t="shared" si="8"/>
        <v>prop,701,2;prop,702,2;cash,200</v>
      </c>
    </row>
    <row r="25" spans="1:37" x14ac:dyDescent="0.15">
      <c r="A25" s="9" t="s">
        <v>76</v>
      </c>
      <c r="B25" s="8" t="s">
        <v>41</v>
      </c>
      <c r="C25" s="4">
        <f>VLOOKUP(B25,引用!$B:$F,4,0)</f>
        <v>10</v>
      </c>
      <c r="D25" s="4">
        <v>2</v>
      </c>
      <c r="E25" s="4">
        <f t="shared" si="1"/>
        <v>20</v>
      </c>
      <c r="F25" s="4" t="str">
        <f>VLOOKUP(B25,引用!$B:$F,3,0)&amp;","&amp;D25</f>
        <v>prop,208,2</v>
      </c>
      <c r="G25" s="4" t="str">
        <f>VLOOKUP(B25,引用!$B:$F,5,0)&amp;","&amp;D25</f>
        <v>prop,208,2</v>
      </c>
      <c r="H25" s="43" t="s">
        <v>923</v>
      </c>
      <c r="I25" s="44">
        <f>VLOOKUP(H25,引用!$B:$F,4,0)</f>
        <v>50</v>
      </c>
      <c r="J25" s="44">
        <v>2</v>
      </c>
      <c r="K25" s="44">
        <f t="shared" si="2"/>
        <v>100</v>
      </c>
      <c r="L25" s="44" t="str">
        <f>VLOOKUP(H25,引用!$B:$F,3,0)&amp;","&amp;J25</f>
        <v>prop,701,2</v>
      </c>
      <c r="M25" s="44" t="str">
        <f>VLOOKUP(H25,引用!$B:$F,5,0)&amp;","&amp;J25</f>
        <v>prop,701,2</v>
      </c>
      <c r="N25" s="45" t="s">
        <v>923</v>
      </c>
      <c r="P25" s="4">
        <v>6</v>
      </c>
      <c r="Q25" s="4" t="s">
        <v>1004</v>
      </c>
      <c r="R25" s="4">
        <v>2</v>
      </c>
      <c r="S25" s="4">
        <f>VLOOKUP(Q25,引用!$B:$F,4,0)</f>
        <v>50</v>
      </c>
      <c r="T25" s="4">
        <f t="shared" si="5"/>
        <v>100</v>
      </c>
      <c r="U25" s="4" t="s">
        <v>1007</v>
      </c>
      <c r="V25" s="4">
        <v>2</v>
      </c>
      <c r="W25" s="4">
        <f>VLOOKUP(U25,引用!$B:$F,4,0)</f>
        <v>250</v>
      </c>
      <c r="X25" s="4">
        <f t="shared" si="6"/>
        <v>500</v>
      </c>
      <c r="Y25" s="4" t="s">
        <v>1006</v>
      </c>
      <c r="Z25" s="4">
        <v>1</v>
      </c>
      <c r="AA25" s="4">
        <f>VLOOKUP(Y25,引用!$B:$F,4,0)</f>
        <v>800</v>
      </c>
      <c r="AB25" s="4">
        <f t="shared" si="7"/>
        <v>800</v>
      </c>
      <c r="AC25" s="4">
        <v>1</v>
      </c>
      <c r="AD25" s="8" t="str">
        <f>VLOOKUP(Q25,引用!$B:$F,3,0)&amp;","&amp;R25</f>
        <v>prop,701,2</v>
      </c>
      <c r="AE25" s="8" t="str">
        <f>VLOOKUP(U25,引用!$B:$F,3,0)&amp;","&amp;V25</f>
        <v>prop,702,2</v>
      </c>
      <c r="AF25" s="8" t="str">
        <f>VLOOKUP(Y25,引用!$B:$F,3,0)&amp;IF(AC25=1,"",","&amp;Z25)</f>
        <v>hero,8</v>
      </c>
      <c r="AG25" s="4">
        <v>4</v>
      </c>
      <c r="AH25" s="4">
        <f t="shared" si="3"/>
        <v>12</v>
      </c>
      <c r="AI25" s="4" t="str">
        <f t="shared" si="4"/>
        <v>4,8,12</v>
      </c>
      <c r="AJ25" s="8" t="str">
        <f t="shared" si="8"/>
        <v>prop,701,2;prop,702,2;hero,8</v>
      </c>
      <c r="AK25" s="3" t="str">
        <f>AF25</f>
        <v>hero,8</v>
      </c>
    </row>
    <row r="26" spans="1:37" x14ac:dyDescent="0.15">
      <c r="A26" s="9" t="s">
        <v>77</v>
      </c>
      <c r="B26" s="10" t="s">
        <v>40</v>
      </c>
      <c r="C26" s="4">
        <f>VLOOKUP(B26,引用!$B:$F,4,0)</f>
        <v>3</v>
      </c>
      <c r="D26" s="4">
        <v>3</v>
      </c>
      <c r="E26" s="4">
        <f t="shared" si="1"/>
        <v>9</v>
      </c>
      <c r="F26" s="4" t="str">
        <f>VLOOKUP(B26,引用!$B:$F,3,0)&amp;","&amp;D26</f>
        <v>prop,203,3</v>
      </c>
      <c r="G26" s="4" t="str">
        <f>VLOOKUP(B26,引用!$B:$F,5,0)&amp;","&amp;D26</f>
        <v>prop,203,3</v>
      </c>
      <c r="H26" s="43" t="s">
        <v>924</v>
      </c>
      <c r="I26" s="44">
        <f>VLOOKUP(H26,引用!$B:$F,4,0)</f>
        <v>250</v>
      </c>
      <c r="J26" s="44">
        <v>2</v>
      </c>
      <c r="K26" s="44">
        <f t="shared" si="2"/>
        <v>500</v>
      </c>
      <c r="L26" s="44" t="str">
        <f>VLOOKUP(H26,引用!$B:$F,3,0)&amp;","&amp;J26</f>
        <v>prop,702,2</v>
      </c>
      <c r="M26" s="44" t="str">
        <f>VLOOKUP(H26,引用!$B:$F,5,0)&amp;","&amp;J26</f>
        <v>prop,702,2</v>
      </c>
      <c r="N26" s="45" t="s">
        <v>924</v>
      </c>
      <c r="P26" s="4">
        <v>7</v>
      </c>
      <c r="Q26" s="4" t="s">
        <v>1004</v>
      </c>
      <c r="R26" s="4">
        <v>2</v>
      </c>
      <c r="S26" s="4">
        <f>VLOOKUP(Q26,引用!$B:$F,4,0)</f>
        <v>50</v>
      </c>
      <c r="T26" s="4">
        <f t="shared" si="5"/>
        <v>100</v>
      </c>
      <c r="U26" s="4" t="s">
        <v>1003</v>
      </c>
      <c r="V26" s="4">
        <v>2</v>
      </c>
      <c r="W26" s="4">
        <f>VLOOKUP(U26,引用!$B:$F,4,0)</f>
        <v>250</v>
      </c>
      <c r="X26" s="4">
        <f t="shared" si="6"/>
        <v>500</v>
      </c>
      <c r="Y26" s="4" t="s">
        <v>912</v>
      </c>
      <c r="Z26" s="4">
        <v>200</v>
      </c>
      <c r="AA26" s="4">
        <f>VLOOKUP(Y26,引用!$B:$F,4,0)</f>
        <v>1</v>
      </c>
      <c r="AB26" s="4">
        <f t="shared" si="7"/>
        <v>200</v>
      </c>
      <c r="AC26" s="4"/>
      <c r="AD26" s="8" t="str">
        <f>VLOOKUP(Q26,引用!$B:$F,3,0)&amp;","&amp;R26</f>
        <v>prop,701,2</v>
      </c>
      <c r="AE26" s="8" t="str">
        <f>VLOOKUP(U26,引用!$B:$F,3,0)&amp;","&amp;V26</f>
        <v>prop,702,2</v>
      </c>
      <c r="AF26" s="8" t="str">
        <f>VLOOKUP(Y26,引用!$B:$F,3,0)&amp;IF(AC26=1,"",","&amp;Z26)</f>
        <v>cash,200</v>
      </c>
      <c r="AG26" s="4">
        <v>4</v>
      </c>
      <c r="AH26" s="4">
        <f t="shared" si="3"/>
        <v>12</v>
      </c>
      <c r="AI26" s="4" t="str">
        <f t="shared" si="4"/>
        <v>4,8,12</v>
      </c>
      <c r="AJ26" s="8" t="str">
        <f t="shared" si="8"/>
        <v>prop,701,2;prop,702,2;cash,200</v>
      </c>
    </row>
    <row r="27" spans="1:37" x14ac:dyDescent="0.15">
      <c r="A27" s="9" t="s">
        <v>78</v>
      </c>
      <c r="B27" s="8" t="s">
        <v>42</v>
      </c>
      <c r="C27" s="4">
        <f>VLOOKUP(B27,引用!$B:$F,4,0)</f>
        <v>10</v>
      </c>
      <c r="D27" s="4">
        <v>2</v>
      </c>
      <c r="E27" s="4">
        <f t="shared" si="1"/>
        <v>20</v>
      </c>
      <c r="F27" s="4" t="str">
        <f>VLOOKUP(B27,引用!$B:$F,3,0)&amp;","&amp;D27</f>
        <v>prop,209,2</v>
      </c>
      <c r="G27" s="4" t="str">
        <f>VLOOKUP(B27,引用!$B:$F,5,0)&amp;","&amp;D27</f>
        <v>prop,209,2</v>
      </c>
      <c r="H27" s="43" t="s">
        <v>923</v>
      </c>
      <c r="I27" s="44">
        <f>VLOOKUP(H27,引用!$B:$F,4,0)</f>
        <v>50</v>
      </c>
      <c r="J27" s="44">
        <v>2</v>
      </c>
      <c r="K27" s="44">
        <f t="shared" si="2"/>
        <v>100</v>
      </c>
      <c r="L27" s="44" t="str">
        <f>VLOOKUP(H27,引用!$B:$F,3,0)&amp;","&amp;J27</f>
        <v>prop,701,2</v>
      </c>
      <c r="M27" s="44" t="str">
        <f>VLOOKUP(H27,引用!$B:$F,5,0)&amp;","&amp;J27</f>
        <v>prop,701,2</v>
      </c>
      <c r="N27" s="45" t="s">
        <v>923</v>
      </c>
      <c r="P27" s="4">
        <v>8</v>
      </c>
      <c r="Q27" s="4" t="s">
        <v>1004</v>
      </c>
      <c r="R27" s="4">
        <v>2</v>
      </c>
      <c r="S27" s="4">
        <f>VLOOKUP(Q27,引用!$B:$F,4,0)</f>
        <v>50</v>
      </c>
      <c r="T27" s="4">
        <f t="shared" si="5"/>
        <v>100</v>
      </c>
      <c r="U27" s="4" t="s">
        <v>1007</v>
      </c>
      <c r="V27" s="4">
        <v>2</v>
      </c>
      <c r="W27" s="4">
        <f>VLOOKUP(U27,引用!$B:$F,4,0)</f>
        <v>250</v>
      </c>
      <c r="X27" s="4">
        <f t="shared" si="6"/>
        <v>500</v>
      </c>
      <c r="Y27" s="4" t="s">
        <v>912</v>
      </c>
      <c r="Z27" s="4">
        <v>200</v>
      </c>
      <c r="AA27" s="4">
        <f>VLOOKUP(Y27,引用!$B:$F,4,0)</f>
        <v>1</v>
      </c>
      <c r="AB27" s="4">
        <f t="shared" si="7"/>
        <v>200</v>
      </c>
      <c r="AC27" s="4"/>
      <c r="AD27" s="8" t="str">
        <f>VLOOKUP(Q27,引用!$B:$F,3,0)&amp;","&amp;R27</f>
        <v>prop,701,2</v>
      </c>
      <c r="AE27" s="8" t="str">
        <f>VLOOKUP(U27,引用!$B:$F,3,0)&amp;","&amp;V27</f>
        <v>prop,702,2</v>
      </c>
      <c r="AF27" s="8" t="str">
        <f>VLOOKUP(Y27,引用!$B:$F,3,0)&amp;IF(AC27=1,"",","&amp;Z27)</f>
        <v>cash,200</v>
      </c>
      <c r="AG27" s="4">
        <v>3</v>
      </c>
      <c r="AH27" s="4">
        <f t="shared" si="3"/>
        <v>9</v>
      </c>
      <c r="AI27" s="4" t="str">
        <f t="shared" si="4"/>
        <v>3,6,9</v>
      </c>
      <c r="AJ27" s="8" t="str">
        <f t="shared" si="8"/>
        <v>prop,701,2;prop,702,2;cash,200</v>
      </c>
    </row>
    <row r="28" spans="1:37" x14ac:dyDescent="0.15">
      <c r="A28" s="9" t="s">
        <v>79</v>
      </c>
      <c r="B28" s="10" t="s">
        <v>40</v>
      </c>
      <c r="C28" s="4">
        <f>VLOOKUP(B28,引用!$B:$F,4,0)</f>
        <v>3</v>
      </c>
      <c r="D28" s="4">
        <v>3</v>
      </c>
      <c r="E28" s="4">
        <f t="shared" si="1"/>
        <v>9</v>
      </c>
      <c r="F28" s="4" t="str">
        <f>VLOOKUP(B28,引用!$B:$F,3,0)&amp;","&amp;D28</f>
        <v>prop,203,3</v>
      </c>
      <c r="G28" s="4" t="str">
        <f>VLOOKUP(B28,引用!$B:$F,5,0)&amp;","&amp;D28</f>
        <v>prop,203,3</v>
      </c>
      <c r="H28" s="43" t="s">
        <v>923</v>
      </c>
      <c r="I28" s="44">
        <f>VLOOKUP(H28,引用!$B:$F,4,0)</f>
        <v>50</v>
      </c>
      <c r="J28" s="44">
        <v>2</v>
      </c>
      <c r="K28" s="44">
        <f t="shared" si="2"/>
        <v>100</v>
      </c>
      <c r="L28" s="44" t="str">
        <f>VLOOKUP(H28,引用!$B:$F,3,0)&amp;","&amp;J28</f>
        <v>prop,701,2</v>
      </c>
      <c r="M28" s="44" t="str">
        <f>VLOOKUP(H28,引用!$B:$F,5,0)&amp;","&amp;J28</f>
        <v>prop,701,2</v>
      </c>
      <c r="N28" s="45" t="s">
        <v>923</v>
      </c>
      <c r="P28" s="4">
        <v>9</v>
      </c>
      <c r="Q28" s="4" t="s">
        <v>1004</v>
      </c>
      <c r="R28" s="4">
        <v>2</v>
      </c>
      <c r="S28" s="4">
        <f>VLOOKUP(Q28,引用!$B:$F,4,0)</f>
        <v>50</v>
      </c>
      <c r="T28" s="4">
        <f t="shared" si="5"/>
        <v>100</v>
      </c>
      <c r="U28" s="4" t="s">
        <v>1003</v>
      </c>
      <c r="V28" s="4">
        <v>2</v>
      </c>
      <c r="W28" s="4">
        <f>VLOOKUP(U28,引用!$B:$F,4,0)</f>
        <v>250</v>
      </c>
      <c r="X28" s="4">
        <f t="shared" si="6"/>
        <v>500</v>
      </c>
      <c r="Y28" s="4" t="s">
        <v>1008</v>
      </c>
      <c r="Z28" s="4">
        <v>1</v>
      </c>
      <c r="AA28" s="4">
        <f>VLOOKUP(Y28,引用!$B:$F,4,0)</f>
        <v>800</v>
      </c>
      <c r="AB28" s="4">
        <f t="shared" si="7"/>
        <v>800</v>
      </c>
      <c r="AC28" s="4">
        <v>1</v>
      </c>
      <c r="AD28" s="8" t="str">
        <f>VLOOKUP(Q28,引用!$B:$F,3,0)&amp;","&amp;R28</f>
        <v>prop,701,2</v>
      </c>
      <c r="AE28" s="8" t="str">
        <f>VLOOKUP(U28,引用!$B:$F,3,0)&amp;","&amp;V28</f>
        <v>prop,702,2</v>
      </c>
      <c r="AF28" s="8" t="str">
        <f>VLOOKUP(Y28,引用!$B:$F,3,0)&amp;IF(AC28=1,"",","&amp;Z28)</f>
        <v>hero,31</v>
      </c>
      <c r="AG28" s="4">
        <v>3</v>
      </c>
      <c r="AH28" s="4">
        <f t="shared" si="3"/>
        <v>9</v>
      </c>
      <c r="AI28" s="4" t="str">
        <f t="shared" si="4"/>
        <v>3,6,9</v>
      </c>
      <c r="AJ28" s="8" t="str">
        <f t="shared" si="8"/>
        <v>prop,701,2;prop,702,2;hero,31</v>
      </c>
      <c r="AK28" s="3" t="str">
        <f>AF28</f>
        <v>hero,31</v>
      </c>
    </row>
    <row r="29" spans="1:37" x14ac:dyDescent="0.15">
      <c r="A29" s="9" t="s">
        <v>80</v>
      </c>
      <c r="B29" s="8" t="s">
        <v>43</v>
      </c>
      <c r="C29" s="4">
        <f>VLOOKUP(B29,引用!$B:$F,4,0)</f>
        <v>10</v>
      </c>
      <c r="D29" s="4">
        <v>2</v>
      </c>
      <c r="E29" s="4">
        <f t="shared" si="1"/>
        <v>20</v>
      </c>
      <c r="F29" s="4" t="str">
        <f>VLOOKUP(B29,引用!$B:$F,3,0)&amp;","&amp;D29</f>
        <v>prop,210,2</v>
      </c>
      <c r="G29" s="4" t="str">
        <f>VLOOKUP(B29,引用!$B:$F,5,0)&amp;","&amp;D29</f>
        <v>prop,210,2</v>
      </c>
      <c r="H29" s="43" t="s">
        <v>923</v>
      </c>
      <c r="I29" s="44">
        <f>VLOOKUP(H29,引用!$B:$F,4,0)</f>
        <v>50</v>
      </c>
      <c r="J29" s="44">
        <v>2</v>
      </c>
      <c r="K29" s="44">
        <f t="shared" si="2"/>
        <v>100</v>
      </c>
      <c r="L29" s="44" t="str">
        <f>VLOOKUP(H29,引用!$B:$F,3,0)&amp;","&amp;J29</f>
        <v>prop,701,2</v>
      </c>
      <c r="M29" s="44" t="str">
        <f>VLOOKUP(H29,引用!$B:$F,5,0)&amp;","&amp;J29</f>
        <v>prop,701,2</v>
      </c>
      <c r="N29" s="45" t="s">
        <v>923</v>
      </c>
      <c r="P29" s="4">
        <v>10</v>
      </c>
      <c r="Q29" s="4" t="s">
        <v>1004</v>
      </c>
      <c r="R29" s="4">
        <v>2</v>
      </c>
      <c r="S29" s="4">
        <f>VLOOKUP(Q29,引用!$B:$F,4,0)</f>
        <v>50</v>
      </c>
      <c r="T29" s="4">
        <f t="shared" si="5"/>
        <v>100</v>
      </c>
      <c r="U29" s="4" t="s">
        <v>1007</v>
      </c>
      <c r="V29" s="4">
        <v>2</v>
      </c>
      <c r="W29" s="4">
        <f>VLOOKUP(U29,引用!$B:$F,4,0)</f>
        <v>250</v>
      </c>
      <c r="X29" s="4">
        <f t="shared" si="6"/>
        <v>500</v>
      </c>
      <c r="Y29" s="4" t="s">
        <v>912</v>
      </c>
      <c r="Z29" s="4">
        <v>200</v>
      </c>
      <c r="AA29" s="4">
        <f>VLOOKUP(Y29,引用!$B:$F,4,0)</f>
        <v>1</v>
      </c>
      <c r="AB29" s="4">
        <f t="shared" si="7"/>
        <v>200</v>
      </c>
      <c r="AC29" s="4"/>
      <c r="AD29" s="8" t="str">
        <f>VLOOKUP(Q29,引用!$B:$F,3,0)&amp;","&amp;R29</f>
        <v>prop,701,2</v>
      </c>
      <c r="AE29" s="8" t="str">
        <f>VLOOKUP(U29,引用!$B:$F,3,0)&amp;","&amp;V29</f>
        <v>prop,702,2</v>
      </c>
      <c r="AF29" s="8" t="str">
        <f>VLOOKUP(Y29,引用!$B:$F,3,0)&amp;IF(AC29=1,"",","&amp;Z29)</f>
        <v>cash,200</v>
      </c>
      <c r="AG29" s="4">
        <v>3</v>
      </c>
      <c r="AH29" s="4">
        <f t="shared" si="3"/>
        <v>9</v>
      </c>
      <c r="AI29" s="4" t="str">
        <f t="shared" si="4"/>
        <v>3,6,9</v>
      </c>
      <c r="AJ29" s="8" t="str">
        <f t="shared" si="8"/>
        <v>prop,701,2;prop,702,2;cash,200</v>
      </c>
    </row>
    <row r="30" spans="1:37" x14ac:dyDescent="0.15">
      <c r="A30" s="9" t="s">
        <v>81</v>
      </c>
      <c r="B30" s="8" t="s">
        <v>44</v>
      </c>
      <c r="C30" s="4">
        <f>VLOOKUP(B30,引用!$B:$F,4,0)</f>
        <v>10</v>
      </c>
      <c r="D30" s="4">
        <v>1</v>
      </c>
      <c r="E30" s="4">
        <f t="shared" si="1"/>
        <v>10</v>
      </c>
      <c r="F30" s="4" t="str">
        <f>VLOOKUP(B30,引用!$B:$F,3,0)&amp;","&amp;D30</f>
        <v>prop,313,1</v>
      </c>
      <c r="G30" s="4" t="str">
        <f>VLOOKUP(B30,引用!$B:$F,5,0)&amp;","&amp;D30</f>
        <v>prop,313,1</v>
      </c>
      <c r="H30" s="43" t="s">
        <v>924</v>
      </c>
      <c r="I30" s="44">
        <f>VLOOKUP(H30,引用!$B:$F,4,0)</f>
        <v>250</v>
      </c>
      <c r="J30" s="44">
        <v>2</v>
      </c>
      <c r="K30" s="44">
        <f t="shared" si="2"/>
        <v>500</v>
      </c>
      <c r="L30" s="44" t="str">
        <f>VLOOKUP(H30,引用!$B:$F,3,0)&amp;","&amp;J30</f>
        <v>prop,702,2</v>
      </c>
      <c r="M30" s="44" t="str">
        <f>VLOOKUP(H30,引用!$B:$F,5,0)&amp;","&amp;J30</f>
        <v>prop,702,2</v>
      </c>
      <c r="N30" s="45" t="s">
        <v>924</v>
      </c>
      <c r="P30" s="4">
        <v>11</v>
      </c>
      <c r="Q30" s="4" t="s">
        <v>1004</v>
      </c>
      <c r="R30" s="4">
        <v>2</v>
      </c>
      <c r="S30" s="4">
        <f>VLOOKUP(Q30,引用!$B:$F,4,0)</f>
        <v>50</v>
      </c>
      <c r="T30" s="4">
        <f t="shared" si="5"/>
        <v>100</v>
      </c>
      <c r="U30" s="4" t="s">
        <v>1003</v>
      </c>
      <c r="V30" s="4">
        <v>2</v>
      </c>
      <c r="W30" s="4">
        <f>VLOOKUP(U30,引用!$B:$F,4,0)</f>
        <v>250</v>
      </c>
      <c r="X30" s="4">
        <f t="shared" si="6"/>
        <v>500</v>
      </c>
      <c r="Y30" s="4" t="s">
        <v>912</v>
      </c>
      <c r="Z30" s="4">
        <v>200</v>
      </c>
      <c r="AA30" s="4">
        <f>VLOOKUP(Y30,引用!$B:$F,4,0)</f>
        <v>1</v>
      </c>
      <c r="AB30" s="4">
        <f t="shared" si="7"/>
        <v>200</v>
      </c>
      <c r="AC30" s="4"/>
      <c r="AD30" s="8" t="str">
        <f>VLOOKUP(Q30,引用!$B:$F,3,0)&amp;","&amp;R30</f>
        <v>prop,701,2</v>
      </c>
      <c r="AE30" s="8" t="str">
        <f>VLOOKUP(U30,引用!$B:$F,3,0)&amp;","&amp;V30</f>
        <v>prop,702,2</v>
      </c>
      <c r="AF30" s="8" t="str">
        <f>VLOOKUP(Y30,引用!$B:$F,3,0)&amp;IF(AC30=1,"",","&amp;Z30)</f>
        <v>cash,200</v>
      </c>
      <c r="AG30" s="4">
        <v>3</v>
      </c>
      <c r="AH30" s="4">
        <f t="shared" si="3"/>
        <v>9</v>
      </c>
      <c r="AI30" s="4" t="str">
        <f t="shared" si="4"/>
        <v>3,6,9</v>
      </c>
      <c r="AJ30" s="8" t="str">
        <f t="shared" si="8"/>
        <v>prop,701,2;prop,702,2;cash,200</v>
      </c>
    </row>
    <row r="31" spans="1:37" x14ac:dyDescent="0.15">
      <c r="A31" s="9" t="s">
        <v>82</v>
      </c>
      <c r="B31" s="8" t="s">
        <v>39</v>
      </c>
      <c r="C31" s="4">
        <f>VLOOKUP(B31,引用!$B:$F,4,0)</f>
        <v>50</v>
      </c>
      <c r="D31" s="4">
        <v>1</v>
      </c>
      <c r="E31" s="4">
        <f t="shared" si="1"/>
        <v>50</v>
      </c>
      <c r="F31" s="4" t="str">
        <f>VLOOKUP(B31,引用!$B:$F,3,0)&amp;","&amp;D31</f>
        <v>prop,322,1</v>
      </c>
      <c r="G31" s="4" t="str">
        <f>VLOOKUP(B31,引用!$B:$F,5,0)&amp;","&amp;D31</f>
        <v>prop,322,1</v>
      </c>
      <c r="H31" s="43" t="s">
        <v>923</v>
      </c>
      <c r="I31" s="44">
        <f>VLOOKUP(H31,引用!$B:$F,4,0)</f>
        <v>50</v>
      </c>
      <c r="J31" s="44">
        <v>2</v>
      </c>
      <c r="K31" s="44">
        <f t="shared" si="2"/>
        <v>100</v>
      </c>
      <c r="L31" s="44" t="str">
        <f>VLOOKUP(H31,引用!$B:$F,3,0)&amp;","&amp;J31</f>
        <v>prop,701,2</v>
      </c>
      <c r="M31" s="44" t="str">
        <f>VLOOKUP(H31,引用!$B:$F,5,0)&amp;","&amp;J31</f>
        <v>prop,701,2</v>
      </c>
      <c r="N31" s="45" t="s">
        <v>923</v>
      </c>
      <c r="P31" s="4">
        <v>12</v>
      </c>
      <c r="Q31" s="4" t="s">
        <v>1004</v>
      </c>
      <c r="R31" s="4">
        <v>2</v>
      </c>
      <c r="S31" s="4">
        <f>VLOOKUP(Q31,引用!$B:$F,4,0)</f>
        <v>50</v>
      </c>
      <c r="T31" s="4">
        <f t="shared" si="5"/>
        <v>100</v>
      </c>
      <c r="U31" s="4" t="s">
        <v>1007</v>
      </c>
      <c r="V31" s="4">
        <v>2</v>
      </c>
      <c r="W31" s="4">
        <f>VLOOKUP(U31,引用!$B:$F,4,0)</f>
        <v>250</v>
      </c>
      <c r="X31" s="4">
        <f t="shared" si="6"/>
        <v>500</v>
      </c>
      <c r="Y31" s="4" t="s">
        <v>1009</v>
      </c>
      <c r="Z31" s="4">
        <v>1</v>
      </c>
      <c r="AA31" s="4">
        <f>VLOOKUP(Y31,引用!$B:$F,4,0)</f>
        <v>800</v>
      </c>
      <c r="AB31" s="4">
        <f t="shared" si="7"/>
        <v>800</v>
      </c>
      <c r="AC31" s="4">
        <v>1</v>
      </c>
      <c r="AD31" s="8" t="str">
        <f>VLOOKUP(Q31,引用!$B:$F,3,0)&amp;","&amp;R31</f>
        <v>prop,701,2</v>
      </c>
      <c r="AE31" s="8" t="str">
        <f>VLOOKUP(U31,引用!$B:$F,3,0)&amp;","&amp;V31</f>
        <v>prop,702,2</v>
      </c>
      <c r="AF31" s="8" t="str">
        <f>VLOOKUP(Y31,引用!$B:$F,3,0)&amp;IF(AC31=1,"",","&amp;Z31)</f>
        <v>hero,33</v>
      </c>
      <c r="AG31" s="4">
        <v>2</v>
      </c>
      <c r="AH31" s="4">
        <f t="shared" si="3"/>
        <v>6</v>
      </c>
      <c r="AI31" s="4" t="str">
        <f t="shared" si="4"/>
        <v>2,4,6</v>
      </c>
      <c r="AJ31" s="8" t="str">
        <f t="shared" si="8"/>
        <v>prop,701,2;prop,702,2;hero,33</v>
      </c>
      <c r="AK31" s="3" t="str">
        <f>AF31</f>
        <v>hero,33</v>
      </c>
    </row>
    <row r="32" spans="1:37" x14ac:dyDescent="0.15">
      <c r="A32" s="9" t="s">
        <v>83</v>
      </c>
      <c r="B32" s="8" t="s">
        <v>45</v>
      </c>
      <c r="C32" s="4">
        <f>VLOOKUP(B32,引用!$B:$F,4,0)</f>
        <v>20</v>
      </c>
      <c r="D32" s="4">
        <v>1</v>
      </c>
      <c r="E32" s="4">
        <f t="shared" si="1"/>
        <v>20</v>
      </c>
      <c r="F32" s="4" t="str">
        <f>VLOOKUP(B32,引用!$B:$F,3,0)&amp;","&amp;D32</f>
        <v>prop,301,1</v>
      </c>
      <c r="G32" s="4" t="str">
        <f>VLOOKUP(B32,引用!$B:$F,5,0)&amp;","&amp;D32</f>
        <v>prop,301,1</v>
      </c>
      <c r="H32" s="43" t="s">
        <v>923</v>
      </c>
      <c r="I32" s="44">
        <f>VLOOKUP(H32,引用!$B:$F,4,0)</f>
        <v>50</v>
      </c>
      <c r="J32" s="44">
        <v>2</v>
      </c>
      <c r="K32" s="44">
        <f t="shared" si="2"/>
        <v>100</v>
      </c>
      <c r="L32" s="44" t="str">
        <f>VLOOKUP(H32,引用!$B:$F,3,0)&amp;","&amp;J32</f>
        <v>prop,701,2</v>
      </c>
      <c r="M32" s="44" t="str">
        <f>VLOOKUP(H32,引用!$B:$F,5,0)&amp;","&amp;J32</f>
        <v>prop,701,2</v>
      </c>
      <c r="N32" s="45" t="s">
        <v>923</v>
      </c>
      <c r="P32" s="4">
        <v>13</v>
      </c>
      <c r="Q32" s="4" t="s">
        <v>1004</v>
      </c>
      <c r="R32" s="4">
        <v>2</v>
      </c>
      <c r="S32" s="4">
        <f>VLOOKUP(Q32,引用!$B:$F,4,0)</f>
        <v>50</v>
      </c>
      <c r="T32" s="4">
        <f t="shared" si="5"/>
        <v>100</v>
      </c>
      <c r="U32" s="4" t="s">
        <v>1003</v>
      </c>
      <c r="V32" s="4">
        <v>2</v>
      </c>
      <c r="W32" s="4">
        <f>VLOOKUP(U32,引用!$B:$F,4,0)</f>
        <v>250</v>
      </c>
      <c r="X32" s="4">
        <f t="shared" si="6"/>
        <v>500</v>
      </c>
      <c r="Y32" s="4" t="s">
        <v>912</v>
      </c>
      <c r="Z32" s="4">
        <v>200</v>
      </c>
      <c r="AA32" s="4">
        <f>VLOOKUP(Y32,引用!$B:$F,4,0)</f>
        <v>1</v>
      </c>
      <c r="AB32" s="4">
        <f t="shared" si="7"/>
        <v>200</v>
      </c>
      <c r="AC32" s="4"/>
      <c r="AD32" s="8" t="str">
        <f>VLOOKUP(Q32,引用!$B:$F,3,0)&amp;","&amp;R32</f>
        <v>prop,701,2</v>
      </c>
      <c r="AE32" s="8" t="str">
        <f>VLOOKUP(U32,引用!$B:$F,3,0)&amp;","&amp;V32</f>
        <v>prop,702,2</v>
      </c>
      <c r="AF32" s="8" t="str">
        <f>VLOOKUP(Y32,引用!$B:$F,3,0)&amp;IF(AC32=1,"",","&amp;Z32)</f>
        <v>cash,200</v>
      </c>
      <c r="AG32" s="4">
        <v>4</v>
      </c>
      <c r="AH32" s="4">
        <f t="shared" si="3"/>
        <v>12</v>
      </c>
      <c r="AI32" s="4" t="str">
        <f t="shared" si="4"/>
        <v>4,8,12</v>
      </c>
      <c r="AJ32" s="8" t="str">
        <f t="shared" si="8"/>
        <v>prop,701,2;prop,702,2;cash,200</v>
      </c>
    </row>
    <row r="33" spans="1:37" x14ac:dyDescent="0.15">
      <c r="A33" s="9" t="s">
        <v>84</v>
      </c>
      <c r="B33" s="10" t="s">
        <v>46</v>
      </c>
      <c r="C33" s="4">
        <f>VLOOKUP(B33,引用!$B:$F,4,0)</f>
        <v>5</v>
      </c>
      <c r="D33" s="4">
        <v>2</v>
      </c>
      <c r="E33" s="4">
        <f t="shared" si="1"/>
        <v>10</v>
      </c>
      <c r="F33" s="4" t="str">
        <f>VLOOKUP(B33,引用!$B:$F,3,0)&amp;","&amp;D33</f>
        <v>prop,204,2</v>
      </c>
      <c r="G33" s="4" t="str">
        <f>VLOOKUP(B33,引用!$B:$F,5,0)&amp;","&amp;D33</f>
        <v>prop,204,2</v>
      </c>
      <c r="H33" s="43" t="s">
        <v>923</v>
      </c>
      <c r="I33" s="44">
        <f>VLOOKUP(H33,引用!$B:$F,4,0)</f>
        <v>50</v>
      </c>
      <c r="J33" s="44">
        <v>2</v>
      </c>
      <c r="K33" s="44">
        <f t="shared" si="2"/>
        <v>100</v>
      </c>
      <c r="L33" s="44" t="str">
        <f>VLOOKUP(H33,引用!$B:$F,3,0)&amp;","&amp;J33</f>
        <v>prop,701,2</v>
      </c>
      <c r="M33" s="44" t="str">
        <f>VLOOKUP(H33,引用!$B:$F,5,0)&amp;","&amp;J33</f>
        <v>prop,701,2</v>
      </c>
      <c r="N33" s="45" t="s">
        <v>923</v>
      </c>
      <c r="P33" s="4">
        <v>14</v>
      </c>
      <c r="Q33" s="4" t="s">
        <v>1004</v>
      </c>
      <c r="R33" s="4">
        <v>2</v>
      </c>
      <c r="S33" s="4">
        <f>VLOOKUP(Q33,引用!$B:$F,4,0)</f>
        <v>50</v>
      </c>
      <c r="T33" s="4">
        <f t="shared" si="5"/>
        <v>100</v>
      </c>
      <c r="U33" s="4" t="s">
        <v>1007</v>
      </c>
      <c r="V33" s="4">
        <v>2</v>
      </c>
      <c r="W33" s="4">
        <f>VLOOKUP(U33,引用!$B:$F,4,0)</f>
        <v>250</v>
      </c>
      <c r="X33" s="4">
        <f t="shared" si="6"/>
        <v>500</v>
      </c>
      <c r="Y33" s="4" t="s">
        <v>912</v>
      </c>
      <c r="Z33" s="4">
        <v>200</v>
      </c>
      <c r="AA33" s="4">
        <f>VLOOKUP(Y33,引用!$B:$F,4,0)</f>
        <v>1</v>
      </c>
      <c r="AB33" s="4">
        <f t="shared" si="7"/>
        <v>200</v>
      </c>
      <c r="AC33" s="4"/>
      <c r="AD33" s="8" t="str">
        <f>VLOOKUP(Q33,引用!$B:$F,3,0)&amp;","&amp;R33</f>
        <v>prop,701,2</v>
      </c>
      <c r="AE33" s="8" t="str">
        <f>VLOOKUP(U33,引用!$B:$F,3,0)&amp;","&amp;V33</f>
        <v>prop,702,2</v>
      </c>
      <c r="AF33" s="8" t="str">
        <f>VLOOKUP(Y33,引用!$B:$F,3,0)&amp;IF(AC33=1,"",","&amp;Z33)</f>
        <v>cash,200</v>
      </c>
      <c r="AG33" s="4">
        <v>4</v>
      </c>
      <c r="AH33" s="4">
        <f t="shared" si="3"/>
        <v>12</v>
      </c>
      <c r="AI33" s="4" t="str">
        <f t="shared" si="4"/>
        <v>4,8,12</v>
      </c>
      <c r="AJ33" s="8" t="str">
        <f t="shared" si="8"/>
        <v>prop,701,2;prop,702,2;cash,200</v>
      </c>
    </row>
    <row r="34" spans="1:37" x14ac:dyDescent="0.15">
      <c r="A34" s="9" t="s">
        <v>85</v>
      </c>
      <c r="B34" s="10" t="s">
        <v>47</v>
      </c>
      <c r="C34" s="4">
        <f>VLOOKUP(B34,引用!$B:$F,4,0)</f>
        <v>20</v>
      </c>
      <c r="D34" s="4">
        <v>1</v>
      </c>
      <c r="E34" s="4">
        <f t="shared" si="1"/>
        <v>20</v>
      </c>
      <c r="F34" s="4" t="str">
        <f>VLOOKUP(B34,引用!$B:$F,3,0)&amp;","&amp;D34</f>
        <v>prop,304,1</v>
      </c>
      <c r="G34" s="4" t="str">
        <f>VLOOKUP(B34,引用!$B:$F,5,0)&amp;","&amp;D34</f>
        <v>prop,304,1</v>
      </c>
      <c r="H34" s="43" t="s">
        <v>924</v>
      </c>
      <c r="I34" s="44">
        <f>VLOOKUP(H34,引用!$B:$F,4,0)</f>
        <v>250</v>
      </c>
      <c r="J34" s="44">
        <v>2</v>
      </c>
      <c r="K34" s="44">
        <f t="shared" si="2"/>
        <v>500</v>
      </c>
      <c r="L34" s="44" t="str">
        <f>VLOOKUP(H34,引用!$B:$F,3,0)&amp;","&amp;J34</f>
        <v>prop,702,2</v>
      </c>
      <c r="M34" s="44" t="str">
        <f>VLOOKUP(H34,引用!$B:$F,5,0)&amp;","&amp;J34</f>
        <v>prop,702,2</v>
      </c>
      <c r="N34" s="45" t="s">
        <v>924</v>
      </c>
      <c r="P34" s="4">
        <v>15</v>
      </c>
      <c r="Q34" s="4" t="s">
        <v>1004</v>
      </c>
      <c r="R34" s="4">
        <v>2</v>
      </c>
      <c r="S34" s="4">
        <f>VLOOKUP(Q34,引用!$B:$F,4,0)</f>
        <v>50</v>
      </c>
      <c r="T34" s="4">
        <f t="shared" si="5"/>
        <v>100</v>
      </c>
      <c r="U34" s="4" t="s">
        <v>1003</v>
      </c>
      <c r="V34" s="4">
        <v>2</v>
      </c>
      <c r="W34" s="4">
        <f>VLOOKUP(U34,引用!$B:$F,4,0)</f>
        <v>250</v>
      </c>
      <c r="X34" s="4">
        <f t="shared" si="6"/>
        <v>500</v>
      </c>
      <c r="Y34" s="4" t="s">
        <v>1010</v>
      </c>
      <c r="Z34" s="4">
        <v>1</v>
      </c>
      <c r="AA34" s="4">
        <f>VLOOKUP(Y34,引用!$B:$F,4,0)</f>
        <v>5000</v>
      </c>
      <c r="AB34" s="4">
        <f t="shared" si="7"/>
        <v>5000</v>
      </c>
      <c r="AC34" s="4">
        <v>1</v>
      </c>
      <c r="AD34" s="8" t="str">
        <f>VLOOKUP(Q34,引用!$B:$F,3,0)&amp;","&amp;R34</f>
        <v>prop,701,2</v>
      </c>
      <c r="AE34" s="8" t="str">
        <f>VLOOKUP(U34,引用!$B:$F,3,0)&amp;","&amp;V34</f>
        <v>prop,702,2</v>
      </c>
      <c r="AF34" s="8" t="str">
        <f>VLOOKUP(Y34,引用!$B:$F,3,0)&amp;IF(AC34=1,"",","&amp;Z34)</f>
        <v>hero,39</v>
      </c>
      <c r="AG34" s="4">
        <v>3</v>
      </c>
      <c r="AH34" s="4">
        <f t="shared" si="3"/>
        <v>9</v>
      </c>
      <c r="AI34" s="4" t="str">
        <f t="shared" si="4"/>
        <v>3,6,9</v>
      </c>
      <c r="AJ34" s="8" t="str">
        <f t="shared" si="8"/>
        <v>prop,701,2;prop,702,2;hero,39</v>
      </c>
      <c r="AK34" s="3" t="str">
        <f>AF34</f>
        <v>hero,39</v>
      </c>
    </row>
    <row r="35" spans="1:37" x14ac:dyDescent="0.15">
      <c r="A35" s="9" t="s">
        <v>86</v>
      </c>
      <c r="B35" s="8" t="s">
        <v>48</v>
      </c>
      <c r="C35" s="4">
        <f>VLOOKUP(B35,引用!$B:$F,4,0)</f>
        <v>10</v>
      </c>
      <c r="D35" s="11">
        <v>2</v>
      </c>
      <c r="E35" s="4">
        <f t="shared" si="1"/>
        <v>20</v>
      </c>
      <c r="F35" s="4" t="str">
        <f>VLOOKUP(B35,引用!$B:$F,3,0)&amp;","&amp;D35</f>
        <v>prop,316,2</v>
      </c>
      <c r="G35" s="4" t="str">
        <f>VLOOKUP(B35,引用!$B:$F,5,0)&amp;","&amp;D35</f>
        <v>prop,316,2</v>
      </c>
      <c r="H35" s="43" t="s">
        <v>923</v>
      </c>
      <c r="I35" s="44">
        <f>VLOOKUP(H35,引用!$B:$F,4,0)</f>
        <v>50</v>
      </c>
      <c r="J35" s="44">
        <v>2</v>
      </c>
      <c r="K35" s="44">
        <f t="shared" si="2"/>
        <v>100</v>
      </c>
      <c r="L35" s="44" t="str">
        <f>VLOOKUP(H35,引用!$B:$F,3,0)&amp;","&amp;J35</f>
        <v>prop,701,2</v>
      </c>
      <c r="M35" s="44" t="str">
        <f>VLOOKUP(H35,引用!$B:$F,5,0)&amp;","&amp;J35</f>
        <v>prop,701,2</v>
      </c>
      <c r="N35" s="45" t="s">
        <v>923</v>
      </c>
    </row>
    <row r="36" spans="1:37" x14ac:dyDescent="0.15">
      <c r="A36" s="9" t="s">
        <v>87</v>
      </c>
      <c r="B36" s="10" t="s">
        <v>49</v>
      </c>
      <c r="C36" s="4">
        <f>VLOOKUP(B36,引用!$B:$F,4,0)</f>
        <v>20</v>
      </c>
      <c r="D36" s="4">
        <v>1</v>
      </c>
      <c r="E36" s="4">
        <f t="shared" si="1"/>
        <v>20</v>
      </c>
      <c r="F36" s="4" t="str">
        <f>VLOOKUP(B36,引用!$B:$F,3,0)&amp;","&amp;D36</f>
        <v>prop,307,1</v>
      </c>
      <c r="G36" s="4" t="str">
        <f>VLOOKUP(B36,引用!$B:$F,5,0)&amp;","&amp;D36</f>
        <v>prop,307,1</v>
      </c>
      <c r="H36" s="43" t="s">
        <v>923</v>
      </c>
      <c r="I36" s="44">
        <f>VLOOKUP(H36,引用!$B:$F,4,0)</f>
        <v>50</v>
      </c>
      <c r="J36" s="44">
        <v>2</v>
      </c>
      <c r="K36" s="44">
        <f t="shared" si="2"/>
        <v>100</v>
      </c>
      <c r="L36" s="44" t="str">
        <f>VLOOKUP(H36,引用!$B:$F,3,0)&amp;","&amp;J36</f>
        <v>prop,701,2</v>
      </c>
      <c r="M36" s="44" t="str">
        <f>VLOOKUP(H36,引用!$B:$F,5,0)&amp;","&amp;J36</f>
        <v>prop,701,2</v>
      </c>
      <c r="N36" s="45" t="s">
        <v>923</v>
      </c>
    </row>
    <row r="37" spans="1:37" x14ac:dyDescent="0.15">
      <c r="A37" s="9" t="s">
        <v>88</v>
      </c>
      <c r="B37" s="10" t="s">
        <v>46</v>
      </c>
      <c r="C37" s="4">
        <f>VLOOKUP(B37,引用!$B:$F,4,0)</f>
        <v>5</v>
      </c>
      <c r="D37" s="4">
        <v>2</v>
      </c>
      <c r="E37" s="4">
        <f t="shared" si="1"/>
        <v>10</v>
      </c>
      <c r="F37" s="4" t="str">
        <f>VLOOKUP(B37,引用!$B:$F,3,0)&amp;","&amp;D37</f>
        <v>prop,204,2</v>
      </c>
      <c r="G37" s="4" t="str">
        <f>VLOOKUP(B37,引用!$B:$F,5,0)&amp;","&amp;D37</f>
        <v>prop,204,2</v>
      </c>
      <c r="H37" s="43" t="s">
        <v>923</v>
      </c>
      <c r="I37" s="44">
        <f>VLOOKUP(H37,引用!$B:$F,4,0)</f>
        <v>50</v>
      </c>
      <c r="J37" s="44">
        <v>2</v>
      </c>
      <c r="K37" s="44">
        <f t="shared" si="2"/>
        <v>100</v>
      </c>
      <c r="L37" s="44" t="str">
        <f>VLOOKUP(H37,引用!$B:$F,3,0)&amp;","&amp;J37</f>
        <v>prop,701,2</v>
      </c>
      <c r="M37" s="44" t="str">
        <f>VLOOKUP(H37,引用!$B:$F,5,0)&amp;","&amp;J37</f>
        <v>prop,701,2</v>
      </c>
      <c r="N37" s="45" t="s">
        <v>923</v>
      </c>
    </row>
    <row r="38" spans="1:37" x14ac:dyDescent="0.15">
      <c r="A38" s="9" t="s">
        <v>89</v>
      </c>
      <c r="B38" s="10" t="s">
        <v>50</v>
      </c>
      <c r="C38" s="4">
        <f>VLOOKUP(B38,引用!$B:$F,4,0)</f>
        <v>20</v>
      </c>
      <c r="D38" s="4">
        <v>1</v>
      </c>
      <c r="E38" s="4">
        <f t="shared" si="1"/>
        <v>20</v>
      </c>
      <c r="F38" s="4" t="str">
        <f>VLOOKUP(B38,引用!$B:$F,3,0)&amp;","&amp;D38</f>
        <v>prop,310,1</v>
      </c>
      <c r="G38" s="4" t="str">
        <f>VLOOKUP(B38,引用!$B:$F,5,0)&amp;","&amp;D38</f>
        <v>prop,310,1</v>
      </c>
      <c r="H38" s="43" t="s">
        <v>924</v>
      </c>
      <c r="I38" s="44">
        <f>VLOOKUP(H38,引用!$B:$F,4,0)</f>
        <v>250</v>
      </c>
      <c r="J38" s="44">
        <v>2</v>
      </c>
      <c r="K38" s="44">
        <f t="shared" si="2"/>
        <v>500</v>
      </c>
      <c r="L38" s="44" t="str">
        <f>VLOOKUP(H38,引用!$B:$F,3,0)&amp;","&amp;J38</f>
        <v>prop,702,2</v>
      </c>
      <c r="M38" s="44" t="str">
        <f>VLOOKUP(H38,引用!$B:$F,5,0)&amp;","&amp;J38</f>
        <v>prop,702,2</v>
      </c>
      <c r="N38" s="45" t="s">
        <v>924</v>
      </c>
    </row>
    <row r="39" spans="1:37" x14ac:dyDescent="0.15">
      <c r="A39" s="9" t="s">
        <v>90</v>
      </c>
      <c r="B39" s="8" t="s">
        <v>51</v>
      </c>
      <c r="C39" s="4">
        <f>VLOOKUP(B39,引用!$B:$F,4,0)</f>
        <v>100</v>
      </c>
      <c r="D39" s="4">
        <v>1</v>
      </c>
      <c r="E39" s="4">
        <f t="shared" si="1"/>
        <v>100</v>
      </c>
      <c r="F39" s="4" t="str">
        <f>VLOOKUP(B39,引用!$B:$F,3,0)&amp;","&amp;D39</f>
        <v>prop,323,1</v>
      </c>
      <c r="G39" s="4" t="str">
        <f>VLOOKUP(B39,引用!$B:$F,5,0)&amp;","&amp;D39</f>
        <v>prop,323,1</v>
      </c>
      <c r="H39" s="43" t="s">
        <v>923</v>
      </c>
      <c r="I39" s="44">
        <f>VLOOKUP(H39,引用!$B:$F,4,0)</f>
        <v>50</v>
      </c>
      <c r="J39" s="44">
        <v>2</v>
      </c>
      <c r="K39" s="44">
        <f t="shared" si="2"/>
        <v>100</v>
      </c>
      <c r="L39" s="44" t="str">
        <f>VLOOKUP(H39,引用!$B:$F,3,0)&amp;","&amp;J39</f>
        <v>prop,701,2</v>
      </c>
      <c r="M39" s="44" t="str">
        <f>VLOOKUP(H39,引用!$B:$F,5,0)&amp;","&amp;J39</f>
        <v>prop,701,2</v>
      </c>
      <c r="N39" s="45" t="s">
        <v>923</v>
      </c>
    </row>
    <row r="40" spans="1:37" x14ac:dyDescent="0.15">
      <c r="A40" s="9" t="s">
        <v>91</v>
      </c>
      <c r="B40" s="10" t="s">
        <v>52</v>
      </c>
      <c r="C40" s="4">
        <f>VLOOKUP(B40,引用!$B:$F,4,0)</f>
        <v>10</v>
      </c>
      <c r="D40" s="4">
        <v>2</v>
      </c>
      <c r="E40" s="4">
        <f t="shared" si="1"/>
        <v>20</v>
      </c>
      <c r="F40" s="4" t="str">
        <f>VLOOKUP(B40,引用!$B:$F,3,0)&amp;","&amp;D40</f>
        <v>prop,205,2</v>
      </c>
      <c r="G40" s="4" t="str">
        <f>VLOOKUP(B40,引用!$B:$F,5,0)&amp;","&amp;D40</f>
        <v>prop,205,2</v>
      </c>
      <c r="H40" s="43" t="s">
        <v>923</v>
      </c>
      <c r="I40" s="44">
        <f>VLOOKUP(H40,引用!$B:$F,4,0)</f>
        <v>50</v>
      </c>
      <c r="J40" s="44">
        <v>2</v>
      </c>
      <c r="K40" s="44">
        <f t="shared" si="2"/>
        <v>100</v>
      </c>
      <c r="L40" s="44" t="str">
        <f>VLOOKUP(H40,引用!$B:$F,3,0)&amp;","&amp;J40</f>
        <v>prop,701,2</v>
      </c>
      <c r="M40" s="44" t="str">
        <f>VLOOKUP(H40,引用!$B:$F,5,0)&amp;","&amp;J40</f>
        <v>prop,701,2</v>
      </c>
      <c r="N40" s="45" t="s">
        <v>923</v>
      </c>
    </row>
    <row r="41" spans="1:37" x14ac:dyDescent="0.15">
      <c r="A41" s="9" t="s">
        <v>92</v>
      </c>
      <c r="B41" s="10" t="s">
        <v>53</v>
      </c>
      <c r="C41" s="4">
        <f>VLOOKUP(B41,引用!$B:$F,4,0)</f>
        <v>50</v>
      </c>
      <c r="D41" s="4">
        <v>1</v>
      </c>
      <c r="E41" s="4">
        <f t="shared" si="1"/>
        <v>50</v>
      </c>
      <c r="F41" s="4" t="str">
        <f>VLOOKUP(B41,引用!$B:$F,3,0)&amp;","&amp;D41</f>
        <v>prop,302,1</v>
      </c>
      <c r="G41" s="4" t="str">
        <f>VLOOKUP(B41,引用!$B:$F,5,0)&amp;","&amp;D41</f>
        <v>prop,302,1</v>
      </c>
      <c r="H41" s="43" t="s">
        <v>923</v>
      </c>
      <c r="I41" s="44">
        <f>VLOOKUP(H41,引用!$B:$F,4,0)</f>
        <v>50</v>
      </c>
      <c r="J41" s="44">
        <v>2</v>
      </c>
      <c r="K41" s="44">
        <f t="shared" si="2"/>
        <v>100</v>
      </c>
      <c r="L41" s="44" t="str">
        <f>VLOOKUP(H41,引用!$B:$F,3,0)&amp;","&amp;J41</f>
        <v>prop,701,2</v>
      </c>
      <c r="M41" s="44" t="str">
        <f>VLOOKUP(H41,引用!$B:$F,5,0)&amp;","&amp;J41</f>
        <v>prop,701,2</v>
      </c>
      <c r="N41" s="45" t="s">
        <v>923</v>
      </c>
    </row>
    <row r="42" spans="1:37" x14ac:dyDescent="0.15">
      <c r="A42" s="9" t="s">
        <v>93</v>
      </c>
      <c r="B42" s="10" t="s">
        <v>54</v>
      </c>
      <c r="C42" s="4">
        <f>VLOOKUP(B42,引用!$B:$F,4,0)</f>
        <v>20</v>
      </c>
      <c r="D42" s="4">
        <v>1</v>
      </c>
      <c r="E42" s="4">
        <f t="shared" si="1"/>
        <v>20</v>
      </c>
      <c r="F42" s="4" t="str">
        <f>VLOOKUP(B42,引用!$B:$F,3,0)&amp;","&amp;D42</f>
        <v>prop,211,1</v>
      </c>
      <c r="G42" s="4" t="str">
        <f>VLOOKUP(B42,引用!$B:$F,5,0)&amp;","&amp;D42</f>
        <v>prop,211,1</v>
      </c>
      <c r="H42" s="43" t="s">
        <v>924</v>
      </c>
      <c r="I42" s="44">
        <f>VLOOKUP(H42,引用!$B:$F,4,0)</f>
        <v>250</v>
      </c>
      <c r="J42" s="44">
        <v>2</v>
      </c>
      <c r="K42" s="44">
        <f t="shared" si="2"/>
        <v>500</v>
      </c>
      <c r="L42" s="44" t="str">
        <f>VLOOKUP(H42,引用!$B:$F,3,0)&amp;","&amp;J42</f>
        <v>prop,702,2</v>
      </c>
      <c r="M42" s="44" t="str">
        <f>VLOOKUP(H42,引用!$B:$F,5,0)&amp;","&amp;J42</f>
        <v>prop,702,2</v>
      </c>
      <c r="N42" s="45" t="s">
        <v>924</v>
      </c>
    </row>
    <row r="43" spans="1:37" x14ac:dyDescent="0.15">
      <c r="A43" s="9" t="s">
        <v>94</v>
      </c>
      <c r="B43" s="10" t="s">
        <v>55</v>
      </c>
      <c r="C43" s="4">
        <f>VLOOKUP(B43,引用!$B:$F,4,0)</f>
        <v>50</v>
      </c>
      <c r="D43" s="4">
        <v>1</v>
      </c>
      <c r="E43" s="4">
        <f t="shared" si="1"/>
        <v>50</v>
      </c>
      <c r="F43" s="4" t="str">
        <f>VLOOKUP(B43,引用!$B:$F,3,0)&amp;","&amp;D43</f>
        <v>prop,305,1</v>
      </c>
      <c r="G43" s="4" t="str">
        <f>VLOOKUP(B43,引用!$B:$F,5,0)&amp;","&amp;D43</f>
        <v>prop,305,1</v>
      </c>
      <c r="H43" s="43" t="s">
        <v>923</v>
      </c>
      <c r="I43" s="44">
        <f>VLOOKUP(H43,引用!$B:$F,4,0)</f>
        <v>50</v>
      </c>
      <c r="J43" s="44">
        <v>2</v>
      </c>
      <c r="K43" s="44">
        <f t="shared" si="2"/>
        <v>100</v>
      </c>
      <c r="L43" s="44" t="str">
        <f>VLOOKUP(H43,引用!$B:$F,3,0)&amp;","&amp;J43</f>
        <v>prop,701,2</v>
      </c>
      <c r="M43" s="44" t="str">
        <f>VLOOKUP(H43,引用!$B:$F,5,0)&amp;","&amp;J43</f>
        <v>prop,701,2</v>
      </c>
      <c r="N43" s="45" t="s">
        <v>923</v>
      </c>
    </row>
    <row r="44" spans="1:37" x14ac:dyDescent="0.15">
      <c r="A44" s="9" t="s">
        <v>95</v>
      </c>
      <c r="B44" s="10" t="s">
        <v>56</v>
      </c>
      <c r="C44" s="4">
        <f>VLOOKUP(B44,引用!$B:$F,4,0)</f>
        <v>20</v>
      </c>
      <c r="D44" s="4">
        <v>1</v>
      </c>
      <c r="E44" s="4">
        <f t="shared" si="1"/>
        <v>20</v>
      </c>
      <c r="F44" s="4" t="str">
        <f>VLOOKUP(B44,引用!$B:$F,3,0)&amp;","&amp;D44</f>
        <v>prop,212,1</v>
      </c>
      <c r="G44" s="4" t="str">
        <f>VLOOKUP(B44,引用!$B:$F,5,0)&amp;","&amp;D44</f>
        <v>prop,212,1</v>
      </c>
      <c r="H44" s="43" t="s">
        <v>923</v>
      </c>
      <c r="I44" s="44">
        <f>VLOOKUP(H44,引用!$B:$F,4,0)</f>
        <v>50</v>
      </c>
      <c r="J44" s="44">
        <v>2</v>
      </c>
      <c r="K44" s="44">
        <f t="shared" si="2"/>
        <v>100</v>
      </c>
      <c r="L44" s="44" t="str">
        <f>VLOOKUP(H44,引用!$B:$F,3,0)&amp;","&amp;J44</f>
        <v>prop,701,2</v>
      </c>
      <c r="M44" s="44" t="str">
        <f>VLOOKUP(H44,引用!$B:$F,5,0)&amp;","&amp;J44</f>
        <v>prop,701,2</v>
      </c>
      <c r="N44" s="45" t="s">
        <v>923</v>
      </c>
    </row>
    <row r="45" spans="1:37" x14ac:dyDescent="0.15">
      <c r="A45" s="9" t="s">
        <v>96</v>
      </c>
      <c r="B45" s="10" t="s">
        <v>57</v>
      </c>
      <c r="C45" s="4">
        <f>VLOOKUP(B45,引用!$B:$F,4,0)</f>
        <v>50</v>
      </c>
      <c r="D45" s="4">
        <v>1</v>
      </c>
      <c r="E45" s="4">
        <f t="shared" si="1"/>
        <v>50</v>
      </c>
      <c r="F45" s="4" t="str">
        <f>VLOOKUP(B45,引用!$B:$F,3,0)&amp;","&amp;D45</f>
        <v>prop,308,1</v>
      </c>
      <c r="G45" s="4" t="str">
        <f>VLOOKUP(B45,引用!$B:$F,5,0)&amp;","&amp;D45</f>
        <v>prop,308,1</v>
      </c>
      <c r="H45" s="43" t="s">
        <v>924</v>
      </c>
      <c r="I45" s="44">
        <f>VLOOKUP(H45,引用!$B:$F,4,0)</f>
        <v>250</v>
      </c>
      <c r="J45" s="44">
        <v>2</v>
      </c>
      <c r="K45" s="44">
        <f t="shared" si="2"/>
        <v>500</v>
      </c>
      <c r="L45" s="44" t="str">
        <f>VLOOKUP(H45,引用!$B:$F,3,0)&amp;","&amp;J45</f>
        <v>prop,702,2</v>
      </c>
      <c r="M45" s="44" t="str">
        <f>VLOOKUP(H45,引用!$B:$F,5,0)&amp;","&amp;J45</f>
        <v>prop,702,2</v>
      </c>
      <c r="N45" s="45" t="s">
        <v>924</v>
      </c>
    </row>
    <row r="46" spans="1:37" x14ac:dyDescent="0.15">
      <c r="A46" s="9" t="s">
        <v>97</v>
      </c>
      <c r="B46" s="10" t="s">
        <v>58</v>
      </c>
      <c r="C46" s="4">
        <f>VLOOKUP(B46,引用!$B:$F,4,0)</f>
        <v>20</v>
      </c>
      <c r="D46" s="4">
        <v>1</v>
      </c>
      <c r="E46" s="4">
        <f t="shared" si="1"/>
        <v>20</v>
      </c>
      <c r="F46" s="4" t="str">
        <f>VLOOKUP(B46,引用!$B:$F,3,0)&amp;","&amp;D46</f>
        <v>prop,213,1</v>
      </c>
      <c r="G46" s="4" t="str">
        <f>VLOOKUP(B46,引用!$B:$F,5,0)&amp;","&amp;D46</f>
        <v>prop,213,1</v>
      </c>
      <c r="H46" s="43" t="s">
        <v>923</v>
      </c>
      <c r="I46" s="44">
        <f>VLOOKUP(H46,引用!$B:$F,4,0)</f>
        <v>50</v>
      </c>
      <c r="J46" s="44">
        <v>2</v>
      </c>
      <c r="K46" s="44">
        <f t="shared" si="2"/>
        <v>100</v>
      </c>
      <c r="L46" s="44" t="str">
        <f>VLOOKUP(H46,引用!$B:$F,3,0)&amp;","&amp;J46</f>
        <v>prop,701,2</v>
      </c>
      <c r="M46" s="44" t="str">
        <f>VLOOKUP(H46,引用!$B:$F,5,0)&amp;","&amp;J46</f>
        <v>prop,701,2</v>
      </c>
      <c r="N46" s="45" t="s">
        <v>923</v>
      </c>
    </row>
    <row r="47" spans="1:37" x14ac:dyDescent="0.15">
      <c r="A47" s="9" t="s">
        <v>98</v>
      </c>
      <c r="B47" s="10" t="s">
        <v>59</v>
      </c>
      <c r="C47" s="4">
        <f>VLOOKUP(B47,引用!$B:$F,4,0)</f>
        <v>50</v>
      </c>
      <c r="D47" s="4">
        <v>1</v>
      </c>
      <c r="E47" s="4">
        <f t="shared" si="1"/>
        <v>50</v>
      </c>
      <c r="F47" s="4" t="str">
        <f>VLOOKUP(B47,引用!$B:$F,3,0)&amp;","&amp;D47</f>
        <v>prop,311,1</v>
      </c>
      <c r="G47" s="4" t="str">
        <f>VLOOKUP(B47,引用!$B:$F,5,0)&amp;","&amp;D47</f>
        <v>prop,311,1</v>
      </c>
      <c r="H47" s="43" t="s">
        <v>923</v>
      </c>
      <c r="I47" s="44">
        <f>VLOOKUP(H47,引用!$B:$F,4,0)</f>
        <v>50</v>
      </c>
      <c r="J47" s="44">
        <v>2</v>
      </c>
      <c r="K47" s="44">
        <f t="shared" si="2"/>
        <v>100</v>
      </c>
      <c r="L47" s="44" t="str">
        <f>VLOOKUP(H47,引用!$B:$F,3,0)&amp;","&amp;J47</f>
        <v>prop,701,2</v>
      </c>
      <c r="M47" s="44" t="str">
        <f>VLOOKUP(H47,引用!$B:$F,5,0)&amp;","&amp;J47</f>
        <v>prop,701,2</v>
      </c>
      <c r="N47" s="45" t="s">
        <v>923</v>
      </c>
    </row>
    <row r="48" spans="1:37" x14ac:dyDescent="0.15">
      <c r="A48" s="9" t="s">
        <v>99</v>
      </c>
      <c r="B48" s="10" t="s">
        <v>60</v>
      </c>
      <c r="C48" s="4">
        <f>VLOOKUP(B48,引用!$B:$F,4,0)</f>
        <v>20</v>
      </c>
      <c r="D48" s="4">
        <v>1</v>
      </c>
      <c r="E48" s="4">
        <f t="shared" si="1"/>
        <v>20</v>
      </c>
      <c r="F48" s="4" t="str">
        <f>VLOOKUP(B48,引用!$B:$F,3,0)&amp;","&amp;D48</f>
        <v>prop,214,1</v>
      </c>
      <c r="G48" s="4" t="str">
        <f>VLOOKUP(B48,引用!$B:$F,5,0)&amp;","&amp;D48</f>
        <v>prop,214,1</v>
      </c>
      <c r="H48" s="43" t="s">
        <v>924</v>
      </c>
      <c r="I48" s="44">
        <f>VLOOKUP(H48,引用!$B:$F,4,0)</f>
        <v>250</v>
      </c>
      <c r="J48" s="44">
        <v>2</v>
      </c>
      <c r="K48" s="44">
        <f t="shared" si="2"/>
        <v>500</v>
      </c>
      <c r="L48" s="44" t="str">
        <f>VLOOKUP(H48,引用!$B:$F,3,0)&amp;","&amp;J48</f>
        <v>prop,702,2</v>
      </c>
      <c r="M48" s="44" t="str">
        <f>VLOOKUP(H48,引用!$B:$F,5,0)&amp;","&amp;J48</f>
        <v>prop,702,2</v>
      </c>
      <c r="N48" s="45" t="s">
        <v>924</v>
      </c>
    </row>
    <row r="49" spans="1:14" x14ac:dyDescent="0.15">
      <c r="A49" s="9" t="s">
        <v>100</v>
      </c>
      <c r="B49" s="8" t="s">
        <v>51</v>
      </c>
      <c r="C49" s="4">
        <f>VLOOKUP(B49,引用!$B:$F,4,0)</f>
        <v>100</v>
      </c>
      <c r="D49" s="4">
        <v>1</v>
      </c>
      <c r="E49" s="4">
        <f t="shared" si="1"/>
        <v>100</v>
      </c>
      <c r="F49" s="4" t="str">
        <f>VLOOKUP(B49,引用!$B:$F,3,0)&amp;","&amp;D49</f>
        <v>prop,323,1</v>
      </c>
      <c r="G49" s="4" t="str">
        <f>VLOOKUP(B49,引用!$B:$F,5,0)&amp;","&amp;D49</f>
        <v>prop,323,1</v>
      </c>
      <c r="H49" s="43" t="s">
        <v>923</v>
      </c>
      <c r="I49" s="44">
        <f>VLOOKUP(H49,引用!$B:$F,4,0)</f>
        <v>50</v>
      </c>
      <c r="J49" s="44">
        <v>2</v>
      </c>
      <c r="K49" s="44">
        <f t="shared" si="2"/>
        <v>100</v>
      </c>
      <c r="L49" s="44" t="str">
        <f>VLOOKUP(H49,引用!$B:$F,3,0)&amp;","&amp;J49</f>
        <v>prop,701,2</v>
      </c>
      <c r="M49" s="44" t="str">
        <f>VLOOKUP(H49,引用!$B:$F,5,0)&amp;","&amp;J49</f>
        <v>prop,701,2</v>
      </c>
      <c r="N49" s="45" t="s">
        <v>923</v>
      </c>
    </row>
    <row r="50" spans="1:14" x14ac:dyDescent="0.15">
      <c r="A50" s="9" t="s">
        <v>101</v>
      </c>
      <c r="B50" s="10" t="s">
        <v>61</v>
      </c>
      <c r="C50" s="4">
        <f>VLOOKUP(B50,引用!$B:$F,4,0)</f>
        <v>20</v>
      </c>
      <c r="D50" s="4">
        <v>1</v>
      </c>
      <c r="E50" s="4">
        <f t="shared" si="1"/>
        <v>20</v>
      </c>
      <c r="F50" s="4" t="str">
        <f>VLOOKUP(B50,引用!$B:$F,3,0)&amp;","&amp;D50</f>
        <v>prop,206,1</v>
      </c>
      <c r="G50" s="4" t="str">
        <f>VLOOKUP(B50,引用!$B:$F,5,0)&amp;","&amp;D50</f>
        <v>prop,206,1</v>
      </c>
      <c r="H50" s="43" t="s">
        <v>923</v>
      </c>
      <c r="I50" s="44">
        <f>VLOOKUP(H50,引用!$B:$F,4,0)</f>
        <v>50</v>
      </c>
      <c r="J50" s="44">
        <v>2</v>
      </c>
      <c r="K50" s="44">
        <f t="shared" si="2"/>
        <v>100</v>
      </c>
      <c r="L50" s="44" t="str">
        <f>VLOOKUP(H50,引用!$B:$F,3,0)&amp;","&amp;J50</f>
        <v>prop,701,2</v>
      </c>
      <c r="M50" s="44" t="str">
        <f>VLOOKUP(H50,引用!$B:$F,5,0)&amp;","&amp;J50</f>
        <v>prop,701,2</v>
      </c>
      <c r="N50" s="45" t="s">
        <v>923</v>
      </c>
    </row>
    <row r="51" spans="1:14" x14ac:dyDescent="0.15">
      <c r="A51" s="9" t="s">
        <v>102</v>
      </c>
      <c r="B51" s="10" t="s">
        <v>62</v>
      </c>
      <c r="C51" s="4">
        <f>VLOOKUP(B51,引用!$B:$F,4,0)</f>
        <v>100</v>
      </c>
      <c r="D51" s="12">
        <v>1</v>
      </c>
      <c r="E51" s="4">
        <f t="shared" si="1"/>
        <v>100</v>
      </c>
      <c r="F51" s="4" t="str">
        <f>VLOOKUP(B51,引用!$B:$F,3,0)&amp;","&amp;D51</f>
        <v>prop,303,1</v>
      </c>
      <c r="G51" s="4" t="str">
        <f>VLOOKUP(B51,引用!$B:$F,5,0)&amp;","&amp;D51</f>
        <v>prop,303,1</v>
      </c>
      <c r="H51" s="43" t="s">
        <v>924</v>
      </c>
      <c r="I51" s="44">
        <f>VLOOKUP(H51,引用!$B:$F,4,0)</f>
        <v>250</v>
      </c>
      <c r="J51" s="44">
        <v>2</v>
      </c>
      <c r="K51" s="44">
        <f t="shared" si="2"/>
        <v>500</v>
      </c>
      <c r="L51" s="44" t="str">
        <f>VLOOKUP(H51,引用!$B:$F,3,0)&amp;","&amp;J51</f>
        <v>prop,702,2</v>
      </c>
      <c r="M51" s="44" t="str">
        <f>VLOOKUP(H51,引用!$B:$F,5,0)&amp;","&amp;J51</f>
        <v>prop,702,2</v>
      </c>
      <c r="N51" s="45" t="s">
        <v>924</v>
      </c>
    </row>
    <row r="52" spans="1:14" x14ac:dyDescent="0.15">
      <c r="A52" s="9" t="s">
        <v>103</v>
      </c>
      <c r="B52" s="10" t="s">
        <v>61</v>
      </c>
      <c r="C52" s="4">
        <f>VLOOKUP(B52,引用!$B:$F,4,0)</f>
        <v>20</v>
      </c>
      <c r="D52" s="4">
        <v>1</v>
      </c>
      <c r="E52" s="4">
        <f t="shared" si="1"/>
        <v>20</v>
      </c>
      <c r="F52" s="4" t="str">
        <f>VLOOKUP(B52,引用!$B:$F,3,0)&amp;","&amp;D52</f>
        <v>prop,206,1</v>
      </c>
      <c r="G52" s="4" t="str">
        <f>VLOOKUP(B52,引用!$B:$F,5,0)&amp;","&amp;D52</f>
        <v>prop,206,1</v>
      </c>
      <c r="H52" s="43" t="s">
        <v>923</v>
      </c>
      <c r="I52" s="44">
        <f>VLOOKUP(H52,引用!$B:$F,4,0)</f>
        <v>50</v>
      </c>
      <c r="J52" s="44">
        <v>2</v>
      </c>
      <c r="K52" s="44">
        <f t="shared" si="2"/>
        <v>100</v>
      </c>
      <c r="L52" s="44" t="str">
        <f>VLOOKUP(H52,引用!$B:$F,3,0)&amp;","&amp;J52</f>
        <v>prop,701,2</v>
      </c>
      <c r="M52" s="44" t="str">
        <f>VLOOKUP(H52,引用!$B:$F,5,0)&amp;","&amp;J52</f>
        <v>prop,701,2</v>
      </c>
      <c r="N52" s="45" t="s">
        <v>923</v>
      </c>
    </row>
    <row r="53" spans="1:14" x14ac:dyDescent="0.15">
      <c r="A53" s="9" t="s">
        <v>104</v>
      </c>
      <c r="B53" s="10" t="s">
        <v>63</v>
      </c>
      <c r="C53" s="4">
        <f>VLOOKUP(B53,引用!$B:$F,4,0)</f>
        <v>100</v>
      </c>
      <c r="D53" s="12">
        <v>1</v>
      </c>
      <c r="E53" s="4">
        <f t="shared" si="1"/>
        <v>100</v>
      </c>
      <c r="F53" s="4" t="str">
        <f>VLOOKUP(B53,引用!$B:$F,3,0)&amp;","&amp;D53</f>
        <v>prop,306,1</v>
      </c>
      <c r="G53" s="4" t="str">
        <f>VLOOKUP(B53,引用!$B:$F,5,0)&amp;","&amp;D53</f>
        <v>prop,306,1</v>
      </c>
      <c r="H53" s="43" t="s">
        <v>923</v>
      </c>
      <c r="I53" s="44">
        <f>VLOOKUP(H53,引用!$B:$F,4,0)</f>
        <v>50</v>
      </c>
      <c r="J53" s="44">
        <v>2</v>
      </c>
      <c r="K53" s="44">
        <f t="shared" si="2"/>
        <v>100</v>
      </c>
      <c r="L53" s="44" t="str">
        <f>VLOOKUP(H53,引用!$B:$F,3,0)&amp;","&amp;J53</f>
        <v>prop,701,2</v>
      </c>
      <c r="M53" s="44" t="str">
        <f>VLOOKUP(H53,引用!$B:$F,5,0)&amp;","&amp;J53</f>
        <v>prop,701,2</v>
      </c>
      <c r="N53" s="45" t="s">
        <v>923</v>
      </c>
    </row>
    <row r="54" spans="1:14" x14ac:dyDescent="0.15">
      <c r="A54" s="9" t="s">
        <v>105</v>
      </c>
      <c r="B54" s="10" t="s">
        <v>61</v>
      </c>
      <c r="C54" s="4">
        <f>VLOOKUP(B54,引用!$B:$F,4,0)</f>
        <v>20</v>
      </c>
      <c r="D54" s="4">
        <v>1</v>
      </c>
      <c r="E54" s="4">
        <f t="shared" si="1"/>
        <v>20</v>
      </c>
      <c r="F54" s="4" t="str">
        <f>VLOOKUP(B54,引用!$B:$F,3,0)&amp;","&amp;D54</f>
        <v>prop,206,1</v>
      </c>
      <c r="G54" s="4" t="str">
        <f>VLOOKUP(B54,引用!$B:$F,5,0)&amp;","&amp;D54</f>
        <v>prop,206,1</v>
      </c>
      <c r="H54" s="43" t="s">
        <v>924</v>
      </c>
      <c r="I54" s="44">
        <f>VLOOKUP(H54,引用!$B:$F,4,0)</f>
        <v>250</v>
      </c>
      <c r="J54" s="44">
        <v>2</v>
      </c>
      <c r="K54" s="44">
        <f t="shared" si="2"/>
        <v>500</v>
      </c>
      <c r="L54" s="44" t="str">
        <f>VLOOKUP(H54,引用!$B:$F,3,0)&amp;","&amp;J54</f>
        <v>prop,702,2</v>
      </c>
      <c r="M54" s="44" t="str">
        <f>VLOOKUP(H54,引用!$B:$F,5,0)&amp;","&amp;J54</f>
        <v>prop,702,2</v>
      </c>
      <c r="N54" s="45" t="s">
        <v>924</v>
      </c>
    </row>
    <row r="55" spans="1:14" x14ac:dyDescent="0.15">
      <c r="A55" s="9" t="s">
        <v>106</v>
      </c>
      <c r="B55" s="10" t="s">
        <v>64</v>
      </c>
      <c r="C55" s="4">
        <f>VLOOKUP(B55,引用!$B:$F,4,0)</f>
        <v>100</v>
      </c>
      <c r="D55" s="4">
        <v>1</v>
      </c>
      <c r="E55" s="4">
        <f t="shared" si="1"/>
        <v>100</v>
      </c>
      <c r="F55" s="4" t="str">
        <f>VLOOKUP(B55,引用!$B:$F,3,0)&amp;","&amp;D55</f>
        <v>prop,309,1</v>
      </c>
      <c r="G55" s="4" t="str">
        <f>VLOOKUP(B55,引用!$B:$F,5,0)&amp;","&amp;D55</f>
        <v>prop,309,1</v>
      </c>
      <c r="H55" s="43" t="s">
        <v>923</v>
      </c>
      <c r="I55" s="44">
        <f>VLOOKUP(H55,引用!$B:$F,4,0)</f>
        <v>50</v>
      </c>
      <c r="J55" s="44">
        <v>2</v>
      </c>
      <c r="K55" s="44">
        <f t="shared" si="2"/>
        <v>100</v>
      </c>
      <c r="L55" s="44" t="str">
        <f>VLOOKUP(H55,引用!$B:$F,3,0)&amp;","&amp;J55</f>
        <v>prop,701,2</v>
      </c>
      <c r="M55" s="44" t="str">
        <f>VLOOKUP(H55,引用!$B:$F,5,0)&amp;","&amp;J55</f>
        <v>prop,701,2</v>
      </c>
      <c r="N55" s="45" t="s">
        <v>923</v>
      </c>
    </row>
    <row r="56" spans="1:14" x14ac:dyDescent="0.15">
      <c r="A56" s="9" t="s">
        <v>107</v>
      </c>
      <c r="B56" s="10" t="s">
        <v>61</v>
      </c>
      <c r="C56" s="4">
        <f>VLOOKUP(B56,引用!$B:$F,4,0)</f>
        <v>20</v>
      </c>
      <c r="D56" s="4">
        <v>1</v>
      </c>
      <c r="E56" s="4">
        <f t="shared" si="1"/>
        <v>20</v>
      </c>
      <c r="F56" s="4" t="str">
        <f>VLOOKUP(B56,引用!$B:$F,3,0)&amp;","&amp;D56</f>
        <v>prop,206,1</v>
      </c>
      <c r="G56" s="4" t="str">
        <f>VLOOKUP(B56,引用!$B:$F,5,0)&amp;","&amp;D56</f>
        <v>prop,206,1</v>
      </c>
      <c r="H56" s="43" t="s">
        <v>924</v>
      </c>
      <c r="I56" s="44">
        <f>VLOOKUP(H56,引用!$B:$F,4,0)</f>
        <v>250</v>
      </c>
      <c r="J56" s="44">
        <v>2</v>
      </c>
      <c r="K56" s="44">
        <f t="shared" si="2"/>
        <v>500</v>
      </c>
      <c r="L56" s="44" t="str">
        <f>VLOOKUP(H56,引用!$B:$F,3,0)&amp;","&amp;J56</f>
        <v>prop,702,2</v>
      </c>
      <c r="M56" s="44" t="str">
        <f>VLOOKUP(H56,引用!$B:$F,5,0)&amp;","&amp;J56</f>
        <v>prop,702,2</v>
      </c>
      <c r="N56" s="45" t="s">
        <v>924</v>
      </c>
    </row>
    <row r="57" spans="1:14" x14ac:dyDescent="0.15">
      <c r="A57" s="9" t="s">
        <v>108</v>
      </c>
      <c r="B57" s="10" t="s">
        <v>65</v>
      </c>
      <c r="C57" s="4">
        <f>VLOOKUP(B57,引用!$B:$F,4,0)</f>
        <v>100</v>
      </c>
      <c r="D57" s="4">
        <v>1</v>
      </c>
      <c r="E57" s="4">
        <f t="shared" si="1"/>
        <v>100</v>
      </c>
      <c r="F57" s="4" t="str">
        <f>VLOOKUP(B57,引用!$B:$F,3,0)&amp;","&amp;D57</f>
        <v>prop,312,1</v>
      </c>
      <c r="G57" s="4" t="str">
        <f>VLOOKUP(B57,引用!$B:$F,5,0)&amp;","&amp;D57</f>
        <v>prop,312,1</v>
      </c>
      <c r="H57" s="43" t="s">
        <v>923</v>
      </c>
      <c r="I57" s="44">
        <f>VLOOKUP(H57,引用!$B:$F,4,0)</f>
        <v>50</v>
      </c>
      <c r="J57" s="44">
        <v>2</v>
      </c>
      <c r="K57" s="44">
        <f t="shared" si="2"/>
        <v>100</v>
      </c>
      <c r="L57" s="44" t="str">
        <f>VLOOKUP(H57,引用!$B:$F,3,0)&amp;","&amp;J57</f>
        <v>prop,701,2</v>
      </c>
      <c r="M57" s="44" t="str">
        <f>VLOOKUP(H57,引用!$B:$F,5,0)&amp;","&amp;J57</f>
        <v>prop,701,2</v>
      </c>
      <c r="N57" s="45" t="s">
        <v>923</v>
      </c>
    </row>
    <row r="58" spans="1:14" x14ac:dyDescent="0.15">
      <c r="A58" s="9" t="s">
        <v>109</v>
      </c>
      <c r="B58" s="10" t="s">
        <v>54</v>
      </c>
      <c r="C58" s="4">
        <f>VLOOKUP(B58,引用!$B:$F,4,0)</f>
        <v>20</v>
      </c>
      <c r="D58" s="4">
        <v>1</v>
      </c>
      <c r="E58" s="4">
        <f t="shared" si="1"/>
        <v>20</v>
      </c>
      <c r="F58" s="4" t="str">
        <f>VLOOKUP(B58,引用!$B:$F,3,0)&amp;","&amp;D58</f>
        <v>prop,211,1</v>
      </c>
      <c r="G58" s="4" t="str">
        <f>VLOOKUP(B58,引用!$B:$F,5,0)&amp;","&amp;D58</f>
        <v>prop,211,1</v>
      </c>
      <c r="H58" s="43" t="s">
        <v>923</v>
      </c>
      <c r="I58" s="44">
        <f>VLOOKUP(H58,引用!$B:$F,4,0)</f>
        <v>50</v>
      </c>
      <c r="J58" s="44">
        <v>2</v>
      </c>
      <c r="K58" s="44">
        <f t="shared" si="2"/>
        <v>100</v>
      </c>
      <c r="L58" s="44" t="str">
        <f>VLOOKUP(H58,引用!$B:$F,3,0)&amp;","&amp;J58</f>
        <v>prop,701,2</v>
      </c>
      <c r="M58" s="44" t="str">
        <f>VLOOKUP(H58,引用!$B:$F,5,0)&amp;","&amp;J58</f>
        <v>prop,701,2</v>
      </c>
      <c r="N58" s="45" t="s">
        <v>923</v>
      </c>
    </row>
    <row r="59" spans="1:14" x14ac:dyDescent="0.15">
      <c r="A59" s="9" t="s">
        <v>110</v>
      </c>
      <c r="B59" s="10" t="s">
        <v>66</v>
      </c>
      <c r="C59" s="4">
        <f>VLOOKUP(B59,引用!$B:$F,4,0)</f>
        <v>30</v>
      </c>
      <c r="D59" s="4">
        <v>1</v>
      </c>
      <c r="E59" s="4">
        <f t="shared" si="1"/>
        <v>30</v>
      </c>
      <c r="F59" s="4" t="str">
        <f>VLOOKUP(B59,引用!$B:$F,3,0)&amp;","&amp;D59</f>
        <v>prop,314,1</v>
      </c>
      <c r="G59" s="4" t="str">
        <f>VLOOKUP(B59,引用!$B:$F,5,0)&amp;","&amp;D59</f>
        <v>prop,314,1</v>
      </c>
      <c r="H59" s="43" t="s">
        <v>923</v>
      </c>
      <c r="I59" s="44">
        <f>VLOOKUP(H59,引用!$B:$F,4,0)</f>
        <v>50</v>
      </c>
      <c r="J59" s="44">
        <v>2</v>
      </c>
      <c r="K59" s="44">
        <f t="shared" si="2"/>
        <v>100</v>
      </c>
      <c r="L59" s="44" t="str">
        <f>VLOOKUP(H59,引用!$B:$F,3,0)&amp;","&amp;J59</f>
        <v>prop,701,2</v>
      </c>
      <c r="M59" s="44" t="str">
        <f>VLOOKUP(H59,引用!$B:$F,5,0)&amp;","&amp;J59</f>
        <v>prop,701,2</v>
      </c>
      <c r="N59" s="45" t="s">
        <v>923</v>
      </c>
    </row>
    <row r="60" spans="1:14" x14ac:dyDescent="0.15">
      <c r="A60" s="9" t="s">
        <v>111</v>
      </c>
      <c r="B60" s="10" t="s">
        <v>56</v>
      </c>
      <c r="C60" s="4">
        <f>VLOOKUP(B60,引用!$B:$F,4,0)</f>
        <v>20</v>
      </c>
      <c r="D60" s="4">
        <v>1</v>
      </c>
      <c r="E60" s="4">
        <f t="shared" si="1"/>
        <v>20</v>
      </c>
      <c r="F60" s="4" t="str">
        <f>VLOOKUP(B60,引用!$B:$F,3,0)&amp;","&amp;D60</f>
        <v>prop,212,1</v>
      </c>
      <c r="G60" s="4" t="str">
        <f>VLOOKUP(B60,引用!$B:$F,5,0)&amp;","&amp;D60</f>
        <v>prop,212,1</v>
      </c>
      <c r="H60" s="43" t="s">
        <v>924</v>
      </c>
      <c r="I60" s="44">
        <f>VLOOKUP(H60,引用!$B:$F,4,0)</f>
        <v>250</v>
      </c>
      <c r="J60" s="44">
        <v>2</v>
      </c>
      <c r="K60" s="44">
        <f t="shared" si="2"/>
        <v>500</v>
      </c>
      <c r="L60" s="44" t="str">
        <f>VLOOKUP(H60,引用!$B:$F,3,0)&amp;","&amp;J60</f>
        <v>prop,702,2</v>
      </c>
      <c r="M60" s="44" t="str">
        <f>VLOOKUP(H60,引用!$B:$F,5,0)&amp;","&amp;J60</f>
        <v>prop,702,2</v>
      </c>
      <c r="N60" s="45" t="s">
        <v>924</v>
      </c>
    </row>
    <row r="61" spans="1:14" x14ac:dyDescent="0.15">
      <c r="A61" s="9" t="s">
        <v>112</v>
      </c>
      <c r="B61" s="10" t="s">
        <v>67</v>
      </c>
      <c r="C61" s="4">
        <f>VLOOKUP(B61,引用!$B:$F,4,0)</f>
        <v>30</v>
      </c>
      <c r="D61" s="4">
        <v>1</v>
      </c>
      <c r="E61" s="4">
        <f t="shared" si="1"/>
        <v>30</v>
      </c>
      <c r="F61" s="4" t="str">
        <f>VLOOKUP(B61,引用!$B:$F,3,0)&amp;","&amp;D61</f>
        <v>prop,317,1</v>
      </c>
      <c r="G61" s="4" t="str">
        <f>VLOOKUP(B61,引用!$B:$F,5,0)&amp;","&amp;D61</f>
        <v>prop,317,1</v>
      </c>
      <c r="H61" s="43" t="s">
        <v>923</v>
      </c>
      <c r="I61" s="44">
        <f>VLOOKUP(H61,引用!$B:$F,4,0)</f>
        <v>50</v>
      </c>
      <c r="J61" s="44">
        <v>2</v>
      </c>
      <c r="K61" s="44">
        <f t="shared" si="2"/>
        <v>100</v>
      </c>
      <c r="L61" s="44" t="str">
        <f>VLOOKUP(H61,引用!$B:$F,3,0)&amp;","&amp;J61</f>
        <v>prop,701,2</v>
      </c>
      <c r="M61" s="44" t="str">
        <f>VLOOKUP(H61,引用!$B:$F,5,0)&amp;","&amp;J61</f>
        <v>prop,701,2</v>
      </c>
      <c r="N61" s="45" t="s">
        <v>923</v>
      </c>
    </row>
    <row r="62" spans="1:14" x14ac:dyDescent="0.15">
      <c r="A62" s="9" t="s">
        <v>113</v>
      </c>
      <c r="B62" s="10" t="s">
        <v>58</v>
      </c>
      <c r="C62" s="4">
        <f>VLOOKUP(B62,引用!$B:$F,4,0)</f>
        <v>20</v>
      </c>
      <c r="D62" s="4">
        <v>1</v>
      </c>
      <c r="E62" s="4">
        <f t="shared" si="1"/>
        <v>20</v>
      </c>
      <c r="F62" s="4" t="str">
        <f>VLOOKUP(B62,引用!$B:$F,3,0)&amp;","&amp;D62</f>
        <v>prop,213,1</v>
      </c>
      <c r="G62" s="4" t="str">
        <f>VLOOKUP(B62,引用!$B:$F,5,0)&amp;","&amp;D62</f>
        <v>prop,213,1</v>
      </c>
      <c r="H62" s="43" t="s">
        <v>923</v>
      </c>
      <c r="I62" s="44">
        <f>VLOOKUP(H62,引用!$B:$F,4,0)</f>
        <v>50</v>
      </c>
      <c r="J62" s="44">
        <v>2</v>
      </c>
      <c r="K62" s="44">
        <f t="shared" si="2"/>
        <v>100</v>
      </c>
      <c r="L62" s="44" t="str">
        <f>VLOOKUP(H62,引用!$B:$F,3,0)&amp;","&amp;J62</f>
        <v>prop,701,2</v>
      </c>
      <c r="M62" s="44" t="str">
        <f>VLOOKUP(H62,引用!$B:$F,5,0)&amp;","&amp;J62</f>
        <v>prop,701,2</v>
      </c>
      <c r="N62" s="45" t="s">
        <v>923</v>
      </c>
    </row>
    <row r="63" spans="1:14" x14ac:dyDescent="0.15">
      <c r="A63" s="9" t="s">
        <v>114</v>
      </c>
      <c r="B63" s="8" t="s">
        <v>27</v>
      </c>
      <c r="C63" s="4">
        <f>VLOOKUP(B63,引用!$B:$F,4,0)</f>
        <v>100</v>
      </c>
      <c r="D63" s="4">
        <v>1</v>
      </c>
      <c r="E63" s="4">
        <f t="shared" si="1"/>
        <v>100</v>
      </c>
      <c r="F63" s="4" t="str">
        <f>VLOOKUP(B63,引用!$B:$F,3,0)&amp;","&amp;D63</f>
        <v>prop,323,1</v>
      </c>
      <c r="G63" s="4" t="str">
        <f>VLOOKUP(B63,引用!$B:$F,5,0)&amp;","&amp;D63</f>
        <v>prop,323,1</v>
      </c>
      <c r="H63" s="43" t="s">
        <v>923</v>
      </c>
      <c r="I63" s="44">
        <f>VLOOKUP(H63,引用!$B:$F,4,0)</f>
        <v>50</v>
      </c>
      <c r="J63" s="44">
        <v>2</v>
      </c>
      <c r="K63" s="44">
        <f t="shared" si="2"/>
        <v>100</v>
      </c>
      <c r="L63" s="44" t="str">
        <f>VLOOKUP(H63,引用!$B:$F,3,0)&amp;","&amp;J63</f>
        <v>prop,701,2</v>
      </c>
      <c r="M63" s="44" t="str">
        <f>VLOOKUP(H63,引用!$B:$F,5,0)&amp;","&amp;J63</f>
        <v>prop,701,2</v>
      </c>
      <c r="N63" s="45" t="s">
        <v>923</v>
      </c>
    </row>
    <row r="64" spans="1:14" x14ac:dyDescent="0.15">
      <c r="A64" s="9" t="s">
        <v>115</v>
      </c>
      <c r="B64" s="10" t="s">
        <v>60</v>
      </c>
      <c r="C64" s="4">
        <f>VLOOKUP(B64,引用!$B:$F,4,0)</f>
        <v>20</v>
      </c>
      <c r="D64" s="4">
        <v>1</v>
      </c>
      <c r="E64" s="4">
        <f t="shared" si="1"/>
        <v>20</v>
      </c>
      <c r="F64" s="4" t="str">
        <f>VLOOKUP(B64,引用!$B:$F,3,0)&amp;","&amp;D64</f>
        <v>prop,214,1</v>
      </c>
      <c r="G64" s="4" t="str">
        <f>VLOOKUP(B64,引用!$B:$F,5,0)&amp;","&amp;D64</f>
        <v>prop,214,1</v>
      </c>
      <c r="H64" s="43" t="s">
        <v>924</v>
      </c>
      <c r="I64" s="44">
        <f>VLOOKUP(H64,引用!$B:$F,4,0)</f>
        <v>250</v>
      </c>
      <c r="J64" s="44">
        <v>2</v>
      </c>
      <c r="K64" s="44">
        <f t="shared" si="2"/>
        <v>500</v>
      </c>
      <c r="L64" s="44" t="str">
        <f>VLOOKUP(H64,引用!$B:$F,3,0)&amp;","&amp;J64</f>
        <v>prop,702,2</v>
      </c>
      <c r="M64" s="44" t="str">
        <f>VLOOKUP(H64,引用!$B:$F,5,0)&amp;","&amp;J64</f>
        <v>prop,702,2</v>
      </c>
      <c r="N64" s="45" t="s">
        <v>924</v>
      </c>
    </row>
    <row r="65" spans="1:15" x14ac:dyDescent="0.15">
      <c r="A65" s="9" t="s">
        <v>116</v>
      </c>
      <c r="B65" s="8" t="s">
        <v>68</v>
      </c>
      <c r="C65" s="4">
        <f>VLOOKUP(B65,引用!$B:$F,4,0)</f>
        <v>120</v>
      </c>
      <c r="D65" s="4">
        <v>1</v>
      </c>
      <c r="E65" s="4">
        <f t="shared" si="1"/>
        <v>120</v>
      </c>
      <c r="F65" s="4" t="str">
        <f>VLOOKUP(B65,引用!$B:$F,3,0)&amp;","&amp;D65</f>
        <v>prop,315,1</v>
      </c>
      <c r="G65" s="4" t="str">
        <f>VLOOKUP(B65,引用!$B:$F,5,0)&amp;","&amp;D65</f>
        <v>prop,315,1</v>
      </c>
      <c r="H65" s="43" t="s">
        <v>923</v>
      </c>
      <c r="I65" s="44">
        <f>VLOOKUP(H65,引用!$B:$F,4,0)</f>
        <v>50</v>
      </c>
      <c r="J65" s="44">
        <v>2</v>
      </c>
      <c r="K65" s="44">
        <f t="shared" si="2"/>
        <v>100</v>
      </c>
      <c r="L65" s="44" t="str">
        <f>VLOOKUP(H65,引用!$B:$F,3,0)&amp;","&amp;J65</f>
        <v>prop,701,2</v>
      </c>
      <c r="M65" s="44" t="str">
        <f>VLOOKUP(H65,引用!$B:$F,5,0)&amp;","&amp;J65</f>
        <v>prop,701,2</v>
      </c>
      <c r="N65" s="45" t="s">
        <v>923</v>
      </c>
    </row>
    <row r="66" spans="1:15" x14ac:dyDescent="0.15">
      <c r="A66" s="9" t="s">
        <v>117</v>
      </c>
      <c r="B66" s="8" t="s">
        <v>27</v>
      </c>
      <c r="C66" s="4">
        <f>VLOOKUP(B66,引用!$B:$F,4,0)</f>
        <v>100</v>
      </c>
      <c r="D66" s="4">
        <v>1</v>
      </c>
      <c r="E66" s="4">
        <f t="shared" si="1"/>
        <v>100</v>
      </c>
      <c r="F66" s="4" t="str">
        <f>VLOOKUP(B66,引用!$B:$F,3,0)&amp;","&amp;D66</f>
        <v>prop,323,1</v>
      </c>
      <c r="G66" s="4" t="str">
        <f>VLOOKUP(B66,引用!$B:$F,5,0)&amp;","&amp;D66</f>
        <v>prop,323,1</v>
      </c>
      <c r="H66" s="43" t="s">
        <v>923</v>
      </c>
      <c r="I66" s="44">
        <f>VLOOKUP(H66,引用!$B:$F,4,0)</f>
        <v>50</v>
      </c>
      <c r="J66" s="44">
        <v>2</v>
      </c>
      <c r="K66" s="44">
        <f t="shared" si="2"/>
        <v>100</v>
      </c>
      <c r="L66" s="44" t="str">
        <f>VLOOKUP(H66,引用!$B:$F,3,0)&amp;","&amp;J66</f>
        <v>prop,701,2</v>
      </c>
      <c r="M66" s="44" t="str">
        <f>VLOOKUP(H66,引用!$B:$F,5,0)&amp;","&amp;J66</f>
        <v>prop,701,2</v>
      </c>
      <c r="N66" s="45" t="s">
        <v>923</v>
      </c>
    </row>
    <row r="67" spans="1:15" x14ac:dyDescent="0.15">
      <c r="A67" s="9" t="s">
        <v>118</v>
      </c>
      <c r="B67" s="8" t="s">
        <v>69</v>
      </c>
      <c r="C67" s="4">
        <f>VLOOKUP(B67,引用!$B:$F,4,0)</f>
        <v>120</v>
      </c>
      <c r="D67" s="4">
        <v>1</v>
      </c>
      <c r="E67" s="4">
        <f t="shared" si="1"/>
        <v>120</v>
      </c>
      <c r="F67" s="4" t="str">
        <f>VLOOKUP(B67,引用!$B:$F,3,0)&amp;","&amp;D67</f>
        <v>prop,318,1</v>
      </c>
      <c r="G67" s="4" t="str">
        <f>VLOOKUP(B67,引用!$B:$F,5,0)&amp;","&amp;D67</f>
        <v>prop,318,1</v>
      </c>
      <c r="H67" s="43" t="s">
        <v>924</v>
      </c>
      <c r="I67" s="44">
        <f>VLOOKUP(H67,引用!$B:$F,4,0)</f>
        <v>250</v>
      </c>
      <c r="J67" s="44">
        <v>2</v>
      </c>
      <c r="K67" s="44">
        <f t="shared" si="2"/>
        <v>500</v>
      </c>
      <c r="L67" s="44" t="str">
        <f>VLOOKUP(H67,引用!$B:$F,3,0)&amp;","&amp;J67</f>
        <v>prop,702,2</v>
      </c>
      <c r="M67" s="44" t="str">
        <f>VLOOKUP(H67,引用!$B:$F,5,0)&amp;","&amp;J67</f>
        <v>prop,702,2</v>
      </c>
      <c r="N67" s="45" t="s">
        <v>924</v>
      </c>
    </row>
    <row r="70" spans="1:15" x14ac:dyDescent="0.15">
      <c r="A70" s="13" t="s">
        <v>121</v>
      </c>
    </row>
    <row r="71" spans="1:15" x14ac:dyDescent="0.15">
      <c r="A71" s="14" t="s">
        <v>122</v>
      </c>
      <c r="B71" s="3" t="s">
        <v>32</v>
      </c>
      <c r="C71" s="14" t="s">
        <v>123</v>
      </c>
      <c r="D71" s="14" t="s">
        <v>33</v>
      </c>
      <c r="E71" s="14" t="s">
        <v>124</v>
      </c>
      <c r="F71" s="14" t="s">
        <v>33</v>
      </c>
      <c r="G71" s="14" t="s">
        <v>125</v>
      </c>
      <c r="H71" s="14" t="s">
        <v>33</v>
      </c>
      <c r="I71" s="14" t="s">
        <v>125</v>
      </c>
      <c r="J71" s="14" t="s">
        <v>33</v>
      </c>
      <c r="K71" s="14" t="s">
        <v>125</v>
      </c>
      <c r="L71" s="14" t="s">
        <v>33</v>
      </c>
      <c r="M71" s="14" t="s">
        <v>125</v>
      </c>
      <c r="N71" s="14" t="s">
        <v>33</v>
      </c>
    </row>
    <row r="72" spans="1:15" x14ac:dyDescent="0.15">
      <c r="A72" s="14">
        <v>1</v>
      </c>
      <c r="B72" s="3" t="s">
        <v>126</v>
      </c>
      <c r="C72" s="14"/>
      <c r="D72" s="14">
        <v>0</v>
      </c>
      <c r="E72" s="14"/>
      <c r="F72" s="14">
        <v>0</v>
      </c>
      <c r="G72" s="14"/>
      <c r="H72" s="14">
        <v>0</v>
      </c>
      <c r="J72" s="3">
        <v>0</v>
      </c>
      <c r="L72" s="3">
        <v>0</v>
      </c>
      <c r="N72" s="3">
        <v>0</v>
      </c>
    </row>
    <row r="73" spans="1:15" x14ac:dyDescent="0.15">
      <c r="A73" s="14">
        <v>2</v>
      </c>
      <c r="B73" s="3" t="s">
        <v>126</v>
      </c>
      <c r="C73" s="14" t="s">
        <v>36</v>
      </c>
      <c r="D73" s="14">
        <v>2</v>
      </c>
      <c r="E73" s="14" t="s">
        <v>987</v>
      </c>
      <c r="F73" s="14">
        <v>3</v>
      </c>
      <c r="G73" s="14"/>
      <c r="H73" s="14">
        <v>0</v>
      </c>
      <c r="J73" s="3">
        <v>0</v>
      </c>
      <c r="L73" s="3">
        <v>0</v>
      </c>
      <c r="N73" s="3">
        <v>0</v>
      </c>
      <c r="O73" s="14">
        <v>2</v>
      </c>
    </row>
    <row r="74" spans="1:15" x14ac:dyDescent="0.15">
      <c r="A74" s="14">
        <v>3</v>
      </c>
      <c r="B74" s="3" t="s">
        <v>127</v>
      </c>
      <c r="C74" s="15" t="s">
        <v>40</v>
      </c>
      <c r="D74" s="14">
        <v>2</v>
      </c>
      <c r="E74" s="15" t="s">
        <v>40</v>
      </c>
      <c r="F74" s="14">
        <v>2</v>
      </c>
      <c r="G74" s="15" t="s">
        <v>926</v>
      </c>
      <c r="H74" s="14">
        <v>2</v>
      </c>
      <c r="J74" s="3">
        <v>0</v>
      </c>
      <c r="L74" s="3">
        <v>0</v>
      </c>
      <c r="N74" s="3">
        <v>0</v>
      </c>
      <c r="O74" s="14">
        <v>3</v>
      </c>
    </row>
    <row r="75" spans="1:15" x14ac:dyDescent="0.15">
      <c r="A75" s="14">
        <v>4</v>
      </c>
      <c r="B75" s="3" t="s">
        <v>127</v>
      </c>
      <c r="C75" s="14" t="s">
        <v>128</v>
      </c>
      <c r="D75" s="14">
        <v>1</v>
      </c>
      <c r="E75" s="14" t="s">
        <v>128</v>
      </c>
      <c r="F75" s="14">
        <v>1</v>
      </c>
      <c r="G75" s="14" t="s">
        <v>128</v>
      </c>
      <c r="H75" s="14">
        <v>1</v>
      </c>
      <c r="I75" s="14" t="s">
        <v>128</v>
      </c>
      <c r="J75" s="14">
        <v>1</v>
      </c>
      <c r="K75" s="14" t="s">
        <v>132</v>
      </c>
      <c r="L75" s="14">
        <v>1</v>
      </c>
      <c r="M75" s="14"/>
      <c r="N75" s="14">
        <v>0</v>
      </c>
      <c r="O75" s="14">
        <v>5</v>
      </c>
    </row>
    <row r="76" spans="1:15" x14ac:dyDescent="0.15">
      <c r="A76" s="14">
        <v>5</v>
      </c>
      <c r="B76" s="3" t="s">
        <v>127</v>
      </c>
      <c r="C76" s="15" t="s">
        <v>46</v>
      </c>
      <c r="D76" s="14">
        <v>2</v>
      </c>
      <c r="E76" s="15" t="s">
        <v>46</v>
      </c>
      <c r="F76" s="14">
        <v>2</v>
      </c>
      <c r="G76" s="14" t="s">
        <v>129</v>
      </c>
      <c r="H76" s="14">
        <v>1</v>
      </c>
      <c r="I76" s="14" t="s">
        <v>129</v>
      </c>
      <c r="J76" s="14">
        <v>1</v>
      </c>
      <c r="K76" s="14" t="s">
        <v>133</v>
      </c>
      <c r="L76" s="14">
        <v>1</v>
      </c>
      <c r="M76" s="14" t="s">
        <v>133</v>
      </c>
      <c r="N76" s="14">
        <v>1</v>
      </c>
      <c r="O76" s="14">
        <v>6</v>
      </c>
    </row>
    <row r="77" spans="1:15" x14ac:dyDescent="0.15">
      <c r="A77" s="14">
        <v>6</v>
      </c>
      <c r="B77" s="3" t="s">
        <v>127</v>
      </c>
      <c r="C77" s="15" t="s">
        <v>20</v>
      </c>
      <c r="D77" s="14">
        <v>1</v>
      </c>
      <c r="E77" s="15" t="s">
        <v>136</v>
      </c>
      <c r="F77" s="14">
        <v>1</v>
      </c>
      <c r="G77" s="15" t="s">
        <v>20</v>
      </c>
      <c r="H77" s="14">
        <v>1</v>
      </c>
      <c r="I77" s="16" t="s">
        <v>136</v>
      </c>
      <c r="J77" s="14">
        <v>1</v>
      </c>
      <c r="K77" s="15" t="s">
        <v>134</v>
      </c>
      <c r="L77" s="14">
        <v>1</v>
      </c>
      <c r="M77" s="15" t="s">
        <v>137</v>
      </c>
      <c r="N77" s="14">
        <v>1</v>
      </c>
      <c r="O77" s="14">
        <v>6</v>
      </c>
    </row>
    <row r="78" spans="1:15" x14ac:dyDescent="0.15">
      <c r="A78" s="14">
        <v>7</v>
      </c>
      <c r="B78" s="3" t="s">
        <v>127</v>
      </c>
      <c r="C78" s="14" t="s">
        <v>128</v>
      </c>
      <c r="D78" s="14">
        <v>1</v>
      </c>
      <c r="E78" s="14" t="s">
        <v>128</v>
      </c>
      <c r="F78" s="14">
        <v>1</v>
      </c>
      <c r="G78" s="14" t="s">
        <v>128</v>
      </c>
      <c r="H78" s="14">
        <v>1</v>
      </c>
      <c r="I78" s="14" t="s">
        <v>128</v>
      </c>
      <c r="J78" s="14">
        <v>1</v>
      </c>
      <c r="K78" s="14" t="s">
        <v>132</v>
      </c>
      <c r="L78" s="14">
        <v>1</v>
      </c>
      <c r="M78" s="14" t="s">
        <v>132</v>
      </c>
      <c r="N78" s="14">
        <v>1</v>
      </c>
      <c r="O78" s="14">
        <v>6</v>
      </c>
    </row>
    <row r="79" spans="1:15" x14ac:dyDescent="0.15">
      <c r="A79" s="14">
        <v>8</v>
      </c>
      <c r="B79" s="3" t="s">
        <v>127</v>
      </c>
      <c r="C79" s="15" t="s">
        <v>52</v>
      </c>
      <c r="D79" s="14">
        <v>1</v>
      </c>
      <c r="E79" s="15" t="s">
        <v>52</v>
      </c>
      <c r="F79" s="14">
        <v>1</v>
      </c>
      <c r="G79" s="15" t="s">
        <v>52</v>
      </c>
      <c r="H79" s="14">
        <v>1</v>
      </c>
      <c r="I79" s="16" t="s">
        <v>52</v>
      </c>
      <c r="J79" s="14">
        <v>1</v>
      </c>
      <c r="K79" s="14" t="s">
        <v>135</v>
      </c>
      <c r="L79" s="14">
        <v>1</v>
      </c>
      <c r="M79" s="14" t="s">
        <v>135</v>
      </c>
      <c r="N79" s="14">
        <v>1</v>
      </c>
      <c r="O79" s="14">
        <v>6</v>
      </c>
    </row>
    <row r="80" spans="1:15" x14ac:dyDescent="0.15">
      <c r="A80" s="14">
        <v>9</v>
      </c>
      <c r="B80" s="3" t="s">
        <v>127</v>
      </c>
      <c r="C80" s="15" t="s">
        <v>134</v>
      </c>
      <c r="D80" s="14">
        <v>1</v>
      </c>
      <c r="E80" s="15" t="s">
        <v>137</v>
      </c>
      <c r="F80" s="14">
        <v>1</v>
      </c>
      <c r="G80" s="15" t="s">
        <v>134</v>
      </c>
      <c r="H80" s="14">
        <v>1</v>
      </c>
      <c r="I80" s="16" t="s">
        <v>137</v>
      </c>
      <c r="J80" s="14">
        <v>1</v>
      </c>
      <c r="K80" s="15" t="s">
        <v>138</v>
      </c>
      <c r="L80" s="14">
        <v>1</v>
      </c>
      <c r="M80" s="15" t="s">
        <v>139</v>
      </c>
      <c r="N80" s="14">
        <v>1</v>
      </c>
      <c r="O80" s="14">
        <v>6</v>
      </c>
    </row>
    <row r="81" spans="1:15" x14ac:dyDescent="0.15">
      <c r="A81" s="14">
        <v>10</v>
      </c>
      <c r="B81" s="3" t="s">
        <v>127</v>
      </c>
      <c r="C81" s="14" t="s">
        <v>128</v>
      </c>
      <c r="D81" s="14">
        <v>1</v>
      </c>
      <c r="E81" s="14" t="s">
        <v>128</v>
      </c>
      <c r="F81" s="14">
        <v>1</v>
      </c>
      <c r="G81" s="14" t="s">
        <v>128</v>
      </c>
      <c r="H81" s="14">
        <v>1</v>
      </c>
      <c r="I81" s="14" t="s">
        <v>128</v>
      </c>
      <c r="J81" s="14">
        <v>1</v>
      </c>
      <c r="K81" s="14" t="s">
        <v>130</v>
      </c>
      <c r="L81" s="14">
        <v>1</v>
      </c>
      <c r="M81" s="14" t="s">
        <v>130</v>
      </c>
      <c r="N81" s="14">
        <v>1</v>
      </c>
      <c r="O81" s="14">
        <v>6</v>
      </c>
    </row>
    <row r="82" spans="1:15" x14ac:dyDescent="0.15">
      <c r="A82" s="14">
        <v>11</v>
      </c>
      <c r="B82" s="3" t="s">
        <v>127</v>
      </c>
      <c r="C82" s="14" t="s">
        <v>140</v>
      </c>
      <c r="D82" s="14">
        <v>1</v>
      </c>
      <c r="E82" s="14" t="s">
        <v>140</v>
      </c>
      <c r="F82" s="14">
        <v>1</v>
      </c>
      <c r="G82" s="14" t="s">
        <v>140</v>
      </c>
      <c r="H82" s="14">
        <v>1</v>
      </c>
      <c r="I82" s="14" t="s">
        <v>140</v>
      </c>
      <c r="J82" s="14">
        <v>1</v>
      </c>
      <c r="K82" s="14" t="s">
        <v>142</v>
      </c>
      <c r="L82" s="14">
        <v>1</v>
      </c>
      <c r="M82" s="14" t="s">
        <v>142</v>
      </c>
      <c r="N82" s="14">
        <v>1</v>
      </c>
      <c r="O82" s="14">
        <v>6</v>
      </c>
    </row>
    <row r="83" spans="1:15" x14ac:dyDescent="0.15">
      <c r="A83" s="14">
        <v>12</v>
      </c>
      <c r="B83" s="3" t="s">
        <v>127</v>
      </c>
      <c r="C83" s="15" t="s">
        <v>134</v>
      </c>
      <c r="D83" s="14">
        <v>1</v>
      </c>
      <c r="E83" s="15" t="s">
        <v>137</v>
      </c>
      <c r="F83" s="14">
        <v>1</v>
      </c>
      <c r="G83" s="15" t="s">
        <v>134</v>
      </c>
      <c r="H83" s="14">
        <v>1</v>
      </c>
      <c r="I83" s="16" t="s">
        <v>137</v>
      </c>
      <c r="J83" s="14">
        <v>1</v>
      </c>
      <c r="K83" s="15" t="s">
        <v>138</v>
      </c>
      <c r="L83" s="14">
        <v>1</v>
      </c>
      <c r="M83" s="15" t="s">
        <v>139</v>
      </c>
      <c r="N83" s="14">
        <v>1</v>
      </c>
      <c r="O83" s="14">
        <v>6</v>
      </c>
    </row>
    <row r="84" spans="1:15" x14ac:dyDescent="0.15">
      <c r="A84" s="14">
        <v>13</v>
      </c>
      <c r="B84" s="3" t="s">
        <v>127</v>
      </c>
      <c r="C84" s="14" t="s">
        <v>130</v>
      </c>
      <c r="D84" s="14">
        <v>1</v>
      </c>
      <c r="E84" s="14" t="s">
        <v>130</v>
      </c>
      <c r="F84" s="14">
        <v>1</v>
      </c>
      <c r="G84" s="14" t="s">
        <v>130</v>
      </c>
      <c r="H84" s="14">
        <v>1</v>
      </c>
      <c r="I84" s="14" t="s">
        <v>130</v>
      </c>
      <c r="J84" s="14">
        <v>1</v>
      </c>
      <c r="K84" s="14" t="s">
        <v>130</v>
      </c>
      <c r="L84" s="14">
        <v>1</v>
      </c>
      <c r="M84" s="14" t="s">
        <v>130</v>
      </c>
      <c r="N84" s="14">
        <v>1</v>
      </c>
      <c r="O84" s="14">
        <v>6</v>
      </c>
    </row>
    <row r="85" spans="1:15" x14ac:dyDescent="0.15">
      <c r="A85" s="14">
        <v>14</v>
      </c>
      <c r="B85" s="3" t="s">
        <v>127</v>
      </c>
      <c r="C85" s="15" t="s">
        <v>914</v>
      </c>
      <c r="D85" s="15">
        <v>1</v>
      </c>
      <c r="E85" s="15" t="s">
        <v>914</v>
      </c>
      <c r="F85" s="15">
        <v>1</v>
      </c>
      <c r="G85" s="15" t="s">
        <v>914</v>
      </c>
      <c r="H85" s="15">
        <v>1</v>
      </c>
      <c r="I85" s="15" t="s">
        <v>914</v>
      </c>
      <c r="J85" s="15">
        <v>1</v>
      </c>
      <c r="K85" s="15" t="s">
        <v>915</v>
      </c>
      <c r="L85" s="15">
        <v>1</v>
      </c>
      <c r="M85" s="15" t="s">
        <v>915</v>
      </c>
      <c r="N85" s="14">
        <v>1</v>
      </c>
      <c r="O85" s="14">
        <v>6</v>
      </c>
    </row>
    <row r="86" spans="1:15" x14ac:dyDescent="0.15">
      <c r="A86" s="14">
        <v>15</v>
      </c>
      <c r="B86" s="3" t="s">
        <v>127</v>
      </c>
      <c r="C86" s="15" t="s">
        <v>134</v>
      </c>
      <c r="D86" s="14">
        <v>1</v>
      </c>
      <c r="E86" s="15" t="s">
        <v>137</v>
      </c>
      <c r="F86" s="14">
        <v>1</v>
      </c>
      <c r="G86" s="15" t="s">
        <v>134</v>
      </c>
      <c r="H86" s="14">
        <v>1</v>
      </c>
      <c r="I86" s="16" t="s">
        <v>137</v>
      </c>
      <c r="J86" s="14">
        <v>1</v>
      </c>
      <c r="K86" s="15" t="s">
        <v>141</v>
      </c>
      <c r="L86" s="14">
        <v>1</v>
      </c>
      <c r="M86" s="14" t="s">
        <v>131</v>
      </c>
      <c r="N86" s="14">
        <v>1</v>
      </c>
      <c r="O86" s="14">
        <v>6</v>
      </c>
    </row>
    <row r="87" spans="1:15" x14ac:dyDescent="0.15">
      <c r="A87" s="17" t="str">
        <f>C87&amp;";"&amp;E87&amp;IF(G87="","",";"&amp;G87)&amp;IF(I87="","",";"&amp;I87)&amp;IF(K87="","",";"&amp;K87)&amp;IF(M87="","",";"&amp;M87)</f>
        <v>prop,104,2;prop,310,3</v>
      </c>
      <c r="B87" s="17" t="str">
        <f>D87&amp;";"&amp;F87&amp;IF(H87="","",";"&amp;H87)&amp;IF(J87="","",";"&amp;J87)&amp;IF(L87="","",";"&amp;L87)&amp;IF(N87="","",";"&amp;N87)</f>
        <v>prop,104,2;prop,310,3</v>
      </c>
      <c r="C87" s="14" t="str">
        <f>IF(C73="","",VLOOKUP(C73,引用!$B:$F,3,0)&amp;","&amp;D73)</f>
        <v>prop,104,2</v>
      </c>
      <c r="D87" s="14" t="str">
        <f>IF(C73="","",VLOOKUP(C73,引用!$B:$F,5,0)&amp;","&amp;D73)</f>
        <v>prop,104,2</v>
      </c>
      <c r="E87" s="14" t="str">
        <f>IF(E73="","",VLOOKUP(E73,引用!$B:$F,3,0)&amp;","&amp;F73)</f>
        <v>prop,310,3</v>
      </c>
      <c r="F87" s="14" t="str">
        <f>IF(E73="","",VLOOKUP(E73,引用!$B:$F,5,0)&amp;","&amp;F73)</f>
        <v>prop,310,3</v>
      </c>
      <c r="G87" s="14" t="str">
        <f>IF(G73="","",VLOOKUP(G73,引用!$B:$F,3,0)&amp;","&amp;H73)</f>
        <v/>
      </c>
      <c r="H87" s="14" t="str">
        <f>IF(G73="","",VLOOKUP(G73,引用!$B:$F,5,0)&amp;","&amp;H73)</f>
        <v/>
      </c>
      <c r="I87" s="14" t="str">
        <f>IF(I73="","",VLOOKUP(I73,引用!$B:$F,3,0)&amp;","&amp;J73)</f>
        <v/>
      </c>
      <c r="J87" s="14" t="str">
        <f>IF(I73="","",VLOOKUP(I73,引用!$B:$F,5,0)&amp;","&amp;J73)</f>
        <v/>
      </c>
      <c r="K87" s="14" t="str">
        <f>IF(K73="","",VLOOKUP(K73,引用!$B:$F,3,0)&amp;","&amp;L73)</f>
        <v/>
      </c>
      <c r="L87" s="14" t="str">
        <f>IF(K73="","",VLOOKUP(K73,引用!$B:$F,5,0)&amp;","&amp;L73)</f>
        <v/>
      </c>
      <c r="M87" s="14" t="str">
        <f>IF(M73="","",VLOOKUP(M73,引用!$B:$F,3,0)&amp;","&amp;N73)</f>
        <v/>
      </c>
      <c r="N87" s="14" t="str">
        <f>IF(M73="","",VLOOKUP(M73,引用!$B:$F,5,0)&amp;","&amp;N73)</f>
        <v/>
      </c>
    </row>
    <row r="88" spans="1:15" x14ac:dyDescent="0.15">
      <c r="A88" s="17" t="str">
        <f t="shared" ref="A88:B100" si="9">C88&amp;";"&amp;E88&amp;IF(G88="","",";"&amp;G88)&amp;IF(I88="","",";"&amp;I88)&amp;IF(K88="","",";"&amp;K88)&amp;IF(M88="","",";"&amp;M88)</f>
        <v>prop,203,2;prop,203,2;prop,204,2</v>
      </c>
      <c r="B88" s="17" t="str">
        <f t="shared" si="9"/>
        <v>prop,203,2;prop,203,2;prop,204,2</v>
      </c>
      <c r="C88" s="14" t="str">
        <f>IF(C74="","",VLOOKUP(C74,引用!$B:$F,3,0)&amp;","&amp;D74)</f>
        <v>prop,203,2</v>
      </c>
      <c r="D88" s="14" t="str">
        <f>IF(C74="","",VLOOKUP(C74,引用!$B:$F,5,0)&amp;","&amp;D74)</f>
        <v>prop,203,2</v>
      </c>
      <c r="E88" s="14" t="str">
        <f>IF(E74="","",VLOOKUP(E74,引用!$B:$F,3,0)&amp;","&amp;F74)</f>
        <v>prop,203,2</v>
      </c>
      <c r="F88" s="14" t="str">
        <f>IF(E74="","",VLOOKUP(E74,引用!$B:$F,5,0)&amp;","&amp;F74)</f>
        <v>prop,203,2</v>
      </c>
      <c r="G88" s="14" t="str">
        <f>IF(G74="","",VLOOKUP(G74,引用!$B:$F,3,0)&amp;","&amp;H74)</f>
        <v>prop,204,2</v>
      </c>
      <c r="H88" s="14" t="str">
        <f>IF(G74="","",VLOOKUP(G74,引用!$B:$F,5,0)&amp;","&amp;H74)</f>
        <v>prop,204,2</v>
      </c>
      <c r="I88" s="14" t="str">
        <f>IF(I74="","",VLOOKUP(I74,引用!$B:$F,3,0)&amp;","&amp;J74)</f>
        <v/>
      </c>
      <c r="J88" s="14" t="str">
        <f>IF(I74="","",VLOOKUP(I74,引用!$B:$F,5,0)&amp;","&amp;J74)</f>
        <v/>
      </c>
      <c r="K88" s="14" t="str">
        <f>IF(K74="","",VLOOKUP(K74,引用!$B:$F,3,0)&amp;","&amp;L74)</f>
        <v/>
      </c>
      <c r="L88" s="14" t="str">
        <f>IF(K74="","",VLOOKUP(K74,引用!$B:$F,5,0)&amp;","&amp;L74)</f>
        <v/>
      </c>
      <c r="M88" s="14" t="str">
        <f>IF(M74="","",VLOOKUP(M74,引用!$B:$F,3,0)&amp;","&amp;N74)</f>
        <v/>
      </c>
      <c r="N88" s="14" t="str">
        <f>IF(M74="","",VLOOKUP(M74,引用!$B:$F,5,0)&amp;","&amp;N74)</f>
        <v/>
      </c>
    </row>
    <row r="89" spans="1:15" x14ac:dyDescent="0.15">
      <c r="A89" s="17" t="str">
        <f t="shared" si="9"/>
        <v>pack,303,1;pack,303,1;pack,303,1;pack,303,1;pack,304,1</v>
      </c>
      <c r="B89" s="17" t="str">
        <f t="shared" si="9"/>
        <v>item,103,1;item,103,1;item,103,1;item,103,1;item,104,1</v>
      </c>
      <c r="C89" s="14" t="str">
        <f>IF(C75="","",VLOOKUP(C75,引用!$B:$F,3,0)&amp;","&amp;D75)</f>
        <v>pack,303,1</v>
      </c>
      <c r="D89" s="14" t="str">
        <f>IF(C75="","",VLOOKUP(C75,引用!$B:$F,5,0)&amp;","&amp;D75)</f>
        <v>item,103,1</v>
      </c>
      <c r="E89" s="14" t="str">
        <f>IF(E75="","",VLOOKUP(E75,引用!$B:$F,3,0)&amp;","&amp;F75)</f>
        <v>pack,303,1</v>
      </c>
      <c r="F89" s="14" t="str">
        <f>IF(E75="","",VLOOKUP(E75,引用!$B:$F,5,0)&amp;","&amp;F75)</f>
        <v>item,103,1</v>
      </c>
      <c r="G89" s="14" t="str">
        <f>IF(G75="","",VLOOKUP(G75,引用!$B:$F,3,0)&amp;","&amp;H75)</f>
        <v>pack,303,1</v>
      </c>
      <c r="H89" s="14" t="str">
        <f>IF(G75="","",VLOOKUP(G75,引用!$B:$F,5,0)&amp;","&amp;H75)</f>
        <v>item,103,1</v>
      </c>
      <c r="I89" s="14" t="str">
        <f>IF(I75="","",VLOOKUP(I75,引用!$B:$F,3,0)&amp;","&amp;J75)</f>
        <v>pack,303,1</v>
      </c>
      <c r="J89" s="14" t="str">
        <f>IF(I75="","",VLOOKUP(I75,引用!$B:$F,5,0)&amp;","&amp;J75)</f>
        <v>item,103,1</v>
      </c>
      <c r="K89" s="14" t="str">
        <f>IF(K75="","",VLOOKUP(K75,引用!$B:$F,3,0)&amp;","&amp;L75)</f>
        <v>pack,304,1</v>
      </c>
      <c r="L89" s="14" t="str">
        <f>IF(K75="","",VLOOKUP(K75,引用!$B:$F,5,0)&amp;","&amp;L75)</f>
        <v>item,104,1</v>
      </c>
      <c r="M89" s="14" t="str">
        <f>IF(M75="","",VLOOKUP(M75,引用!$B:$F,3,0)&amp;","&amp;N75)</f>
        <v/>
      </c>
      <c r="N89" s="14" t="str">
        <f>IF(M75="","",VLOOKUP(M75,引用!$B:$F,5,0)&amp;","&amp;N75)</f>
        <v/>
      </c>
    </row>
    <row r="90" spans="1:15" x14ac:dyDescent="0.15">
      <c r="A90" s="17" t="str">
        <f t="shared" si="9"/>
        <v>prop,204,2;prop,204,2;prop,322,1;prop,322,1;prop,205,1;prop,205,1</v>
      </c>
      <c r="B90" s="17" t="str">
        <f t="shared" si="9"/>
        <v>prop,204,2;prop,204,2;prop,322,1;prop,322,1;prop,205,1;prop,205,1</v>
      </c>
      <c r="C90" s="14" t="str">
        <f>IF(C76="","",VLOOKUP(C76,引用!$B:$F,3,0)&amp;","&amp;D76)</f>
        <v>prop,204,2</v>
      </c>
      <c r="D90" s="14" t="str">
        <f>IF(C76="","",VLOOKUP(C76,引用!$B:$F,5,0)&amp;","&amp;D76)</f>
        <v>prop,204,2</v>
      </c>
      <c r="E90" s="14" t="str">
        <f>IF(E76="","",VLOOKUP(E76,引用!$B:$F,3,0)&amp;","&amp;F76)</f>
        <v>prop,204,2</v>
      </c>
      <c r="F90" s="14" t="str">
        <f>IF(E76="","",VLOOKUP(E76,引用!$B:$F,5,0)&amp;","&amp;F76)</f>
        <v>prop,204,2</v>
      </c>
      <c r="G90" s="14" t="str">
        <f>IF(G76="","",VLOOKUP(G76,引用!$B:$F,3,0)&amp;","&amp;H76)</f>
        <v>prop,322,1</v>
      </c>
      <c r="H90" s="14" t="str">
        <f>IF(G76="","",VLOOKUP(G76,引用!$B:$F,5,0)&amp;","&amp;H76)</f>
        <v>prop,322,1</v>
      </c>
      <c r="I90" s="14" t="str">
        <f>IF(I76="","",VLOOKUP(I76,引用!$B:$F,3,0)&amp;","&amp;J76)</f>
        <v>prop,322,1</v>
      </c>
      <c r="J90" s="14" t="str">
        <f>IF(I76="","",VLOOKUP(I76,引用!$B:$F,5,0)&amp;","&amp;J76)</f>
        <v>prop,322,1</v>
      </c>
      <c r="K90" s="14" t="str">
        <f>IF(K76="","",VLOOKUP(K76,引用!$B:$F,3,0)&amp;","&amp;L76)</f>
        <v>prop,205,1</v>
      </c>
      <c r="L90" s="14" t="str">
        <f>IF(K76="","",VLOOKUP(K76,引用!$B:$F,5,0)&amp;","&amp;L76)</f>
        <v>prop,205,1</v>
      </c>
      <c r="M90" s="14" t="str">
        <f>IF(M76="","",VLOOKUP(M76,引用!$B:$F,3,0)&amp;","&amp;N76)</f>
        <v>prop,205,1</v>
      </c>
      <c r="N90" s="14" t="str">
        <f>IF(M76="","",VLOOKUP(M76,引用!$B:$F,5,0)&amp;","&amp;N76)</f>
        <v>prop,205,1</v>
      </c>
    </row>
    <row r="91" spans="1:15" x14ac:dyDescent="0.15">
      <c r="A91" s="17" t="str">
        <f t="shared" si="9"/>
        <v>prop,313,1;prop,316,1;prop,313,1;prop,316,1;prop,314,1;prop,317,1</v>
      </c>
      <c r="B91" s="17" t="str">
        <f t="shared" si="9"/>
        <v>prop,313,1;prop,316,1;prop,313,1;prop,316,1;prop,314,1;prop,317,1</v>
      </c>
      <c r="C91" s="14" t="str">
        <f>IF(C77="","",VLOOKUP(C77,引用!$B:$F,3,0)&amp;","&amp;D77)</f>
        <v>prop,313,1</v>
      </c>
      <c r="D91" s="14" t="str">
        <f>IF(C77="","",VLOOKUP(C77,引用!$B:$F,5,0)&amp;","&amp;D77)</f>
        <v>prop,313,1</v>
      </c>
      <c r="E91" s="14" t="str">
        <f>IF(E77="","",VLOOKUP(E77,引用!$B:$F,3,0)&amp;","&amp;F77)</f>
        <v>prop,316,1</v>
      </c>
      <c r="F91" s="14" t="str">
        <f>IF(E77="","",VLOOKUP(E77,引用!$B:$F,5,0)&amp;","&amp;F77)</f>
        <v>prop,316,1</v>
      </c>
      <c r="G91" s="14" t="str">
        <f>IF(G77="","",VLOOKUP(G77,引用!$B:$F,3,0)&amp;","&amp;H77)</f>
        <v>prop,313,1</v>
      </c>
      <c r="H91" s="14" t="str">
        <f>IF(G77="","",VLOOKUP(G77,引用!$B:$F,5,0)&amp;","&amp;H77)</f>
        <v>prop,313,1</v>
      </c>
      <c r="I91" s="14" t="str">
        <f>IF(I77="","",VLOOKUP(I77,引用!$B:$F,3,0)&amp;","&amp;J77)</f>
        <v>prop,316,1</v>
      </c>
      <c r="J91" s="14" t="str">
        <f>IF(I77="","",VLOOKUP(I77,引用!$B:$F,5,0)&amp;","&amp;J77)</f>
        <v>prop,316,1</v>
      </c>
      <c r="K91" s="14" t="str">
        <f>IF(K77="","",VLOOKUP(K77,引用!$B:$F,3,0)&amp;","&amp;L77)</f>
        <v>prop,314,1</v>
      </c>
      <c r="L91" s="14" t="str">
        <f>IF(K77="","",VLOOKUP(K77,引用!$B:$F,5,0)&amp;","&amp;L77)</f>
        <v>prop,314,1</v>
      </c>
      <c r="M91" s="14" t="str">
        <f>IF(M77="","",VLOOKUP(M77,引用!$B:$F,3,0)&amp;","&amp;N77)</f>
        <v>prop,317,1</v>
      </c>
      <c r="N91" s="14" t="str">
        <f>IF(M77="","",VLOOKUP(M77,引用!$B:$F,5,0)&amp;","&amp;N77)</f>
        <v>prop,317,1</v>
      </c>
    </row>
    <row r="92" spans="1:15" x14ac:dyDescent="0.15">
      <c r="A92" s="17" t="str">
        <f t="shared" si="9"/>
        <v>pack,303,1;pack,303,1;pack,303,1;pack,303,1;pack,304,1;pack,304,1</v>
      </c>
      <c r="B92" s="17" t="str">
        <f t="shared" si="9"/>
        <v>item,103,1;item,103,1;item,103,1;item,103,1;item,104,1;item,104,1</v>
      </c>
      <c r="C92" s="14" t="str">
        <f>IF(C78="","",VLOOKUP(C78,引用!$B:$F,3,0)&amp;","&amp;D78)</f>
        <v>pack,303,1</v>
      </c>
      <c r="D92" s="14" t="str">
        <f>IF(C78="","",VLOOKUP(C78,引用!$B:$F,5,0)&amp;","&amp;D78)</f>
        <v>item,103,1</v>
      </c>
      <c r="E92" s="14" t="str">
        <f>IF(E78="","",VLOOKUP(E78,引用!$B:$F,3,0)&amp;","&amp;F78)</f>
        <v>pack,303,1</v>
      </c>
      <c r="F92" s="14" t="str">
        <f>IF(E78="","",VLOOKUP(E78,引用!$B:$F,5,0)&amp;","&amp;F78)</f>
        <v>item,103,1</v>
      </c>
      <c r="G92" s="14" t="str">
        <f>IF(G78="","",VLOOKUP(G78,引用!$B:$F,3,0)&amp;","&amp;H78)</f>
        <v>pack,303,1</v>
      </c>
      <c r="H92" s="14" t="str">
        <f>IF(G78="","",VLOOKUP(G78,引用!$B:$F,5,0)&amp;","&amp;H78)</f>
        <v>item,103,1</v>
      </c>
      <c r="I92" s="14" t="str">
        <f>IF(I78="","",VLOOKUP(I78,引用!$B:$F,3,0)&amp;","&amp;J78)</f>
        <v>pack,303,1</v>
      </c>
      <c r="J92" s="14" t="str">
        <f>IF(I78="","",VLOOKUP(I78,引用!$B:$F,5,0)&amp;","&amp;J78)</f>
        <v>item,103,1</v>
      </c>
      <c r="K92" s="14" t="str">
        <f>IF(K78="","",VLOOKUP(K78,引用!$B:$F,3,0)&amp;","&amp;L78)</f>
        <v>pack,304,1</v>
      </c>
      <c r="L92" s="14" t="str">
        <f>IF(K78="","",VLOOKUP(K78,引用!$B:$F,5,0)&amp;","&amp;L78)</f>
        <v>item,104,1</v>
      </c>
      <c r="M92" s="14" t="str">
        <f>IF(M78="","",VLOOKUP(M78,引用!$B:$F,3,0)&amp;","&amp;N78)</f>
        <v>pack,304,1</v>
      </c>
      <c r="N92" s="14" t="str">
        <f>IF(M78="","",VLOOKUP(M78,引用!$B:$F,5,0)&amp;","&amp;N78)</f>
        <v>item,104,1</v>
      </c>
    </row>
    <row r="93" spans="1:15" x14ac:dyDescent="0.15">
      <c r="A93" s="17" t="str">
        <f t="shared" si="9"/>
        <v>prop,205,1;prop,205,1;prop,205,1;prop,205,1;prop,206,1;prop,206,1</v>
      </c>
      <c r="B93" s="17" t="str">
        <f t="shared" si="9"/>
        <v>prop,205,1;prop,205,1;prop,205,1;prop,205,1;prop,206,1;prop,206,1</v>
      </c>
      <c r="C93" s="14" t="str">
        <f>IF(C79="","",VLOOKUP(C79,引用!$B:$F,3,0)&amp;","&amp;D79)</f>
        <v>prop,205,1</v>
      </c>
      <c r="D93" s="14" t="str">
        <f>IF(C79="","",VLOOKUP(C79,引用!$B:$F,5,0)&amp;","&amp;D79)</f>
        <v>prop,205,1</v>
      </c>
      <c r="E93" s="14" t="str">
        <f>IF(E79="","",VLOOKUP(E79,引用!$B:$F,3,0)&amp;","&amp;F79)</f>
        <v>prop,205,1</v>
      </c>
      <c r="F93" s="14" t="str">
        <f>IF(E79="","",VLOOKUP(E79,引用!$B:$F,5,0)&amp;","&amp;F79)</f>
        <v>prop,205,1</v>
      </c>
      <c r="G93" s="14" t="str">
        <f>IF(G79="","",VLOOKUP(G79,引用!$B:$F,3,0)&amp;","&amp;H79)</f>
        <v>prop,205,1</v>
      </c>
      <c r="H93" s="14" t="str">
        <f>IF(G79="","",VLOOKUP(G79,引用!$B:$F,5,0)&amp;","&amp;H79)</f>
        <v>prop,205,1</v>
      </c>
      <c r="I93" s="14" t="str">
        <f>IF(I79="","",VLOOKUP(I79,引用!$B:$F,3,0)&amp;","&amp;J79)</f>
        <v>prop,205,1</v>
      </c>
      <c r="J93" s="14" t="str">
        <f>IF(I79="","",VLOOKUP(I79,引用!$B:$F,5,0)&amp;","&amp;J79)</f>
        <v>prop,205,1</v>
      </c>
      <c r="K93" s="14" t="str">
        <f>IF(K79="","",VLOOKUP(K79,引用!$B:$F,3,0)&amp;","&amp;L79)</f>
        <v>prop,206,1</v>
      </c>
      <c r="L93" s="14" t="str">
        <f>IF(K79="","",VLOOKUP(K79,引用!$B:$F,5,0)&amp;","&amp;L79)</f>
        <v>prop,206,1</v>
      </c>
      <c r="M93" s="14" t="str">
        <f>IF(M79="","",VLOOKUP(M79,引用!$B:$F,3,0)&amp;","&amp;N79)</f>
        <v>prop,206,1</v>
      </c>
      <c r="N93" s="14" t="str">
        <f>IF(M79="","",VLOOKUP(M79,引用!$B:$F,5,0)&amp;","&amp;N79)</f>
        <v>prop,206,1</v>
      </c>
    </row>
    <row r="94" spans="1:15" x14ac:dyDescent="0.15">
      <c r="A94" s="17" t="str">
        <f t="shared" si="9"/>
        <v>prop,314,1;prop,317,1;prop,314,1;prop,317,1;prop,315,1;prop,318,1</v>
      </c>
      <c r="B94" s="17" t="str">
        <f t="shared" si="9"/>
        <v>prop,314,1;prop,317,1;prop,314,1;prop,317,1;prop,315,1;prop,318,1</v>
      </c>
      <c r="C94" s="14" t="str">
        <f>IF(C80="","",VLOOKUP(C80,引用!$B:$F,3,0)&amp;","&amp;D80)</f>
        <v>prop,314,1</v>
      </c>
      <c r="D94" s="14" t="str">
        <f>IF(C80="","",VLOOKUP(C80,引用!$B:$F,5,0)&amp;","&amp;D80)</f>
        <v>prop,314,1</v>
      </c>
      <c r="E94" s="14" t="str">
        <f>IF(E80="","",VLOOKUP(E80,引用!$B:$F,3,0)&amp;","&amp;F80)</f>
        <v>prop,317,1</v>
      </c>
      <c r="F94" s="14" t="str">
        <f>IF(E80="","",VLOOKUP(E80,引用!$B:$F,5,0)&amp;","&amp;F80)</f>
        <v>prop,317,1</v>
      </c>
      <c r="G94" s="14" t="str">
        <f>IF(G80="","",VLOOKUP(G80,引用!$B:$F,3,0)&amp;","&amp;H80)</f>
        <v>prop,314,1</v>
      </c>
      <c r="H94" s="14" t="str">
        <f>IF(G80="","",VLOOKUP(G80,引用!$B:$F,5,0)&amp;","&amp;H80)</f>
        <v>prop,314,1</v>
      </c>
      <c r="I94" s="14" t="str">
        <f>IF(I80="","",VLOOKUP(I80,引用!$B:$F,3,0)&amp;","&amp;J80)</f>
        <v>prop,317,1</v>
      </c>
      <c r="J94" s="14" t="str">
        <f>IF(I80="","",VLOOKUP(I80,引用!$B:$F,5,0)&amp;","&amp;J80)</f>
        <v>prop,317,1</v>
      </c>
      <c r="K94" s="14" t="str">
        <f>IF(K80="","",VLOOKUP(K80,引用!$B:$F,3,0)&amp;","&amp;L80)</f>
        <v>prop,315,1</v>
      </c>
      <c r="L94" s="14" t="str">
        <f>IF(K80="","",VLOOKUP(K80,引用!$B:$F,5,0)&amp;","&amp;L80)</f>
        <v>prop,315,1</v>
      </c>
      <c r="M94" s="14" t="str">
        <f>IF(M80="","",VLOOKUP(M80,引用!$B:$F,3,0)&amp;","&amp;N80)</f>
        <v>prop,318,1</v>
      </c>
      <c r="N94" s="14" t="str">
        <f>IF(M80="","",VLOOKUP(M80,引用!$B:$F,5,0)&amp;","&amp;N80)</f>
        <v>prop,318,1</v>
      </c>
    </row>
    <row r="95" spans="1:15" x14ac:dyDescent="0.15">
      <c r="A95" s="17" t="str">
        <f t="shared" si="9"/>
        <v>pack,303,1;pack,303,1;pack,303,1;pack,303,1;pack,304,1;pack,304,1</v>
      </c>
      <c r="B95" s="17" t="str">
        <f t="shared" si="9"/>
        <v>item,103,1;item,103,1;item,103,1;item,103,1;item,104,1;item,104,1</v>
      </c>
      <c r="C95" s="14" t="str">
        <f>IF(C81="","",VLOOKUP(C81,引用!$B:$F,3,0)&amp;","&amp;D81)</f>
        <v>pack,303,1</v>
      </c>
      <c r="D95" s="14" t="str">
        <f>IF(C81="","",VLOOKUP(C81,引用!$B:$F,5,0)&amp;","&amp;D81)</f>
        <v>item,103,1</v>
      </c>
      <c r="E95" s="14" t="str">
        <f>IF(E81="","",VLOOKUP(E81,引用!$B:$F,3,0)&amp;","&amp;F81)</f>
        <v>pack,303,1</v>
      </c>
      <c r="F95" s="14" t="str">
        <f>IF(E81="","",VLOOKUP(E81,引用!$B:$F,5,0)&amp;","&amp;F81)</f>
        <v>item,103,1</v>
      </c>
      <c r="G95" s="14" t="str">
        <f>IF(G81="","",VLOOKUP(G81,引用!$B:$F,3,0)&amp;","&amp;H81)</f>
        <v>pack,303,1</v>
      </c>
      <c r="H95" s="14" t="str">
        <f>IF(G81="","",VLOOKUP(G81,引用!$B:$F,5,0)&amp;","&amp;H81)</f>
        <v>item,103,1</v>
      </c>
      <c r="I95" s="14" t="str">
        <f>IF(I81="","",VLOOKUP(I81,引用!$B:$F,3,0)&amp;","&amp;J81)</f>
        <v>pack,303,1</v>
      </c>
      <c r="J95" s="14" t="str">
        <f>IF(I81="","",VLOOKUP(I81,引用!$B:$F,5,0)&amp;","&amp;J81)</f>
        <v>item,103,1</v>
      </c>
      <c r="K95" s="14" t="str">
        <f>IF(K81="","",VLOOKUP(K81,引用!$B:$F,3,0)&amp;","&amp;L81)</f>
        <v>pack,304,1</v>
      </c>
      <c r="L95" s="14" t="str">
        <f>IF(K81="","",VLOOKUP(K81,引用!$B:$F,5,0)&amp;","&amp;L81)</f>
        <v>item,104,1</v>
      </c>
      <c r="M95" s="14" t="str">
        <f>IF(M81="","",VLOOKUP(M81,引用!$B:$F,3,0)&amp;","&amp;N81)</f>
        <v>pack,304,1</v>
      </c>
      <c r="N95" s="14" t="str">
        <f>IF(M81="","",VLOOKUP(M81,引用!$B:$F,5,0)&amp;","&amp;N81)</f>
        <v>item,104,1</v>
      </c>
    </row>
    <row r="96" spans="1:15" x14ac:dyDescent="0.15">
      <c r="A96" s="17" t="str">
        <f t="shared" si="9"/>
        <v>prop,206,1;prop,206,1;prop,206,1;prop,206,1;prop,323,1;prop,323,1</v>
      </c>
      <c r="B96" s="17" t="str">
        <f t="shared" si="9"/>
        <v>prop,206,1;prop,206,1;prop,206,1;prop,206,1;prop,323,1;prop,323,1</v>
      </c>
      <c r="C96" s="14" t="str">
        <f>IF(C82="","",VLOOKUP(C82,引用!$B:$F,3,0)&amp;","&amp;D82)</f>
        <v>prop,206,1</v>
      </c>
      <c r="D96" s="14" t="str">
        <f>IF(C82="","",VLOOKUP(C82,引用!$B:$F,5,0)&amp;","&amp;D82)</f>
        <v>prop,206,1</v>
      </c>
      <c r="E96" s="14" t="str">
        <f>IF(E82="","",VLOOKUP(E82,引用!$B:$F,3,0)&amp;","&amp;F82)</f>
        <v>prop,206,1</v>
      </c>
      <c r="F96" s="14" t="str">
        <f>IF(E82="","",VLOOKUP(E82,引用!$B:$F,5,0)&amp;","&amp;F82)</f>
        <v>prop,206,1</v>
      </c>
      <c r="G96" s="14" t="str">
        <f>IF(G82="","",VLOOKUP(G82,引用!$B:$F,3,0)&amp;","&amp;H82)</f>
        <v>prop,206,1</v>
      </c>
      <c r="H96" s="14" t="str">
        <f>IF(G82="","",VLOOKUP(G82,引用!$B:$F,5,0)&amp;","&amp;H82)</f>
        <v>prop,206,1</v>
      </c>
      <c r="I96" s="14" t="str">
        <f>IF(I82="","",VLOOKUP(I82,引用!$B:$F,3,0)&amp;","&amp;J82)</f>
        <v>prop,206,1</v>
      </c>
      <c r="J96" s="14" t="str">
        <f>IF(I82="","",VLOOKUP(I82,引用!$B:$F,5,0)&amp;","&amp;J82)</f>
        <v>prop,206,1</v>
      </c>
      <c r="K96" s="14" t="str">
        <f>IF(K82="","",VLOOKUP(K82,引用!$B:$F,3,0)&amp;","&amp;L82)</f>
        <v>prop,323,1</v>
      </c>
      <c r="L96" s="14" t="str">
        <f>IF(K82="","",VLOOKUP(K82,引用!$B:$F,5,0)&amp;","&amp;L82)</f>
        <v>prop,323,1</v>
      </c>
      <c r="M96" s="14" t="str">
        <f>IF(M82="","",VLOOKUP(M82,引用!$B:$F,3,0)&amp;","&amp;N82)</f>
        <v>prop,323,1</v>
      </c>
      <c r="N96" s="14" t="str">
        <f>IF(M82="","",VLOOKUP(M82,引用!$B:$F,5,0)&amp;","&amp;N82)</f>
        <v>prop,323,1</v>
      </c>
    </row>
    <row r="97" spans="1:14" x14ac:dyDescent="0.15">
      <c r="A97" s="17" t="str">
        <f t="shared" si="9"/>
        <v>prop,314,1;prop,317,1;prop,314,1;prop,317,1;prop,315,1;prop,318,1</v>
      </c>
      <c r="B97" s="17" t="str">
        <f t="shared" si="9"/>
        <v>prop,314,1;prop,317,1;prop,314,1;prop,317,1;prop,315,1;prop,318,1</v>
      </c>
      <c r="C97" s="14" t="str">
        <f>IF(C83="","",VLOOKUP(C83,引用!$B:$F,3,0)&amp;","&amp;D83)</f>
        <v>prop,314,1</v>
      </c>
      <c r="D97" s="14" t="str">
        <f>IF(C83="","",VLOOKUP(C83,引用!$B:$F,5,0)&amp;","&amp;D83)</f>
        <v>prop,314,1</v>
      </c>
      <c r="E97" s="14" t="str">
        <f>IF(E83="","",VLOOKUP(E83,引用!$B:$F,3,0)&amp;","&amp;F83)</f>
        <v>prop,317,1</v>
      </c>
      <c r="F97" s="14" t="str">
        <f>IF(E83="","",VLOOKUP(E83,引用!$B:$F,5,0)&amp;","&amp;F83)</f>
        <v>prop,317,1</v>
      </c>
      <c r="G97" s="14" t="str">
        <f>IF(G83="","",VLOOKUP(G83,引用!$B:$F,3,0)&amp;","&amp;H83)</f>
        <v>prop,314,1</v>
      </c>
      <c r="H97" s="14" t="str">
        <f>IF(G83="","",VLOOKUP(G83,引用!$B:$F,5,0)&amp;","&amp;H83)</f>
        <v>prop,314,1</v>
      </c>
      <c r="I97" s="14" t="str">
        <f>IF(I83="","",VLOOKUP(I83,引用!$B:$F,3,0)&amp;","&amp;J83)</f>
        <v>prop,317,1</v>
      </c>
      <c r="J97" s="14" t="str">
        <f>IF(I83="","",VLOOKUP(I83,引用!$B:$F,5,0)&amp;","&amp;J83)</f>
        <v>prop,317,1</v>
      </c>
      <c r="K97" s="14" t="str">
        <f>IF(K83="","",VLOOKUP(K83,引用!$B:$F,3,0)&amp;","&amp;L83)</f>
        <v>prop,315,1</v>
      </c>
      <c r="L97" s="14" t="str">
        <f>IF(K83="","",VLOOKUP(K83,引用!$B:$F,5,0)&amp;","&amp;L83)</f>
        <v>prop,315,1</v>
      </c>
      <c r="M97" s="14" t="str">
        <f>IF(M83="","",VLOOKUP(M83,引用!$B:$F,3,0)&amp;","&amp;N83)</f>
        <v>prop,318,1</v>
      </c>
      <c r="N97" s="14" t="str">
        <f>IF(M83="","",VLOOKUP(M83,引用!$B:$F,5,0)&amp;","&amp;N83)</f>
        <v>prop,318,1</v>
      </c>
    </row>
    <row r="98" spans="1:14" x14ac:dyDescent="0.15">
      <c r="A98" s="17" t="str">
        <f t="shared" si="9"/>
        <v>pack,304,1;pack,304,1;pack,304,1;pack,304,1;pack,304,1;pack,304,1</v>
      </c>
      <c r="B98" s="17" t="str">
        <f t="shared" si="9"/>
        <v>item,104,1;item,104,1;item,104,1;item,104,1;item,104,1;item,104,1</v>
      </c>
      <c r="C98" s="14" t="str">
        <f>IF(C84="","",VLOOKUP(C84,引用!$B:$F,3,0)&amp;","&amp;D84)</f>
        <v>pack,304,1</v>
      </c>
      <c r="D98" s="14" t="str">
        <f>IF(C84="","",VLOOKUP(C84,引用!$B:$F,5,0)&amp;","&amp;D84)</f>
        <v>item,104,1</v>
      </c>
      <c r="E98" s="14" t="str">
        <f>IF(E84="","",VLOOKUP(E84,引用!$B:$F,3,0)&amp;","&amp;F84)</f>
        <v>pack,304,1</v>
      </c>
      <c r="F98" s="14" t="str">
        <f>IF(E84="","",VLOOKUP(E84,引用!$B:$F,5,0)&amp;","&amp;F84)</f>
        <v>item,104,1</v>
      </c>
      <c r="G98" s="14" t="str">
        <f>IF(G84="","",VLOOKUP(G84,引用!$B:$F,3,0)&amp;","&amp;H84)</f>
        <v>pack,304,1</v>
      </c>
      <c r="H98" s="14" t="str">
        <f>IF(G84="","",VLOOKUP(G84,引用!$B:$F,5,0)&amp;","&amp;H84)</f>
        <v>item,104,1</v>
      </c>
      <c r="I98" s="14" t="str">
        <f>IF(I84="","",VLOOKUP(I84,引用!$B:$F,3,0)&amp;","&amp;J84)</f>
        <v>pack,304,1</v>
      </c>
      <c r="J98" s="14" t="str">
        <f>IF(I84="","",VLOOKUP(I84,引用!$B:$F,5,0)&amp;","&amp;J84)</f>
        <v>item,104,1</v>
      </c>
      <c r="K98" s="14" t="str">
        <f>IF(K84="","",VLOOKUP(K84,引用!$B:$F,3,0)&amp;","&amp;L84)</f>
        <v>pack,304,1</v>
      </c>
      <c r="L98" s="14" t="str">
        <f>IF(K84="","",VLOOKUP(K84,引用!$B:$F,5,0)&amp;","&amp;L84)</f>
        <v>item,104,1</v>
      </c>
      <c r="M98" s="14" t="str">
        <f>IF(M84="","",VLOOKUP(M84,引用!$B:$F,3,0)&amp;","&amp;N84)</f>
        <v>pack,304,1</v>
      </c>
      <c r="N98" s="14" t="str">
        <f>IF(M84="","",VLOOKUP(M84,引用!$B:$F,5,0)&amp;","&amp;N84)</f>
        <v>item,104,1</v>
      </c>
    </row>
    <row r="99" spans="1:14" x14ac:dyDescent="0.15">
      <c r="A99" s="17" t="str">
        <f t="shared" si="9"/>
        <v>prop,322,1;prop,322,1;prop,322,1;prop,322,1;prop,323,1;prop,323,1</v>
      </c>
      <c r="B99" s="17" t="str">
        <f t="shared" si="9"/>
        <v>prop,322,1;prop,322,1;prop,322,1;prop,322,1;prop,323,1;prop,323,1</v>
      </c>
      <c r="C99" s="14" t="str">
        <f>IF(C85="","",VLOOKUP(C85,引用!$B:$F,3,0)&amp;","&amp;D85)</f>
        <v>prop,322,1</v>
      </c>
      <c r="D99" s="14" t="str">
        <f>IF(C85="","",VLOOKUP(C85,引用!$B:$F,5,0)&amp;","&amp;D85)</f>
        <v>prop,322,1</v>
      </c>
      <c r="E99" s="14" t="str">
        <f>IF(E85="","",VLOOKUP(E85,引用!$B:$F,3,0)&amp;","&amp;F85)</f>
        <v>prop,322,1</v>
      </c>
      <c r="F99" s="14" t="str">
        <f>IF(E85="","",VLOOKUP(E85,引用!$B:$F,5,0)&amp;","&amp;F85)</f>
        <v>prop,322,1</v>
      </c>
      <c r="G99" s="14" t="str">
        <f>IF(G85="","",VLOOKUP(G85,引用!$B:$F,3,0)&amp;","&amp;H85)</f>
        <v>prop,322,1</v>
      </c>
      <c r="H99" s="14" t="str">
        <f>IF(G85="","",VLOOKUP(G85,引用!$B:$F,5,0)&amp;","&amp;H85)</f>
        <v>prop,322,1</v>
      </c>
      <c r="I99" s="14" t="str">
        <f>IF(I85="","",VLOOKUP(I85,引用!$B:$F,3,0)&amp;","&amp;J85)</f>
        <v>prop,322,1</v>
      </c>
      <c r="J99" s="14" t="str">
        <f>IF(I85="","",VLOOKUP(I85,引用!$B:$F,5,0)&amp;","&amp;J85)</f>
        <v>prop,322,1</v>
      </c>
      <c r="K99" s="14" t="str">
        <f>IF(K85="","",VLOOKUP(K85,引用!$B:$F,3,0)&amp;","&amp;L85)</f>
        <v>prop,323,1</v>
      </c>
      <c r="L99" s="14" t="str">
        <f>IF(K85="","",VLOOKUP(K85,引用!$B:$F,5,0)&amp;","&amp;L85)</f>
        <v>prop,323,1</v>
      </c>
      <c r="M99" s="14" t="str">
        <f>IF(M85="","",VLOOKUP(M85,引用!$B:$F,3,0)&amp;","&amp;N85)</f>
        <v>prop,323,1</v>
      </c>
      <c r="N99" s="14" t="str">
        <f>IF(M85="","",VLOOKUP(M85,引用!$B:$F,5,0)&amp;","&amp;N85)</f>
        <v>prop,323,1</v>
      </c>
    </row>
    <row r="100" spans="1:14" x14ac:dyDescent="0.15">
      <c r="A100" s="17" t="str">
        <f t="shared" si="9"/>
        <v>prop,314,1;prop,317,1;prop,314,1;prop,317,1;prop,315,1;prop,318,1</v>
      </c>
      <c r="B100" s="17" t="str">
        <f t="shared" si="9"/>
        <v>prop,314,1;prop,317,1;prop,314,1;prop,317,1;prop,315,1;prop,318,1</v>
      </c>
      <c r="C100" s="14" t="str">
        <f>IF(C86="","",VLOOKUP(C86,引用!$B:$F,3,0)&amp;","&amp;D86)</f>
        <v>prop,314,1</v>
      </c>
      <c r="D100" s="14" t="str">
        <f>IF(C86="","",VLOOKUP(C86,引用!$B:$F,5,0)&amp;","&amp;D86)</f>
        <v>prop,314,1</v>
      </c>
      <c r="E100" s="14" t="str">
        <f>IF(E86="","",VLOOKUP(E86,引用!$B:$F,3,0)&amp;","&amp;F86)</f>
        <v>prop,317,1</v>
      </c>
      <c r="F100" s="14" t="str">
        <f>IF(E86="","",VLOOKUP(E86,引用!$B:$F,5,0)&amp;","&amp;F86)</f>
        <v>prop,317,1</v>
      </c>
      <c r="G100" s="14" t="str">
        <f>IF(G86="","",VLOOKUP(G86,引用!$B:$F,3,0)&amp;","&amp;H86)</f>
        <v>prop,314,1</v>
      </c>
      <c r="H100" s="14" t="str">
        <f>IF(G86="","",VLOOKUP(G86,引用!$B:$F,5,0)&amp;","&amp;H86)</f>
        <v>prop,314,1</v>
      </c>
      <c r="I100" s="14" t="str">
        <f>IF(I86="","",VLOOKUP(I86,引用!$B:$F,3,0)&amp;","&amp;J86)</f>
        <v>prop,317,1</v>
      </c>
      <c r="J100" s="14" t="str">
        <f>IF(I86="","",VLOOKUP(I86,引用!$B:$F,5,0)&amp;","&amp;J86)</f>
        <v>prop,317,1</v>
      </c>
      <c r="K100" s="14" t="str">
        <f>IF(K86="","",VLOOKUP(K86,引用!$B:$F,3,0)&amp;","&amp;L86)</f>
        <v>prop,315,1</v>
      </c>
      <c r="L100" s="14" t="str">
        <f>IF(K86="","",VLOOKUP(K86,引用!$B:$F,5,0)&amp;","&amp;L86)</f>
        <v>prop,315,1</v>
      </c>
      <c r="M100" s="14" t="str">
        <f>IF(M86="","",VLOOKUP(M86,引用!$B:$F,3,0)&amp;","&amp;N86)</f>
        <v>prop,318,1</v>
      </c>
      <c r="N100" s="14" t="str">
        <f>IF(M86="","",VLOOKUP(M86,引用!$B:$F,5,0)&amp;","&amp;N86)</f>
        <v>prop,318,1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O8"/>
  <sheetViews>
    <sheetView workbookViewId="0">
      <selection activeCell="D23" sqref="D23"/>
    </sheetView>
  </sheetViews>
  <sheetFormatPr baseColWidth="10" defaultColWidth="8.83203125" defaultRowHeight="15" x14ac:dyDescent="0.2"/>
  <cols>
    <col min="4" max="5" width="31.83203125" bestFit="1" customWidth="1"/>
    <col min="8" max="8" width="17.1640625" bestFit="1" customWidth="1"/>
    <col min="9" max="9" width="11.33203125" customWidth="1"/>
    <col min="10" max="10" width="11" bestFit="1" customWidth="1"/>
    <col min="11" max="11" width="11" customWidth="1"/>
    <col min="12" max="12" width="11" bestFit="1" customWidth="1"/>
  </cols>
  <sheetData>
    <row r="1" spans="1:15" x14ac:dyDescent="0.2">
      <c r="A1" s="31" t="s">
        <v>206</v>
      </c>
      <c r="B1" s="31" t="s">
        <v>295</v>
      </c>
      <c r="C1" s="31" t="s">
        <v>927</v>
      </c>
      <c r="D1" s="31" t="s">
        <v>209</v>
      </c>
      <c r="E1" s="31" t="s">
        <v>299</v>
      </c>
    </row>
    <row r="2" spans="1:15" x14ac:dyDescent="0.2">
      <c r="A2" s="32">
        <v>1</v>
      </c>
      <c r="B2" s="32">
        <v>1110235</v>
      </c>
      <c r="C2" s="32" t="s">
        <v>928</v>
      </c>
      <c r="D2" s="42" t="s">
        <v>929</v>
      </c>
      <c r="E2" s="42" t="s">
        <v>929</v>
      </c>
      <c r="F2" s="32"/>
      <c r="G2" t="s">
        <v>940</v>
      </c>
      <c r="H2" s="32" t="s">
        <v>957</v>
      </c>
      <c r="I2">
        <v>1</v>
      </c>
      <c r="J2" t="s">
        <v>945</v>
      </c>
      <c r="K2" t="str">
        <f>INDEX(引用!$B:$B,MATCH('7日登陆'!J2,引用!$F:$F,0))</f>
        <v>经验奶昔</v>
      </c>
      <c r="L2">
        <v>2</v>
      </c>
      <c r="M2" t="s">
        <v>951</v>
      </c>
      <c r="N2" t="str">
        <f>INDEX(引用!$B:$B,MATCH('7日登陆'!M2,引用!$F:$F,0))</f>
        <v>初级实力徽章</v>
      </c>
      <c r="O2">
        <v>5</v>
      </c>
    </row>
    <row r="3" spans="1:15" x14ac:dyDescent="0.2">
      <c r="A3" s="32">
        <v>2</v>
      </c>
      <c r="B3" s="32">
        <v>1110236</v>
      </c>
      <c r="C3" s="32" t="s">
        <v>930</v>
      </c>
      <c r="D3" s="32" t="s">
        <v>931</v>
      </c>
      <c r="E3" s="32" t="s">
        <v>931</v>
      </c>
      <c r="G3" t="s">
        <v>941</v>
      </c>
      <c r="H3" t="str">
        <f>INDEX(引用!$B:$B,MATCH('7日登陆'!G3,引用!$F:$F,0))</f>
        <v>高级招募令</v>
      </c>
      <c r="I3">
        <v>1</v>
      </c>
      <c r="J3" t="s">
        <v>946</v>
      </c>
      <c r="K3" t="str">
        <f>INDEX(引用!$B:$B,MATCH('7日登陆'!J3,引用!$F:$F,0))</f>
        <v>训练拳套</v>
      </c>
      <c r="L3">
        <v>3</v>
      </c>
      <c r="M3" s="34" t="s">
        <v>952</v>
      </c>
      <c r="N3" t="str">
        <f>INDEX(引用!$B:$B,MATCH('7日登陆'!M3,引用!$F:$F,0))</f>
        <v>stam</v>
      </c>
      <c r="O3">
        <v>30</v>
      </c>
    </row>
    <row r="4" spans="1:15" x14ac:dyDescent="0.2">
      <c r="A4" s="31">
        <v>3</v>
      </c>
      <c r="B4" s="33">
        <v>1110237</v>
      </c>
      <c r="C4" s="31" t="s">
        <v>932</v>
      </c>
      <c r="D4" s="31" t="s">
        <v>933</v>
      </c>
      <c r="E4" s="31" t="s">
        <v>933</v>
      </c>
      <c r="G4" t="s">
        <v>942</v>
      </c>
      <c r="H4" t="str">
        <f>INDEX(引用!B:B,MATCH('7日登陆'!G4,引用!F:F,0))</f>
        <v>杰诺斯的碎片</v>
      </c>
      <c r="I4">
        <v>20</v>
      </c>
      <c r="J4" t="s">
        <v>947</v>
      </c>
      <c r="K4" t="str">
        <f>INDEX(引用!$B:$B,MATCH('7日登陆'!J4,引用!$F:$F,0))</f>
        <v>元气牛肉</v>
      </c>
      <c r="L4">
        <v>3</v>
      </c>
      <c r="M4" t="s">
        <v>953</v>
      </c>
      <c r="N4" t="str">
        <f>INDEX(引用!$B:$B,MATCH('7日登陆'!M4,引用!$F:$F,0))</f>
        <v>中级实力徽章</v>
      </c>
      <c r="O4">
        <v>5</v>
      </c>
    </row>
    <row r="5" spans="1:15" x14ac:dyDescent="0.2">
      <c r="A5" s="31">
        <v>4</v>
      </c>
      <c r="B5" s="33">
        <v>1110238</v>
      </c>
      <c r="C5" s="31" t="s">
        <v>930</v>
      </c>
      <c r="D5" s="31" t="s">
        <v>934</v>
      </c>
      <c r="E5" s="31" t="s">
        <v>934</v>
      </c>
      <c r="G5" t="s">
        <v>941</v>
      </c>
      <c r="H5" t="str">
        <f>INDEX(引用!B:B,MATCH('7日登陆'!G5,引用!F:F,0))</f>
        <v>高级招募令</v>
      </c>
      <c r="I5">
        <v>1</v>
      </c>
      <c r="J5" t="s">
        <v>948</v>
      </c>
      <c r="K5" t="s">
        <v>959</v>
      </c>
      <c r="L5">
        <v>1</v>
      </c>
      <c r="M5" t="s">
        <v>954</v>
      </c>
      <c r="N5" t="s">
        <v>959</v>
      </c>
      <c r="O5">
        <v>1</v>
      </c>
    </row>
    <row r="6" spans="1:15" x14ac:dyDescent="0.2">
      <c r="A6" s="31">
        <v>5</v>
      </c>
      <c r="B6" s="33">
        <v>1110239</v>
      </c>
      <c r="C6" s="31" t="s">
        <v>935</v>
      </c>
      <c r="D6" s="31" t="s">
        <v>936</v>
      </c>
      <c r="E6" s="31" t="s">
        <v>936</v>
      </c>
      <c r="G6" t="s">
        <v>943</v>
      </c>
      <c r="H6" t="s">
        <v>958</v>
      </c>
      <c r="I6">
        <v>1</v>
      </c>
      <c r="J6" t="s">
        <v>949</v>
      </c>
      <c r="K6" t="str">
        <f>INDEX(引用!$B:$B,MATCH('7日登陆'!J6,引用!$F:$F,0))</f>
        <v>经验鸡块</v>
      </c>
      <c r="L6">
        <v>2</v>
      </c>
      <c r="M6" t="s">
        <v>953</v>
      </c>
      <c r="N6" t="str">
        <f>INDEX(引用!$B:$B,MATCH('7日登陆'!M6,引用!$F:$F,0))</f>
        <v>中级实力徽章</v>
      </c>
      <c r="O6">
        <v>5</v>
      </c>
    </row>
    <row r="7" spans="1:15" x14ac:dyDescent="0.2">
      <c r="A7" s="31">
        <v>6</v>
      </c>
      <c r="B7" s="31">
        <v>1110240</v>
      </c>
      <c r="C7" s="31" t="s">
        <v>930</v>
      </c>
      <c r="D7" s="31" t="s">
        <v>937</v>
      </c>
      <c r="E7" s="31" t="s">
        <v>937</v>
      </c>
      <c r="G7" t="s">
        <v>941</v>
      </c>
      <c r="H7" t="str">
        <f>INDEX(引用!B:B,MATCH('7日登陆'!G7,引用!F:F,0))</f>
        <v>高级招募令</v>
      </c>
      <c r="I7">
        <v>1</v>
      </c>
      <c r="J7" t="s">
        <v>950</v>
      </c>
      <c r="K7" t="s">
        <v>959</v>
      </c>
      <c r="L7">
        <v>1</v>
      </c>
      <c r="M7" t="s">
        <v>955</v>
      </c>
      <c r="N7" t="s">
        <v>959</v>
      </c>
      <c r="O7">
        <v>1</v>
      </c>
    </row>
    <row r="8" spans="1:15" x14ac:dyDescent="0.2">
      <c r="A8" s="31">
        <v>7</v>
      </c>
      <c r="B8" s="31">
        <v>1110241</v>
      </c>
      <c r="C8" s="31" t="s">
        <v>938</v>
      </c>
      <c r="D8" s="31" t="s">
        <v>939</v>
      </c>
      <c r="E8" s="31" t="s">
        <v>939</v>
      </c>
      <c r="G8" t="s">
        <v>944</v>
      </c>
      <c r="H8" t="str">
        <f>INDEX(引用!B:B,MATCH('7日登陆'!G8,引用!F:F,0))</f>
        <v>地狱的吹雪的碎片</v>
      </c>
      <c r="I8">
        <v>20</v>
      </c>
      <c r="J8" t="s">
        <v>912</v>
      </c>
      <c r="K8" t="str">
        <f>INDEX(引用!$B:$B,MATCH('7日登陆'!J8,引用!$F:$F,0))</f>
        <v>cash</v>
      </c>
      <c r="L8">
        <v>200</v>
      </c>
      <c r="M8" t="s">
        <v>956</v>
      </c>
      <c r="N8" t="str">
        <f>INDEX(引用!$B:$B,MATCH('7日登陆'!M8,引用!$F:$F,0))</f>
        <v>高级觉醒胶囊</v>
      </c>
      <c r="O8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Q125"/>
  <sheetViews>
    <sheetView workbookViewId="0">
      <selection activeCell="T17" sqref="T17"/>
    </sheetView>
  </sheetViews>
  <sheetFormatPr baseColWidth="10" defaultColWidth="8.83203125" defaultRowHeight="15" x14ac:dyDescent="0.2"/>
  <cols>
    <col min="1" max="1" width="5" bestFit="1" customWidth="1"/>
    <col min="2" max="2" width="4.6640625" bestFit="1" customWidth="1"/>
    <col min="3" max="3" width="8" bestFit="1" customWidth="1"/>
    <col min="4" max="5" width="7.6640625" bestFit="1" customWidth="1"/>
    <col min="6" max="6" width="8.33203125" bestFit="1" customWidth="1"/>
    <col min="7" max="7" width="8" bestFit="1" customWidth="1"/>
    <col min="8" max="8" width="5.83203125" customWidth="1"/>
    <col min="9" max="9" width="5.6640625" bestFit="1" customWidth="1"/>
    <col min="10" max="10" width="8.1640625" customWidth="1"/>
    <col min="11" max="11" width="11" customWidth="1"/>
    <col min="12" max="12" width="6.33203125" bestFit="1" customWidth="1"/>
    <col min="13" max="13" width="13" bestFit="1" customWidth="1"/>
    <col min="14" max="14" width="6.1640625" bestFit="1" customWidth="1"/>
    <col min="15" max="15" width="9.6640625" bestFit="1" customWidth="1"/>
    <col min="16" max="16" width="13.1640625" bestFit="1" customWidth="1"/>
    <col min="17" max="17" width="5" bestFit="1" customWidth="1"/>
  </cols>
  <sheetData>
    <row r="1" spans="1:17" x14ac:dyDescent="0.2">
      <c r="A1" s="35" t="s">
        <v>206</v>
      </c>
      <c r="B1" s="35" t="s">
        <v>313</v>
      </c>
      <c r="C1" s="35" t="s">
        <v>314</v>
      </c>
      <c r="D1" s="35" t="s">
        <v>315</v>
      </c>
      <c r="E1" s="35" t="s">
        <v>295</v>
      </c>
      <c r="F1" s="35" t="s">
        <v>316</v>
      </c>
      <c r="G1" s="35" t="s">
        <v>296</v>
      </c>
      <c r="H1" s="35" t="s">
        <v>297</v>
      </c>
      <c r="I1" s="35" t="s">
        <v>298</v>
      </c>
      <c r="J1" s="35" t="s">
        <v>209</v>
      </c>
      <c r="K1" s="35" t="s">
        <v>299</v>
      </c>
      <c r="L1" s="35" t="s">
        <v>317</v>
      </c>
      <c r="M1" s="35" t="s">
        <v>318</v>
      </c>
      <c r="N1" s="35" t="s">
        <v>300</v>
      </c>
      <c r="O1" s="35"/>
      <c r="P1" s="35"/>
      <c r="Q1" s="35"/>
    </row>
    <row r="2" spans="1:17" x14ac:dyDescent="0.2">
      <c r="A2" s="35">
        <v>1001</v>
      </c>
      <c r="B2" s="35">
        <v>1</v>
      </c>
      <c r="C2" s="35" t="s">
        <v>319</v>
      </c>
      <c r="D2" s="35" t="s">
        <v>320</v>
      </c>
      <c r="E2" s="35" t="s">
        <v>321</v>
      </c>
      <c r="F2" s="35" t="s">
        <v>322</v>
      </c>
      <c r="G2" s="35">
        <v>31</v>
      </c>
      <c r="H2" s="35">
        <v>10</v>
      </c>
      <c r="I2" s="35"/>
      <c r="J2" s="35" t="s">
        <v>301</v>
      </c>
      <c r="K2" s="35" t="s">
        <v>301</v>
      </c>
      <c r="L2" s="35">
        <v>0</v>
      </c>
      <c r="M2" s="35" t="s">
        <v>323</v>
      </c>
      <c r="N2" s="35" t="s">
        <v>324</v>
      </c>
      <c r="O2" s="35" t="str">
        <f>LEFT(J2,8)</f>
        <v>prop,202</v>
      </c>
      <c r="P2" s="35" t="str">
        <f>IFERROR(INDEX(引用!B:B,MATCH(成长任务!O2,引用!F:F,0)),O2)</f>
        <v>初级实力徽章</v>
      </c>
      <c r="Q2" s="35">
        <f>VALUE(IF(O2="cash",RIGHT(K2,3),IF(O2="coin",RIGHT(K2,4),IF(O2="stage_token",RIGHT(K2,3),RIGHT(K2,1)))))</f>
        <v>5</v>
      </c>
    </row>
    <row r="3" spans="1:17" x14ac:dyDescent="0.2">
      <c r="A3" s="35">
        <v>1002</v>
      </c>
      <c r="B3" s="35">
        <v>1</v>
      </c>
      <c r="C3" s="35" t="s">
        <v>325</v>
      </c>
      <c r="D3" s="35" t="s">
        <v>326</v>
      </c>
      <c r="E3" s="35" t="s">
        <v>327</v>
      </c>
      <c r="F3" s="35" t="s">
        <v>328</v>
      </c>
      <c r="G3" s="35">
        <v>32</v>
      </c>
      <c r="H3" s="35">
        <v>2</v>
      </c>
      <c r="I3" s="35"/>
      <c r="J3" s="35" t="s">
        <v>302</v>
      </c>
      <c r="K3" s="35" t="s">
        <v>302</v>
      </c>
      <c r="L3" s="35">
        <v>0</v>
      </c>
      <c r="M3" s="35">
        <v>1003</v>
      </c>
      <c r="N3" s="35" t="s">
        <v>329</v>
      </c>
      <c r="O3" s="35" t="str">
        <f t="shared" ref="O3:O11" si="0">LEFT(J3,8)</f>
        <v>prop,104</v>
      </c>
      <c r="P3" s="35" t="str">
        <f>IFERROR(INDEX(引用!B:B,MATCH(成长任务!O3,引用!F:F,0)),O3)</f>
        <v>经验鸡块</v>
      </c>
      <c r="Q3" s="35">
        <f t="shared" ref="Q3:Q66" si="1">VALUE(IF(O3="cash",RIGHT(K3,3),IF(O3="coin",RIGHT(K3,4),IF(O3="stage_token",RIGHT(K3,3),RIGHT(K3,1)))))</f>
        <v>1</v>
      </c>
    </row>
    <row r="4" spans="1:17" x14ac:dyDescent="0.2">
      <c r="A4" s="35">
        <v>1003</v>
      </c>
      <c r="B4" s="35">
        <v>1</v>
      </c>
      <c r="C4" s="35" t="s">
        <v>330</v>
      </c>
      <c r="D4" s="35" t="s">
        <v>331</v>
      </c>
      <c r="E4" s="35" t="s">
        <v>332</v>
      </c>
      <c r="F4" s="35" t="s">
        <v>333</v>
      </c>
      <c r="G4" s="35">
        <v>32</v>
      </c>
      <c r="H4" s="35">
        <v>3</v>
      </c>
      <c r="I4" s="35"/>
      <c r="J4" s="35" t="s">
        <v>302</v>
      </c>
      <c r="K4" s="35" t="s">
        <v>302</v>
      </c>
      <c r="L4" s="35">
        <v>0</v>
      </c>
      <c r="M4" s="35" t="s">
        <v>334</v>
      </c>
      <c r="N4" s="35" t="s">
        <v>335</v>
      </c>
      <c r="O4" s="35" t="str">
        <f t="shared" si="0"/>
        <v>prop,104</v>
      </c>
      <c r="P4" s="35" t="str">
        <f>IFERROR(INDEX(引用!B:B,MATCH(成长任务!O4,引用!F:F,0)),O4)</f>
        <v>经验鸡块</v>
      </c>
      <c r="Q4" s="35">
        <f t="shared" si="1"/>
        <v>1</v>
      </c>
    </row>
    <row r="5" spans="1:17" x14ac:dyDescent="0.2">
      <c r="A5" s="35">
        <v>1004</v>
      </c>
      <c r="B5" s="35">
        <v>1</v>
      </c>
      <c r="C5" s="35" t="s">
        <v>336</v>
      </c>
      <c r="D5" s="35" t="s">
        <v>337</v>
      </c>
      <c r="E5" s="35" t="s">
        <v>338</v>
      </c>
      <c r="F5" s="35" t="s">
        <v>339</v>
      </c>
      <c r="G5" s="35">
        <v>32</v>
      </c>
      <c r="H5" s="35">
        <v>4</v>
      </c>
      <c r="I5" s="35"/>
      <c r="J5" s="35" t="s">
        <v>309</v>
      </c>
      <c r="K5" s="35" t="s">
        <v>309</v>
      </c>
      <c r="L5" s="35">
        <v>0</v>
      </c>
      <c r="M5" s="35" t="s">
        <v>340</v>
      </c>
      <c r="N5" s="35" t="s">
        <v>341</v>
      </c>
      <c r="O5" s="35" t="str">
        <f t="shared" si="0"/>
        <v>prop,104</v>
      </c>
      <c r="P5" s="35" t="str">
        <f>IFERROR(INDEX(引用!B:B,MATCH(成长任务!O5,引用!F:F,0)),O5)</f>
        <v>经验鸡块</v>
      </c>
      <c r="Q5" s="35">
        <f t="shared" si="1"/>
        <v>2</v>
      </c>
    </row>
    <row r="6" spans="1:17" x14ac:dyDescent="0.2">
      <c r="A6" s="35">
        <v>1005</v>
      </c>
      <c r="B6" s="35">
        <v>1</v>
      </c>
      <c r="C6" s="35" t="s">
        <v>342</v>
      </c>
      <c r="D6" s="35" t="s">
        <v>343</v>
      </c>
      <c r="E6" s="35" t="s">
        <v>344</v>
      </c>
      <c r="F6" s="35" t="s">
        <v>345</v>
      </c>
      <c r="G6" s="35">
        <v>32</v>
      </c>
      <c r="H6" s="35">
        <v>5</v>
      </c>
      <c r="I6" s="35"/>
      <c r="J6" s="35" t="s">
        <v>346</v>
      </c>
      <c r="K6" s="35" t="s">
        <v>346</v>
      </c>
      <c r="L6" s="35">
        <v>0</v>
      </c>
      <c r="M6" s="35" t="s">
        <v>347</v>
      </c>
      <c r="N6" s="35" t="s">
        <v>348</v>
      </c>
      <c r="O6" s="35" t="str">
        <f t="shared" si="0"/>
        <v>prop,105</v>
      </c>
      <c r="P6" s="35" t="str">
        <f>IFERROR(INDEX(引用!B:B,MATCH(成长任务!O6,引用!F:F,0)),O6)</f>
        <v>经验鱼籽丼</v>
      </c>
      <c r="Q6" s="35">
        <f t="shared" si="1"/>
        <v>1</v>
      </c>
    </row>
    <row r="7" spans="1:17" x14ac:dyDescent="0.2">
      <c r="A7" s="35">
        <v>1006</v>
      </c>
      <c r="B7" s="35">
        <v>1</v>
      </c>
      <c r="C7" s="35" t="s">
        <v>349</v>
      </c>
      <c r="D7" s="35" t="s">
        <v>350</v>
      </c>
      <c r="E7" s="35" t="s">
        <v>351</v>
      </c>
      <c r="F7" s="35" t="s">
        <v>352</v>
      </c>
      <c r="G7" s="35">
        <v>32</v>
      </c>
      <c r="H7" s="35">
        <v>6</v>
      </c>
      <c r="I7" s="35"/>
      <c r="J7" s="35" t="s">
        <v>346</v>
      </c>
      <c r="K7" s="35" t="s">
        <v>346</v>
      </c>
      <c r="L7" s="35">
        <v>0</v>
      </c>
      <c r="M7" s="35">
        <v>1007</v>
      </c>
      <c r="N7" s="35" t="s">
        <v>353</v>
      </c>
      <c r="O7" s="35" t="str">
        <f t="shared" si="0"/>
        <v>prop,105</v>
      </c>
      <c r="P7" s="35" t="str">
        <f>IFERROR(INDEX(引用!B:B,MATCH(成长任务!O7,引用!F:F,0)),O7)</f>
        <v>经验鱼籽丼</v>
      </c>
      <c r="Q7" s="35">
        <f t="shared" si="1"/>
        <v>1</v>
      </c>
    </row>
    <row r="8" spans="1:17" x14ac:dyDescent="0.2">
      <c r="A8" s="35">
        <v>1007</v>
      </c>
      <c r="B8" s="35">
        <v>1</v>
      </c>
      <c r="C8" s="35" t="s">
        <v>354</v>
      </c>
      <c r="D8" s="35" t="s">
        <v>355</v>
      </c>
      <c r="E8" s="35" t="s">
        <v>356</v>
      </c>
      <c r="F8" s="35" t="s">
        <v>322</v>
      </c>
      <c r="G8" s="35">
        <v>31</v>
      </c>
      <c r="H8" s="35">
        <v>60</v>
      </c>
      <c r="I8" s="35"/>
      <c r="J8" s="35" t="s">
        <v>357</v>
      </c>
      <c r="K8" s="35" t="s">
        <v>357</v>
      </c>
      <c r="L8" s="35">
        <v>0</v>
      </c>
      <c r="M8" s="35" t="s">
        <v>358</v>
      </c>
      <c r="N8" s="35" t="s">
        <v>359</v>
      </c>
      <c r="O8" s="35" t="str">
        <f t="shared" si="0"/>
        <v>prop,705</v>
      </c>
      <c r="P8" s="35" t="str">
        <f>IFERROR(INDEX(引用!B:B,MATCH(成长任务!O8,引用!F:F,0)),O8)</f>
        <v>英雄招募令</v>
      </c>
      <c r="Q8" s="35">
        <f t="shared" si="1"/>
        <v>1</v>
      </c>
    </row>
    <row r="9" spans="1:17" x14ac:dyDescent="0.2">
      <c r="A9" s="35">
        <v>1008</v>
      </c>
      <c r="B9" s="35">
        <v>1</v>
      </c>
      <c r="C9" s="35" t="s">
        <v>360</v>
      </c>
      <c r="D9" s="35" t="s">
        <v>361</v>
      </c>
      <c r="E9" s="35" t="s">
        <v>362</v>
      </c>
      <c r="F9" s="35" t="s">
        <v>363</v>
      </c>
      <c r="G9" s="35">
        <v>33</v>
      </c>
      <c r="H9" s="35">
        <v>0</v>
      </c>
      <c r="I9" s="35"/>
      <c r="J9" s="35" t="s">
        <v>308</v>
      </c>
      <c r="K9" s="35" t="s">
        <v>308</v>
      </c>
      <c r="L9" s="35">
        <v>0</v>
      </c>
      <c r="M9" s="35" t="s">
        <v>364</v>
      </c>
      <c r="N9" s="35" t="s">
        <v>365</v>
      </c>
      <c r="O9" s="35" t="str">
        <f t="shared" si="0"/>
        <v>prop,322</v>
      </c>
      <c r="P9" s="35" t="str">
        <f>IFERROR(INDEX(引用!B:B,MATCH(成长任务!O9,引用!F:F,0)),O9)</f>
        <v>觉醒胶囊</v>
      </c>
      <c r="Q9" s="35">
        <f t="shared" si="1"/>
        <v>1</v>
      </c>
    </row>
    <row r="10" spans="1:17" x14ac:dyDescent="0.2">
      <c r="A10" s="35">
        <v>1009</v>
      </c>
      <c r="B10" s="35">
        <v>1</v>
      </c>
      <c r="C10" s="35" t="s">
        <v>366</v>
      </c>
      <c r="D10" s="35" t="s">
        <v>367</v>
      </c>
      <c r="E10" s="35" t="s">
        <v>368</v>
      </c>
      <c r="F10" s="35" t="s">
        <v>369</v>
      </c>
      <c r="G10" s="35">
        <v>33</v>
      </c>
      <c r="H10" s="35">
        <v>1</v>
      </c>
      <c r="I10" s="35"/>
      <c r="J10" s="35" t="s">
        <v>370</v>
      </c>
      <c r="K10" s="35" t="s">
        <v>370</v>
      </c>
      <c r="L10" s="35">
        <v>0</v>
      </c>
      <c r="M10" s="35" t="s">
        <v>371</v>
      </c>
      <c r="N10" s="35" t="s">
        <v>372</v>
      </c>
      <c r="O10" s="35" t="s">
        <v>911</v>
      </c>
      <c r="P10" s="35" t="str">
        <f>IFERROR(INDEX(引用!B:B,MATCH(成长任务!O10,引用!F:F,0)),O10)</f>
        <v>stage_token</v>
      </c>
      <c r="Q10" s="35">
        <f t="shared" si="1"/>
        <v>300</v>
      </c>
    </row>
    <row r="11" spans="1:17" x14ac:dyDescent="0.2">
      <c r="A11" s="35">
        <v>1010</v>
      </c>
      <c r="B11" s="35">
        <v>1</v>
      </c>
      <c r="C11" s="35" t="s">
        <v>373</v>
      </c>
      <c r="D11" s="35" t="s">
        <v>374</v>
      </c>
      <c r="E11" s="35" t="s">
        <v>375</v>
      </c>
      <c r="F11" s="35" t="s">
        <v>376</v>
      </c>
      <c r="G11" s="35">
        <v>33</v>
      </c>
      <c r="H11" s="35">
        <v>2</v>
      </c>
      <c r="I11" s="35"/>
      <c r="J11" s="35" t="s">
        <v>377</v>
      </c>
      <c r="K11" s="35" t="s">
        <v>377</v>
      </c>
      <c r="L11" s="35">
        <v>0</v>
      </c>
      <c r="M11" s="35" t="s">
        <v>358</v>
      </c>
      <c r="N11" s="35" t="s">
        <v>378</v>
      </c>
      <c r="O11" s="35" t="str">
        <f t="shared" si="0"/>
        <v>prop,313</v>
      </c>
      <c r="P11" s="35" t="str">
        <f>IFERROR(INDEX(引用!B:B,MATCH(成长任务!O11,引用!F:F,0)),O11)</f>
        <v>低等攻击天赋书</v>
      </c>
      <c r="Q11" s="35">
        <f t="shared" si="1"/>
        <v>3</v>
      </c>
    </row>
    <row r="12" spans="1:17" x14ac:dyDescent="0.2">
      <c r="A12" s="35">
        <v>1011</v>
      </c>
      <c r="B12" s="35">
        <v>1</v>
      </c>
      <c r="C12" s="35" t="s">
        <v>379</v>
      </c>
      <c r="D12" s="35" t="s">
        <v>380</v>
      </c>
      <c r="E12" s="35" t="s">
        <v>381</v>
      </c>
      <c r="F12" s="35" t="s">
        <v>369</v>
      </c>
      <c r="G12" s="35">
        <v>33</v>
      </c>
      <c r="H12" s="35" t="s">
        <v>382</v>
      </c>
      <c r="I12" s="35"/>
      <c r="J12" s="35" t="s">
        <v>370</v>
      </c>
      <c r="K12" s="35" t="s">
        <v>370</v>
      </c>
      <c r="L12" s="35">
        <v>0</v>
      </c>
      <c r="M12" s="35" t="s">
        <v>358</v>
      </c>
      <c r="N12" s="35" t="s">
        <v>383</v>
      </c>
      <c r="O12" s="35" t="s">
        <v>911</v>
      </c>
      <c r="P12" s="35" t="str">
        <f>IFERROR(INDEX(引用!B:B,MATCH(成长任务!O12,引用!F:F,0)),O12)</f>
        <v>stage_token</v>
      </c>
      <c r="Q12" s="35">
        <f t="shared" si="1"/>
        <v>300</v>
      </c>
    </row>
    <row r="13" spans="1:17" x14ac:dyDescent="0.2">
      <c r="A13" s="35">
        <v>1012</v>
      </c>
      <c r="B13" s="35">
        <v>1</v>
      </c>
      <c r="C13" s="35" t="s">
        <v>384</v>
      </c>
      <c r="D13" s="35" t="s">
        <v>385</v>
      </c>
      <c r="E13" s="35" t="s">
        <v>386</v>
      </c>
      <c r="F13" s="35" t="s">
        <v>369</v>
      </c>
      <c r="G13" s="35">
        <v>33</v>
      </c>
      <c r="H13" s="35">
        <v>11</v>
      </c>
      <c r="I13" s="35"/>
      <c r="J13" s="35" t="s">
        <v>370</v>
      </c>
      <c r="K13" s="35" t="s">
        <v>370</v>
      </c>
      <c r="L13" s="35">
        <v>0</v>
      </c>
      <c r="M13" s="35" t="s">
        <v>358</v>
      </c>
      <c r="N13" s="35" t="s">
        <v>387</v>
      </c>
      <c r="O13" s="35" t="s">
        <v>911</v>
      </c>
      <c r="P13" s="35" t="str">
        <f>IFERROR(INDEX(引用!B:B,MATCH(成长任务!O13,引用!F:F,0)),O13)</f>
        <v>stage_token</v>
      </c>
      <c r="Q13" s="35">
        <f t="shared" si="1"/>
        <v>300</v>
      </c>
    </row>
    <row r="14" spans="1:17" x14ac:dyDescent="0.2">
      <c r="A14" s="35">
        <v>1013</v>
      </c>
      <c r="B14" s="35">
        <v>1</v>
      </c>
      <c r="C14" s="35" t="s">
        <v>388</v>
      </c>
      <c r="D14" s="35" t="s">
        <v>389</v>
      </c>
      <c r="E14" s="35" t="s">
        <v>390</v>
      </c>
      <c r="F14" s="35" t="s">
        <v>391</v>
      </c>
      <c r="G14" s="35">
        <v>65</v>
      </c>
      <c r="H14" s="35">
        <v>7</v>
      </c>
      <c r="I14" s="35"/>
      <c r="J14" s="35" t="s">
        <v>310</v>
      </c>
      <c r="K14" s="35" t="s">
        <v>311</v>
      </c>
      <c r="L14" s="35">
        <v>0</v>
      </c>
      <c r="M14" s="35" t="s">
        <v>392</v>
      </c>
      <c r="N14" s="35" t="s">
        <v>393</v>
      </c>
      <c r="O14" s="35" t="str">
        <f t="shared" ref="O14:O16" si="2">LEFT(J14,8)</f>
        <v>item,103</v>
      </c>
      <c r="P14" s="35" t="str">
        <f>IFERROR(INDEX(引用!B:B,MATCH(成长任务!O14,引用!F:F,0)),O14)</f>
        <v>随机3星饰品</v>
      </c>
      <c r="Q14" s="35">
        <f t="shared" si="1"/>
        <v>1</v>
      </c>
    </row>
    <row r="15" spans="1:17" x14ac:dyDescent="0.2">
      <c r="A15" s="35">
        <v>1014</v>
      </c>
      <c r="B15" s="35">
        <v>1</v>
      </c>
      <c r="C15" s="35" t="s">
        <v>394</v>
      </c>
      <c r="D15" s="35" t="s">
        <v>395</v>
      </c>
      <c r="E15" s="35" t="s">
        <v>396</v>
      </c>
      <c r="F15" s="35" t="s">
        <v>397</v>
      </c>
      <c r="G15" s="35">
        <v>65</v>
      </c>
      <c r="H15" s="35" t="s">
        <v>398</v>
      </c>
      <c r="I15" s="35"/>
      <c r="J15" s="35" t="s">
        <v>310</v>
      </c>
      <c r="K15" s="35" t="s">
        <v>311</v>
      </c>
      <c r="L15" s="35">
        <v>0</v>
      </c>
      <c r="M15" s="35" t="s">
        <v>358</v>
      </c>
      <c r="N15" s="35" t="s">
        <v>399</v>
      </c>
      <c r="O15" s="35" t="str">
        <f t="shared" si="2"/>
        <v>item,103</v>
      </c>
      <c r="P15" s="35" t="str">
        <f>IFERROR(INDEX(引用!B:B,MATCH(成长任务!O15,引用!F:F,0)),O15)</f>
        <v>随机3星饰品</v>
      </c>
      <c r="Q15" s="35">
        <f t="shared" si="1"/>
        <v>1</v>
      </c>
    </row>
    <row r="16" spans="1:17" x14ac:dyDescent="0.2">
      <c r="A16" s="35">
        <v>1015</v>
      </c>
      <c r="B16" s="35">
        <v>1</v>
      </c>
      <c r="C16" s="35" t="s">
        <v>400</v>
      </c>
      <c r="D16" s="35" t="s">
        <v>401</v>
      </c>
      <c r="E16" s="35" t="s">
        <v>402</v>
      </c>
      <c r="F16" s="35" t="s">
        <v>403</v>
      </c>
      <c r="G16" s="35">
        <v>41</v>
      </c>
      <c r="H16" s="35">
        <v>1</v>
      </c>
      <c r="I16" s="35"/>
      <c r="J16" s="35" t="s">
        <v>404</v>
      </c>
      <c r="K16" s="35" t="s">
        <v>404</v>
      </c>
      <c r="L16" s="35">
        <v>0</v>
      </c>
      <c r="M16" s="35" t="s">
        <v>358</v>
      </c>
      <c r="N16" s="35" t="s">
        <v>405</v>
      </c>
      <c r="O16" s="35" t="str">
        <f t="shared" si="2"/>
        <v>prop,403</v>
      </c>
      <c r="P16" s="35" t="str">
        <f>IFERROR(INDEX(引用!B:B,MATCH(成长任务!O16,引用!F:F,0)),O16)</f>
        <v>技能碎片</v>
      </c>
      <c r="Q16" s="35">
        <f t="shared" si="1"/>
        <v>5</v>
      </c>
    </row>
    <row r="17" spans="1:17" x14ac:dyDescent="0.2">
      <c r="A17" s="35">
        <v>2001</v>
      </c>
      <c r="B17" s="35">
        <v>2</v>
      </c>
      <c r="C17" s="35" t="s">
        <v>406</v>
      </c>
      <c r="D17" s="35" t="s">
        <v>407</v>
      </c>
      <c r="E17" s="35" t="s">
        <v>408</v>
      </c>
      <c r="F17" s="35" t="s">
        <v>409</v>
      </c>
      <c r="G17" s="35">
        <v>66</v>
      </c>
      <c r="H17" s="35">
        <v>4</v>
      </c>
      <c r="I17" s="35"/>
      <c r="J17" s="35" t="s">
        <v>127</v>
      </c>
      <c r="K17" s="35" t="s">
        <v>127</v>
      </c>
      <c r="L17" s="35">
        <v>0</v>
      </c>
      <c r="M17" s="35" t="s">
        <v>410</v>
      </c>
      <c r="N17" s="35" t="s">
        <v>411</v>
      </c>
      <c r="O17" s="35" t="s">
        <v>912</v>
      </c>
      <c r="P17" s="35" t="str">
        <f>IFERROR(INDEX(引用!B:B,MATCH(成长任务!O17,引用!F:F,0)),O17)</f>
        <v>cash</v>
      </c>
      <c r="Q17" s="35">
        <f t="shared" si="1"/>
        <v>200</v>
      </c>
    </row>
    <row r="18" spans="1:17" x14ac:dyDescent="0.2">
      <c r="A18" s="35">
        <v>2002</v>
      </c>
      <c r="B18" s="35">
        <v>2</v>
      </c>
      <c r="C18" s="35" t="s">
        <v>412</v>
      </c>
      <c r="D18" s="35" t="s">
        <v>413</v>
      </c>
      <c r="E18" s="35" t="s">
        <v>414</v>
      </c>
      <c r="F18" s="35" t="s">
        <v>409</v>
      </c>
      <c r="G18" s="35">
        <v>66</v>
      </c>
      <c r="H18" s="35">
        <v>5</v>
      </c>
      <c r="I18" s="35"/>
      <c r="J18" s="35" t="s">
        <v>127</v>
      </c>
      <c r="K18" s="35" t="s">
        <v>127</v>
      </c>
      <c r="L18" s="35">
        <v>0</v>
      </c>
      <c r="M18" s="35" t="s">
        <v>415</v>
      </c>
      <c r="N18" s="35" t="s">
        <v>416</v>
      </c>
      <c r="O18" s="35" t="s">
        <v>912</v>
      </c>
      <c r="P18" s="35" t="str">
        <f>IFERROR(INDEX(引用!B:B,MATCH(成长任务!O18,引用!F:F,0)),O18)</f>
        <v>cash</v>
      </c>
      <c r="Q18" s="35">
        <f t="shared" si="1"/>
        <v>200</v>
      </c>
    </row>
    <row r="19" spans="1:17" x14ac:dyDescent="0.2">
      <c r="A19" s="35">
        <v>2003</v>
      </c>
      <c r="B19" s="35">
        <v>2</v>
      </c>
      <c r="C19" s="35" t="s">
        <v>417</v>
      </c>
      <c r="D19" s="35" t="s">
        <v>418</v>
      </c>
      <c r="E19" s="35" t="s">
        <v>419</v>
      </c>
      <c r="F19" s="35" t="s">
        <v>409</v>
      </c>
      <c r="G19" s="35">
        <v>66</v>
      </c>
      <c r="H19" s="35">
        <v>6</v>
      </c>
      <c r="I19" s="35"/>
      <c r="J19" s="35" t="s">
        <v>127</v>
      </c>
      <c r="K19" s="35" t="s">
        <v>127</v>
      </c>
      <c r="L19" s="35">
        <v>0</v>
      </c>
      <c r="M19" s="35" t="s">
        <v>420</v>
      </c>
      <c r="N19" s="35" t="s">
        <v>421</v>
      </c>
      <c r="O19" s="35" t="s">
        <v>912</v>
      </c>
      <c r="P19" s="35" t="str">
        <f>IFERROR(INDEX(引用!B:B,MATCH(成长任务!O19,引用!F:F,0)),O19)</f>
        <v>cash</v>
      </c>
      <c r="Q19" s="35">
        <f t="shared" si="1"/>
        <v>200</v>
      </c>
    </row>
    <row r="20" spans="1:17" x14ac:dyDescent="0.2">
      <c r="A20" s="35">
        <v>2004</v>
      </c>
      <c r="B20" s="35">
        <v>2</v>
      </c>
      <c r="C20" s="35" t="s">
        <v>422</v>
      </c>
      <c r="D20" s="35" t="s">
        <v>423</v>
      </c>
      <c r="E20" s="35" t="s">
        <v>424</v>
      </c>
      <c r="F20" s="35" t="s">
        <v>409</v>
      </c>
      <c r="G20" s="35">
        <v>66</v>
      </c>
      <c r="H20" s="35">
        <v>7</v>
      </c>
      <c r="I20" s="35"/>
      <c r="J20" s="35" t="s">
        <v>127</v>
      </c>
      <c r="K20" s="35" t="s">
        <v>127</v>
      </c>
      <c r="L20" s="35">
        <v>0</v>
      </c>
      <c r="M20" s="35" t="s">
        <v>425</v>
      </c>
      <c r="N20" s="35" t="s">
        <v>426</v>
      </c>
      <c r="O20" s="35" t="s">
        <v>912</v>
      </c>
      <c r="P20" s="35" t="str">
        <f>IFERROR(INDEX(引用!B:B,MATCH(成长任务!O20,引用!F:F,0)),O20)</f>
        <v>cash</v>
      </c>
      <c r="Q20" s="35">
        <f t="shared" si="1"/>
        <v>200</v>
      </c>
    </row>
    <row r="21" spans="1:17" x14ac:dyDescent="0.2">
      <c r="A21" s="35">
        <v>2005</v>
      </c>
      <c r="B21" s="35">
        <v>2</v>
      </c>
      <c r="C21" s="35" t="s">
        <v>427</v>
      </c>
      <c r="D21" s="35" t="s">
        <v>428</v>
      </c>
      <c r="E21" s="35" t="s">
        <v>429</v>
      </c>
      <c r="F21" s="35" t="s">
        <v>409</v>
      </c>
      <c r="G21" s="35">
        <v>66</v>
      </c>
      <c r="H21" s="35">
        <v>8</v>
      </c>
      <c r="I21" s="35"/>
      <c r="J21" s="35" t="s">
        <v>127</v>
      </c>
      <c r="K21" s="35" t="s">
        <v>127</v>
      </c>
      <c r="L21" s="35">
        <v>0</v>
      </c>
      <c r="M21" s="35" t="s">
        <v>430</v>
      </c>
      <c r="N21" s="35" t="s">
        <v>431</v>
      </c>
      <c r="O21" s="35" t="s">
        <v>912</v>
      </c>
      <c r="P21" s="35" t="str">
        <f>IFERROR(INDEX(引用!B:B,MATCH(成长任务!O21,引用!F:F,0)),O21)</f>
        <v>cash</v>
      </c>
      <c r="Q21" s="35">
        <f t="shared" si="1"/>
        <v>200</v>
      </c>
    </row>
    <row r="22" spans="1:17" x14ac:dyDescent="0.2">
      <c r="A22" s="35">
        <v>2006</v>
      </c>
      <c r="B22" s="35">
        <v>2</v>
      </c>
      <c r="C22" s="35" t="s">
        <v>432</v>
      </c>
      <c r="D22" s="35" t="s">
        <v>433</v>
      </c>
      <c r="E22" s="35" t="s">
        <v>434</v>
      </c>
      <c r="F22" s="35" t="s">
        <v>409</v>
      </c>
      <c r="G22" s="35">
        <v>66</v>
      </c>
      <c r="H22" s="35">
        <v>9</v>
      </c>
      <c r="I22" s="35"/>
      <c r="J22" s="35" t="s">
        <v>127</v>
      </c>
      <c r="K22" s="35" t="s">
        <v>127</v>
      </c>
      <c r="L22" s="35">
        <v>0</v>
      </c>
      <c r="M22" s="35" t="s">
        <v>435</v>
      </c>
      <c r="N22" s="35" t="s">
        <v>436</v>
      </c>
      <c r="O22" s="35" t="s">
        <v>912</v>
      </c>
      <c r="P22" s="35" t="str">
        <f>IFERROR(INDEX(引用!B:B,MATCH(成长任务!O22,引用!F:F,0)),O22)</f>
        <v>cash</v>
      </c>
      <c r="Q22" s="35">
        <f t="shared" si="1"/>
        <v>200</v>
      </c>
    </row>
    <row r="23" spans="1:17" x14ac:dyDescent="0.2">
      <c r="A23" s="35">
        <v>2007</v>
      </c>
      <c r="B23" s="35">
        <v>2</v>
      </c>
      <c r="C23" s="35" t="s">
        <v>437</v>
      </c>
      <c r="D23" s="35" t="s">
        <v>438</v>
      </c>
      <c r="E23" s="35" t="s">
        <v>439</v>
      </c>
      <c r="F23" s="35" t="s">
        <v>409</v>
      </c>
      <c r="G23" s="35">
        <v>66</v>
      </c>
      <c r="H23" s="35">
        <v>10</v>
      </c>
      <c r="I23" s="35"/>
      <c r="J23" s="35" t="s">
        <v>127</v>
      </c>
      <c r="K23" s="35" t="s">
        <v>127</v>
      </c>
      <c r="L23" s="35">
        <v>0</v>
      </c>
      <c r="M23" s="35" t="s">
        <v>440</v>
      </c>
      <c r="N23" s="35" t="s">
        <v>441</v>
      </c>
      <c r="O23" s="35" t="s">
        <v>912</v>
      </c>
      <c r="P23" s="35" t="str">
        <f>IFERROR(INDEX(引用!B:B,MATCH(成长任务!O23,引用!F:F,0)),O23)</f>
        <v>cash</v>
      </c>
      <c r="Q23" s="35">
        <f t="shared" si="1"/>
        <v>200</v>
      </c>
    </row>
    <row r="24" spans="1:17" x14ac:dyDescent="0.2">
      <c r="A24" s="35">
        <v>2008</v>
      </c>
      <c r="B24" s="35">
        <v>2</v>
      </c>
      <c r="C24" s="35" t="s">
        <v>442</v>
      </c>
      <c r="D24" s="35" t="s">
        <v>443</v>
      </c>
      <c r="E24" s="35" t="s">
        <v>444</v>
      </c>
      <c r="F24" s="35" t="s">
        <v>409</v>
      </c>
      <c r="G24" s="35">
        <v>66</v>
      </c>
      <c r="H24" s="35">
        <v>11</v>
      </c>
      <c r="I24" s="35"/>
      <c r="J24" s="35" t="s">
        <v>127</v>
      </c>
      <c r="K24" s="35" t="s">
        <v>127</v>
      </c>
      <c r="L24" s="35">
        <v>0</v>
      </c>
      <c r="M24" s="35" t="s">
        <v>445</v>
      </c>
      <c r="N24" s="35" t="s">
        <v>446</v>
      </c>
      <c r="O24" s="35" t="s">
        <v>912</v>
      </c>
      <c r="P24" s="35" t="str">
        <f>IFERROR(INDEX(引用!B:B,MATCH(成长任务!O24,引用!F:F,0)),O24)</f>
        <v>cash</v>
      </c>
      <c r="Q24" s="35">
        <f t="shared" si="1"/>
        <v>200</v>
      </c>
    </row>
    <row r="25" spans="1:17" x14ac:dyDescent="0.2">
      <c r="A25" s="35">
        <v>2009</v>
      </c>
      <c r="B25" s="35">
        <v>2</v>
      </c>
      <c r="C25" s="35" t="s">
        <v>447</v>
      </c>
      <c r="D25" s="35" t="s">
        <v>448</v>
      </c>
      <c r="E25" s="35" t="s">
        <v>449</v>
      </c>
      <c r="F25" s="35" t="s">
        <v>409</v>
      </c>
      <c r="G25" s="35">
        <v>66</v>
      </c>
      <c r="H25" s="35">
        <v>12</v>
      </c>
      <c r="I25" s="35"/>
      <c r="J25" s="35" t="s">
        <v>127</v>
      </c>
      <c r="K25" s="35" t="s">
        <v>127</v>
      </c>
      <c r="L25" s="35">
        <v>0</v>
      </c>
      <c r="M25" s="35" t="s">
        <v>450</v>
      </c>
      <c r="N25" s="35" t="s">
        <v>451</v>
      </c>
      <c r="O25" s="35" t="s">
        <v>912</v>
      </c>
      <c r="P25" s="35" t="str">
        <f>IFERROR(INDEX(引用!B:B,MATCH(成长任务!O25,引用!F:F,0)),O25)</f>
        <v>cash</v>
      </c>
      <c r="Q25" s="35">
        <f t="shared" si="1"/>
        <v>200</v>
      </c>
    </row>
    <row r="26" spans="1:17" x14ac:dyDescent="0.2">
      <c r="A26" s="35">
        <v>2010</v>
      </c>
      <c r="B26" s="35">
        <v>2</v>
      </c>
      <c r="C26" s="35" t="s">
        <v>452</v>
      </c>
      <c r="D26" s="35" t="s">
        <v>453</v>
      </c>
      <c r="E26" s="35" t="s">
        <v>454</v>
      </c>
      <c r="F26" s="35" t="s">
        <v>409</v>
      </c>
      <c r="G26" s="35">
        <v>66</v>
      </c>
      <c r="H26" s="35">
        <v>13</v>
      </c>
      <c r="I26" s="35"/>
      <c r="J26" s="35" t="s">
        <v>127</v>
      </c>
      <c r="K26" s="35" t="s">
        <v>127</v>
      </c>
      <c r="L26" s="35">
        <v>0</v>
      </c>
      <c r="M26" s="35" t="s">
        <v>455</v>
      </c>
      <c r="N26" s="35" t="s">
        <v>456</v>
      </c>
      <c r="O26" s="35" t="s">
        <v>912</v>
      </c>
      <c r="P26" s="35" t="str">
        <f>IFERROR(INDEX(引用!B:B,MATCH(成长任务!O26,引用!F:F,0)),O26)</f>
        <v>cash</v>
      </c>
      <c r="Q26" s="35">
        <f t="shared" si="1"/>
        <v>200</v>
      </c>
    </row>
    <row r="27" spans="1:17" x14ac:dyDescent="0.2">
      <c r="A27" s="35">
        <v>2011</v>
      </c>
      <c r="B27" s="35">
        <v>2</v>
      </c>
      <c r="C27" s="35" t="s">
        <v>457</v>
      </c>
      <c r="D27" s="35" t="s">
        <v>458</v>
      </c>
      <c r="E27" s="35" t="s">
        <v>459</v>
      </c>
      <c r="F27" s="35" t="s">
        <v>409</v>
      </c>
      <c r="G27" s="35">
        <v>66</v>
      </c>
      <c r="H27" s="35">
        <v>14</v>
      </c>
      <c r="I27" s="35"/>
      <c r="J27" s="35" t="s">
        <v>127</v>
      </c>
      <c r="K27" s="35" t="s">
        <v>127</v>
      </c>
      <c r="L27" s="35">
        <v>0</v>
      </c>
      <c r="M27" s="35" t="s">
        <v>460</v>
      </c>
      <c r="N27" s="35" t="s">
        <v>461</v>
      </c>
      <c r="O27" s="35" t="s">
        <v>912</v>
      </c>
      <c r="P27" s="35" t="str">
        <f>IFERROR(INDEX(引用!B:B,MATCH(成长任务!O27,引用!F:F,0)),O27)</f>
        <v>cash</v>
      </c>
      <c r="Q27" s="35">
        <f t="shared" si="1"/>
        <v>200</v>
      </c>
    </row>
    <row r="28" spans="1:17" x14ac:dyDescent="0.2">
      <c r="A28" s="35">
        <v>2012</v>
      </c>
      <c r="B28" s="35">
        <v>2</v>
      </c>
      <c r="C28" s="35" t="s">
        <v>462</v>
      </c>
      <c r="D28" s="35" t="s">
        <v>463</v>
      </c>
      <c r="E28" s="35" t="s">
        <v>464</v>
      </c>
      <c r="F28" s="35" t="s">
        <v>409</v>
      </c>
      <c r="G28" s="35">
        <v>66</v>
      </c>
      <c r="H28" s="35">
        <v>15</v>
      </c>
      <c r="I28" s="35"/>
      <c r="J28" s="35" t="s">
        <v>357</v>
      </c>
      <c r="K28" s="35" t="s">
        <v>357</v>
      </c>
      <c r="L28" s="35">
        <v>0</v>
      </c>
      <c r="M28" s="35" t="s">
        <v>465</v>
      </c>
      <c r="N28" s="35" t="s">
        <v>466</v>
      </c>
      <c r="O28" s="35" t="str">
        <f t="shared" ref="O28" si="3">LEFT(J28,8)</f>
        <v>prop,705</v>
      </c>
      <c r="P28" s="35" t="str">
        <f>IFERROR(INDEX(引用!B:B,MATCH(成长任务!O28,引用!F:F,0)),O28)</f>
        <v>英雄招募令</v>
      </c>
      <c r="Q28" s="35">
        <f t="shared" si="1"/>
        <v>1</v>
      </c>
    </row>
    <row r="29" spans="1:17" x14ac:dyDescent="0.2">
      <c r="A29" s="35">
        <v>2013</v>
      </c>
      <c r="B29" s="35">
        <v>2</v>
      </c>
      <c r="C29" s="35" t="s">
        <v>467</v>
      </c>
      <c r="D29" s="35" t="s">
        <v>468</v>
      </c>
      <c r="E29" s="35" t="s">
        <v>469</v>
      </c>
      <c r="F29" s="35" t="s">
        <v>470</v>
      </c>
      <c r="G29" s="35">
        <v>39</v>
      </c>
      <c r="H29" s="35">
        <v>4</v>
      </c>
      <c r="I29" s="35">
        <v>160</v>
      </c>
      <c r="J29" s="35" t="s">
        <v>127</v>
      </c>
      <c r="K29" s="35" t="s">
        <v>127</v>
      </c>
      <c r="L29" s="35">
        <v>0</v>
      </c>
      <c r="M29" s="35" t="s">
        <v>358</v>
      </c>
      <c r="N29" s="35" t="s">
        <v>471</v>
      </c>
      <c r="O29" s="35" t="s">
        <v>912</v>
      </c>
      <c r="P29" s="35" t="str">
        <f>IFERROR(INDEX(引用!B:B,MATCH(成长任务!O29,引用!F:F,0)),O29)</f>
        <v>cash</v>
      </c>
      <c r="Q29" s="35">
        <f t="shared" si="1"/>
        <v>200</v>
      </c>
    </row>
    <row r="30" spans="1:17" x14ac:dyDescent="0.2">
      <c r="A30" s="35">
        <v>2014</v>
      </c>
      <c r="B30" s="35">
        <v>2</v>
      </c>
      <c r="C30" s="35" t="s">
        <v>472</v>
      </c>
      <c r="D30" s="35" t="s">
        <v>473</v>
      </c>
      <c r="E30" s="35" t="s">
        <v>474</v>
      </c>
      <c r="F30" s="35" t="s">
        <v>470</v>
      </c>
      <c r="G30" s="35">
        <v>39</v>
      </c>
      <c r="H30" s="35">
        <v>5</v>
      </c>
      <c r="I30" s="35">
        <v>210</v>
      </c>
      <c r="J30" s="35" t="s">
        <v>127</v>
      </c>
      <c r="K30" s="35" t="s">
        <v>127</v>
      </c>
      <c r="L30" s="35">
        <v>0</v>
      </c>
      <c r="M30" s="35" t="s">
        <v>358</v>
      </c>
      <c r="N30" s="35" t="s">
        <v>475</v>
      </c>
      <c r="O30" s="35" t="s">
        <v>912</v>
      </c>
      <c r="P30" s="35" t="str">
        <f>IFERROR(INDEX(引用!B:B,MATCH(成长任务!O30,引用!F:F,0)),O30)</f>
        <v>cash</v>
      </c>
      <c r="Q30" s="35">
        <f t="shared" si="1"/>
        <v>200</v>
      </c>
    </row>
    <row r="31" spans="1:17" x14ac:dyDescent="0.2">
      <c r="A31" s="35">
        <v>2015</v>
      </c>
      <c r="B31" s="35">
        <v>2</v>
      </c>
      <c r="C31" s="35" t="s">
        <v>476</v>
      </c>
      <c r="D31" s="35" t="s">
        <v>477</v>
      </c>
      <c r="E31" s="35" t="s">
        <v>478</v>
      </c>
      <c r="F31" s="35" t="s">
        <v>470</v>
      </c>
      <c r="G31" s="35">
        <v>39</v>
      </c>
      <c r="H31" s="35">
        <v>6</v>
      </c>
      <c r="I31" s="35">
        <v>210</v>
      </c>
      <c r="J31" s="35" t="s">
        <v>127</v>
      </c>
      <c r="K31" s="35" t="s">
        <v>127</v>
      </c>
      <c r="L31" s="35">
        <v>0</v>
      </c>
      <c r="M31" s="35" t="s">
        <v>358</v>
      </c>
      <c r="N31" s="35" t="s">
        <v>479</v>
      </c>
      <c r="O31" s="35" t="s">
        <v>912</v>
      </c>
      <c r="P31" s="35" t="str">
        <f>IFERROR(INDEX(引用!B:B,MATCH(成长任务!O31,引用!F:F,0)),O31)</f>
        <v>cash</v>
      </c>
      <c r="Q31" s="35">
        <f t="shared" si="1"/>
        <v>200</v>
      </c>
    </row>
    <row r="32" spans="1:17" x14ac:dyDescent="0.2">
      <c r="A32" s="35">
        <v>2016</v>
      </c>
      <c r="B32" s="35">
        <v>2</v>
      </c>
      <c r="C32" s="35" t="s">
        <v>480</v>
      </c>
      <c r="D32" s="35" t="s">
        <v>481</v>
      </c>
      <c r="E32" s="35" t="s">
        <v>482</v>
      </c>
      <c r="F32" s="35" t="s">
        <v>470</v>
      </c>
      <c r="G32" s="35">
        <v>39</v>
      </c>
      <c r="H32" s="35">
        <v>7</v>
      </c>
      <c r="I32" s="35">
        <v>210</v>
      </c>
      <c r="J32" s="35" t="s">
        <v>127</v>
      </c>
      <c r="K32" s="35" t="s">
        <v>127</v>
      </c>
      <c r="L32" s="35">
        <v>0</v>
      </c>
      <c r="M32" s="35" t="s">
        <v>358</v>
      </c>
      <c r="N32" s="35" t="s">
        <v>483</v>
      </c>
      <c r="O32" s="35" t="s">
        <v>912</v>
      </c>
      <c r="P32" s="35" t="str">
        <f>IFERROR(INDEX(引用!B:B,MATCH(成长任务!O32,引用!F:F,0)),O32)</f>
        <v>cash</v>
      </c>
      <c r="Q32" s="35">
        <f t="shared" si="1"/>
        <v>200</v>
      </c>
    </row>
    <row r="33" spans="1:17" x14ac:dyDescent="0.2">
      <c r="A33" s="35">
        <v>2017</v>
      </c>
      <c r="B33" s="35">
        <v>2</v>
      </c>
      <c r="C33" s="35" t="s">
        <v>484</v>
      </c>
      <c r="D33" s="35" t="s">
        <v>485</v>
      </c>
      <c r="E33" s="35" t="s">
        <v>486</v>
      </c>
      <c r="F33" s="35" t="s">
        <v>470</v>
      </c>
      <c r="G33" s="35">
        <v>39</v>
      </c>
      <c r="H33" s="35">
        <v>8</v>
      </c>
      <c r="I33" s="35">
        <v>220</v>
      </c>
      <c r="J33" s="35" t="s">
        <v>127</v>
      </c>
      <c r="K33" s="35" t="s">
        <v>127</v>
      </c>
      <c r="L33" s="35">
        <v>0</v>
      </c>
      <c r="M33" s="35" t="s">
        <v>358</v>
      </c>
      <c r="N33" s="35" t="s">
        <v>487</v>
      </c>
      <c r="O33" s="35" t="s">
        <v>912</v>
      </c>
      <c r="P33" s="35" t="str">
        <f>IFERROR(INDEX(引用!B:B,MATCH(成长任务!O33,引用!F:F,0)),O33)</f>
        <v>cash</v>
      </c>
      <c r="Q33" s="35">
        <f t="shared" si="1"/>
        <v>200</v>
      </c>
    </row>
    <row r="34" spans="1:17" x14ac:dyDescent="0.2">
      <c r="A34" s="35">
        <v>2018</v>
      </c>
      <c r="B34" s="35">
        <v>2</v>
      </c>
      <c r="C34" s="35" t="s">
        <v>488</v>
      </c>
      <c r="D34" s="35" t="s">
        <v>489</v>
      </c>
      <c r="E34" s="35" t="s">
        <v>490</v>
      </c>
      <c r="F34" s="35" t="s">
        <v>470</v>
      </c>
      <c r="G34" s="35">
        <v>39</v>
      </c>
      <c r="H34" s="35">
        <v>9</v>
      </c>
      <c r="I34" s="35">
        <v>220</v>
      </c>
      <c r="J34" s="35" t="s">
        <v>127</v>
      </c>
      <c r="K34" s="35" t="s">
        <v>127</v>
      </c>
      <c r="L34" s="35">
        <v>0</v>
      </c>
      <c r="M34" s="35" t="s">
        <v>358</v>
      </c>
      <c r="N34" s="35" t="s">
        <v>491</v>
      </c>
      <c r="O34" s="35" t="s">
        <v>912</v>
      </c>
      <c r="P34" s="35" t="str">
        <f>IFERROR(INDEX(引用!B:B,MATCH(成长任务!O34,引用!F:F,0)),O34)</f>
        <v>cash</v>
      </c>
      <c r="Q34" s="35">
        <f t="shared" si="1"/>
        <v>200</v>
      </c>
    </row>
    <row r="35" spans="1:17" x14ac:dyDescent="0.2">
      <c r="A35" s="35">
        <v>2019</v>
      </c>
      <c r="B35" s="35">
        <v>2</v>
      </c>
      <c r="C35" s="35" t="s">
        <v>492</v>
      </c>
      <c r="D35" s="35" t="s">
        <v>493</v>
      </c>
      <c r="E35" s="35" t="s">
        <v>494</v>
      </c>
      <c r="F35" s="35" t="s">
        <v>470</v>
      </c>
      <c r="G35" s="35">
        <v>39</v>
      </c>
      <c r="H35" s="35">
        <v>10</v>
      </c>
      <c r="I35" s="35">
        <v>220</v>
      </c>
      <c r="J35" s="35" t="s">
        <v>127</v>
      </c>
      <c r="K35" s="35" t="s">
        <v>127</v>
      </c>
      <c r="L35" s="35">
        <v>0</v>
      </c>
      <c r="M35" s="35" t="s">
        <v>358</v>
      </c>
      <c r="N35" s="35" t="s">
        <v>495</v>
      </c>
      <c r="O35" s="35" t="s">
        <v>912</v>
      </c>
      <c r="P35" s="35" t="str">
        <f>IFERROR(INDEX(引用!B:B,MATCH(成长任务!O35,引用!F:F,0)),O35)</f>
        <v>cash</v>
      </c>
      <c r="Q35" s="35">
        <f t="shared" si="1"/>
        <v>200</v>
      </c>
    </row>
    <row r="36" spans="1:17" x14ac:dyDescent="0.2">
      <c r="A36" s="35">
        <v>2020</v>
      </c>
      <c r="B36" s="35">
        <v>2</v>
      </c>
      <c r="C36" s="35" t="s">
        <v>496</v>
      </c>
      <c r="D36" s="35" t="s">
        <v>497</v>
      </c>
      <c r="E36" s="35" t="s">
        <v>498</v>
      </c>
      <c r="F36" s="35" t="s">
        <v>470</v>
      </c>
      <c r="G36" s="35">
        <v>39</v>
      </c>
      <c r="H36" s="35">
        <v>11</v>
      </c>
      <c r="I36" s="35">
        <v>220</v>
      </c>
      <c r="J36" s="35" t="s">
        <v>127</v>
      </c>
      <c r="K36" s="35" t="s">
        <v>127</v>
      </c>
      <c r="L36" s="35">
        <v>0</v>
      </c>
      <c r="M36" s="35" t="s">
        <v>358</v>
      </c>
      <c r="N36" s="35" t="s">
        <v>499</v>
      </c>
      <c r="O36" s="35" t="s">
        <v>912</v>
      </c>
      <c r="P36" s="35" t="str">
        <f>IFERROR(INDEX(引用!B:B,MATCH(成长任务!O36,引用!F:F,0)),O36)</f>
        <v>cash</v>
      </c>
      <c r="Q36" s="35">
        <f t="shared" si="1"/>
        <v>200</v>
      </c>
    </row>
    <row r="37" spans="1:17" x14ac:dyDescent="0.2">
      <c r="A37" s="35">
        <v>2021</v>
      </c>
      <c r="B37" s="35">
        <v>2</v>
      </c>
      <c r="C37" s="35" t="s">
        <v>500</v>
      </c>
      <c r="D37" s="35" t="s">
        <v>501</v>
      </c>
      <c r="E37" s="35" t="s">
        <v>502</v>
      </c>
      <c r="F37" s="35" t="s">
        <v>470</v>
      </c>
      <c r="G37" s="35">
        <v>39</v>
      </c>
      <c r="H37" s="35">
        <v>12</v>
      </c>
      <c r="I37" s="35">
        <v>220</v>
      </c>
      <c r="J37" s="35" t="s">
        <v>127</v>
      </c>
      <c r="K37" s="35" t="s">
        <v>127</v>
      </c>
      <c r="L37" s="35">
        <v>0</v>
      </c>
      <c r="M37" s="35" t="s">
        <v>358</v>
      </c>
      <c r="N37" s="35" t="s">
        <v>503</v>
      </c>
      <c r="O37" s="35" t="s">
        <v>912</v>
      </c>
      <c r="P37" s="35" t="str">
        <f>IFERROR(INDEX(引用!B:B,MATCH(成长任务!O37,引用!F:F,0)),O37)</f>
        <v>cash</v>
      </c>
      <c r="Q37" s="35">
        <f t="shared" si="1"/>
        <v>200</v>
      </c>
    </row>
    <row r="38" spans="1:17" x14ac:dyDescent="0.2">
      <c r="A38" s="35">
        <v>2022</v>
      </c>
      <c r="B38" s="35">
        <v>2</v>
      </c>
      <c r="C38" s="35" t="s">
        <v>504</v>
      </c>
      <c r="D38" s="35" t="s">
        <v>505</v>
      </c>
      <c r="E38" s="35" t="s">
        <v>506</v>
      </c>
      <c r="F38" s="35" t="s">
        <v>470</v>
      </c>
      <c r="G38" s="35">
        <v>39</v>
      </c>
      <c r="H38" s="35">
        <v>13</v>
      </c>
      <c r="I38" s="35">
        <v>220</v>
      </c>
      <c r="J38" s="35" t="s">
        <v>127</v>
      </c>
      <c r="K38" s="35" t="s">
        <v>127</v>
      </c>
      <c r="L38" s="35">
        <v>0</v>
      </c>
      <c r="M38" s="35" t="s">
        <v>358</v>
      </c>
      <c r="N38" s="35" t="s">
        <v>507</v>
      </c>
      <c r="O38" s="35" t="s">
        <v>912</v>
      </c>
      <c r="P38" s="35" t="str">
        <f>IFERROR(INDEX(引用!B:B,MATCH(成长任务!O38,引用!F:F,0)),O38)</f>
        <v>cash</v>
      </c>
      <c r="Q38" s="35">
        <f t="shared" si="1"/>
        <v>200</v>
      </c>
    </row>
    <row r="39" spans="1:17" x14ac:dyDescent="0.2">
      <c r="A39" s="35">
        <v>2023</v>
      </c>
      <c r="B39" s="35">
        <v>2</v>
      </c>
      <c r="C39" s="35" t="s">
        <v>508</v>
      </c>
      <c r="D39" s="35" t="s">
        <v>509</v>
      </c>
      <c r="E39" s="35" t="s">
        <v>510</v>
      </c>
      <c r="F39" s="35" t="s">
        <v>470</v>
      </c>
      <c r="G39" s="35">
        <v>39</v>
      </c>
      <c r="H39" s="35">
        <v>14</v>
      </c>
      <c r="I39" s="35">
        <v>220</v>
      </c>
      <c r="J39" s="35" t="s">
        <v>127</v>
      </c>
      <c r="K39" s="35" t="s">
        <v>127</v>
      </c>
      <c r="L39" s="35">
        <v>0</v>
      </c>
      <c r="M39" s="35" t="s">
        <v>358</v>
      </c>
      <c r="N39" s="35" t="s">
        <v>511</v>
      </c>
      <c r="O39" s="35" t="s">
        <v>912</v>
      </c>
      <c r="P39" s="35" t="str">
        <f>IFERROR(INDEX(引用!B:B,MATCH(成长任务!O39,引用!F:F,0)),O39)</f>
        <v>cash</v>
      </c>
      <c r="Q39" s="35">
        <f t="shared" si="1"/>
        <v>200</v>
      </c>
    </row>
    <row r="40" spans="1:17" x14ac:dyDescent="0.2">
      <c r="A40" s="35">
        <v>2024</v>
      </c>
      <c r="B40" s="35">
        <v>2</v>
      </c>
      <c r="C40" s="35" t="s">
        <v>512</v>
      </c>
      <c r="D40" s="35" t="s">
        <v>513</v>
      </c>
      <c r="E40" s="35" t="s">
        <v>514</v>
      </c>
      <c r="F40" s="35" t="s">
        <v>470</v>
      </c>
      <c r="G40" s="35">
        <v>39</v>
      </c>
      <c r="H40" s="35">
        <v>15</v>
      </c>
      <c r="I40" s="35">
        <v>230</v>
      </c>
      <c r="J40" s="35" t="s">
        <v>515</v>
      </c>
      <c r="K40" s="35" t="s">
        <v>515</v>
      </c>
      <c r="L40" s="35">
        <v>0</v>
      </c>
      <c r="M40" s="35" t="s">
        <v>358</v>
      </c>
      <c r="N40" s="35" t="s">
        <v>516</v>
      </c>
      <c r="O40" s="35" t="str">
        <f t="shared" ref="O40:O87" si="4">LEFT(J40,8)</f>
        <v>prop,706</v>
      </c>
      <c r="P40" s="35" t="str">
        <f>IFERROR(INDEX(引用!B:B,MATCH(成长任务!O40,引用!F:F,0)),O40)</f>
        <v>怪人招募令</v>
      </c>
      <c r="Q40" s="35">
        <f t="shared" si="1"/>
        <v>1</v>
      </c>
    </row>
    <row r="41" spans="1:17" x14ac:dyDescent="0.2">
      <c r="A41" s="35">
        <v>3001</v>
      </c>
      <c r="B41" s="35">
        <v>3</v>
      </c>
      <c r="C41" s="35" t="s">
        <v>517</v>
      </c>
      <c r="D41" s="35" t="s">
        <v>518</v>
      </c>
      <c r="E41" s="35" t="s">
        <v>519</v>
      </c>
      <c r="F41" s="35" t="s">
        <v>520</v>
      </c>
      <c r="G41" s="35">
        <v>67</v>
      </c>
      <c r="H41" s="35">
        <v>207</v>
      </c>
      <c r="I41" s="35"/>
      <c r="J41" s="35" t="s">
        <v>521</v>
      </c>
      <c r="K41" s="35" t="s">
        <v>521</v>
      </c>
      <c r="L41" s="35">
        <v>0</v>
      </c>
      <c r="M41" s="35" t="s">
        <v>522</v>
      </c>
      <c r="N41" s="35" t="s">
        <v>523</v>
      </c>
      <c r="O41" s="35" t="str">
        <f t="shared" si="4"/>
        <v>prop,207</v>
      </c>
      <c r="P41" s="35" t="str">
        <f>IFERROR(INDEX(引用!B:B,MATCH(成长任务!O41,引用!F:F,0)),O41)</f>
        <v>格斗力认证</v>
      </c>
      <c r="Q41" s="35">
        <f t="shared" si="1"/>
        <v>3</v>
      </c>
    </row>
    <row r="42" spans="1:17" x14ac:dyDescent="0.2">
      <c r="A42" s="35">
        <v>3002</v>
      </c>
      <c r="B42" s="35">
        <v>3</v>
      </c>
      <c r="C42" s="35" t="s">
        <v>524</v>
      </c>
      <c r="D42" s="35" t="s">
        <v>525</v>
      </c>
      <c r="E42" s="35" t="s">
        <v>526</v>
      </c>
      <c r="F42" s="35" t="s">
        <v>527</v>
      </c>
      <c r="G42" s="35">
        <v>67</v>
      </c>
      <c r="H42" s="35">
        <v>208</v>
      </c>
      <c r="I42" s="35"/>
      <c r="J42" s="35" t="s">
        <v>528</v>
      </c>
      <c r="K42" s="35" t="s">
        <v>528</v>
      </c>
      <c r="L42" s="35">
        <v>0</v>
      </c>
      <c r="M42" s="35" t="s">
        <v>529</v>
      </c>
      <c r="N42" s="35" t="s">
        <v>530</v>
      </c>
      <c r="O42" s="35" t="str">
        <f t="shared" si="4"/>
        <v>prop,208</v>
      </c>
      <c r="P42" s="35" t="str">
        <f>IFERROR(INDEX(引用!B:B,MATCH(成长任务!O42,引用!F:F,0)),O42)</f>
        <v>武装力认证</v>
      </c>
      <c r="Q42" s="35">
        <f t="shared" si="1"/>
        <v>3</v>
      </c>
    </row>
    <row r="43" spans="1:17" x14ac:dyDescent="0.2">
      <c r="A43" s="35">
        <v>3003</v>
      </c>
      <c r="B43" s="35">
        <v>3</v>
      </c>
      <c r="C43" s="35" t="s">
        <v>531</v>
      </c>
      <c r="D43" s="35" t="s">
        <v>532</v>
      </c>
      <c r="E43" s="35" t="s">
        <v>533</v>
      </c>
      <c r="F43" s="35" t="s">
        <v>534</v>
      </c>
      <c r="G43" s="35">
        <v>67</v>
      </c>
      <c r="H43" s="35">
        <v>209</v>
      </c>
      <c r="I43" s="35"/>
      <c r="J43" s="35" t="s">
        <v>535</v>
      </c>
      <c r="K43" s="35" t="s">
        <v>535</v>
      </c>
      <c r="L43" s="35">
        <v>0</v>
      </c>
      <c r="M43" s="35" t="s">
        <v>536</v>
      </c>
      <c r="N43" s="35" t="s">
        <v>537</v>
      </c>
      <c r="O43" s="35" t="str">
        <f t="shared" si="4"/>
        <v>prop,209</v>
      </c>
      <c r="P43" s="35" t="str">
        <f>IFERROR(INDEX(引用!B:B,MATCH(成长任务!O43,引用!F:F,0)),O43)</f>
        <v>超能力认证</v>
      </c>
      <c r="Q43" s="35">
        <f t="shared" si="1"/>
        <v>3</v>
      </c>
    </row>
    <row r="44" spans="1:17" x14ac:dyDescent="0.2">
      <c r="A44" s="35">
        <v>3004</v>
      </c>
      <c r="B44" s="35">
        <v>3</v>
      </c>
      <c r="C44" s="35" t="s">
        <v>538</v>
      </c>
      <c r="D44" s="35" t="s">
        <v>539</v>
      </c>
      <c r="E44" s="35" t="s">
        <v>540</v>
      </c>
      <c r="F44" s="35" t="s">
        <v>541</v>
      </c>
      <c r="G44" s="35">
        <v>67</v>
      </c>
      <c r="H44" s="35">
        <v>210</v>
      </c>
      <c r="I44" s="35"/>
      <c r="J44" s="35" t="s">
        <v>303</v>
      </c>
      <c r="K44" s="35" t="s">
        <v>303</v>
      </c>
      <c r="L44" s="35">
        <v>0</v>
      </c>
      <c r="M44" s="35" t="s">
        <v>542</v>
      </c>
      <c r="N44" s="35" t="s">
        <v>543</v>
      </c>
      <c r="O44" s="35" t="str">
        <f t="shared" si="4"/>
        <v>prop,210</v>
      </c>
      <c r="P44" s="35" t="str">
        <f>IFERROR(INDEX(引用!B:B,MATCH(成长任务!O44,引用!F:F,0)),O44)</f>
        <v>机械力认证</v>
      </c>
      <c r="Q44" s="35">
        <f t="shared" si="1"/>
        <v>3</v>
      </c>
    </row>
    <row r="45" spans="1:17" x14ac:dyDescent="0.2">
      <c r="A45" s="35">
        <v>3005</v>
      </c>
      <c r="B45" s="35">
        <v>3</v>
      </c>
      <c r="C45" s="35" t="s">
        <v>544</v>
      </c>
      <c r="D45" s="35" t="s">
        <v>545</v>
      </c>
      <c r="E45" s="35" t="s">
        <v>546</v>
      </c>
      <c r="F45" s="35" t="s">
        <v>547</v>
      </c>
      <c r="G45" s="35">
        <v>67</v>
      </c>
      <c r="H45" s="35">
        <v>301</v>
      </c>
      <c r="I45" s="35"/>
      <c r="J45" s="35" t="s">
        <v>304</v>
      </c>
      <c r="K45" s="35" t="s">
        <v>304</v>
      </c>
      <c r="L45" s="35">
        <v>0</v>
      </c>
      <c r="M45" s="35">
        <v>3009</v>
      </c>
      <c r="N45" s="35" t="s">
        <v>548</v>
      </c>
      <c r="O45" s="35" t="str">
        <f t="shared" si="4"/>
        <v>prop,301</v>
      </c>
      <c r="P45" s="35" t="str">
        <f>IFERROR(INDEX(引用!B:B,MATCH(成长任务!O45,引用!F:F,0)),O45)</f>
        <v>元气牛肉</v>
      </c>
      <c r="Q45" s="35">
        <f t="shared" si="1"/>
        <v>3</v>
      </c>
    </row>
    <row r="46" spans="1:17" x14ac:dyDescent="0.2">
      <c r="A46" s="35">
        <v>3006</v>
      </c>
      <c r="B46" s="35">
        <v>3</v>
      </c>
      <c r="C46" s="35" t="s">
        <v>549</v>
      </c>
      <c r="D46" s="35" t="s">
        <v>550</v>
      </c>
      <c r="E46" s="35" t="s">
        <v>551</v>
      </c>
      <c r="F46" s="35" t="s">
        <v>552</v>
      </c>
      <c r="G46" s="35">
        <v>67</v>
      </c>
      <c r="H46" s="35">
        <v>304</v>
      </c>
      <c r="I46" s="35"/>
      <c r="J46" s="35" t="s">
        <v>305</v>
      </c>
      <c r="K46" s="35" t="s">
        <v>305</v>
      </c>
      <c r="L46" s="35">
        <v>0</v>
      </c>
      <c r="M46" s="35">
        <v>3010</v>
      </c>
      <c r="N46" s="35" t="s">
        <v>553</v>
      </c>
      <c r="O46" s="35" t="str">
        <f t="shared" si="4"/>
        <v>prop,304</v>
      </c>
      <c r="P46" s="35" t="str">
        <f>IFERROR(INDEX(引用!B:B,MATCH(成长任务!O46,引用!F:F,0)),O46)</f>
        <v>训练拳套</v>
      </c>
      <c r="Q46" s="35">
        <f t="shared" si="1"/>
        <v>3</v>
      </c>
    </row>
    <row r="47" spans="1:17" x14ac:dyDescent="0.2">
      <c r="A47" s="35">
        <v>3007</v>
      </c>
      <c r="B47" s="35">
        <v>3</v>
      </c>
      <c r="C47" s="35" t="s">
        <v>554</v>
      </c>
      <c r="D47" s="35" t="s">
        <v>555</v>
      </c>
      <c r="E47" s="35" t="s">
        <v>556</v>
      </c>
      <c r="F47" s="35" t="s">
        <v>557</v>
      </c>
      <c r="G47" s="35">
        <v>67</v>
      </c>
      <c r="H47" s="35">
        <v>307</v>
      </c>
      <c r="I47" s="35"/>
      <c r="J47" s="35" t="s">
        <v>306</v>
      </c>
      <c r="K47" s="35" t="s">
        <v>306</v>
      </c>
      <c r="L47" s="35">
        <v>0</v>
      </c>
      <c r="M47" s="35">
        <v>3011</v>
      </c>
      <c r="N47" s="35" t="s">
        <v>558</v>
      </c>
      <c r="O47" s="35" t="str">
        <f t="shared" si="4"/>
        <v>prop,307</v>
      </c>
      <c r="P47" s="35" t="str">
        <f>IFERROR(INDEX(引用!B:B,MATCH(成长任务!O47,引用!F:F,0)),O47)</f>
        <v>超能勺子</v>
      </c>
      <c r="Q47" s="35">
        <f t="shared" si="1"/>
        <v>3</v>
      </c>
    </row>
    <row r="48" spans="1:17" x14ac:dyDescent="0.2">
      <c r="A48" s="35">
        <v>3008</v>
      </c>
      <c r="B48" s="35">
        <v>3</v>
      </c>
      <c r="C48" s="35" t="s">
        <v>559</v>
      </c>
      <c r="D48" s="35" t="s">
        <v>560</v>
      </c>
      <c r="E48" s="35" t="s">
        <v>561</v>
      </c>
      <c r="F48" s="35" t="s">
        <v>562</v>
      </c>
      <c r="G48" s="35">
        <v>67</v>
      </c>
      <c r="H48" s="35">
        <v>310</v>
      </c>
      <c r="I48" s="35"/>
      <c r="J48" s="35" t="s">
        <v>307</v>
      </c>
      <c r="K48" s="35" t="s">
        <v>307</v>
      </c>
      <c r="L48" s="35">
        <v>0</v>
      </c>
      <c r="M48" s="35">
        <v>3012</v>
      </c>
      <c r="N48" s="35" t="s">
        <v>563</v>
      </c>
      <c r="O48" s="35" t="str">
        <f t="shared" si="4"/>
        <v>prop,310</v>
      </c>
      <c r="P48" s="35" t="str">
        <f>IFERROR(INDEX(引用!B:B,MATCH(成长任务!O48,引用!F:F,0)),O48)</f>
        <v>机械配件</v>
      </c>
      <c r="Q48" s="35">
        <f t="shared" si="1"/>
        <v>3</v>
      </c>
    </row>
    <row r="49" spans="1:17" x14ac:dyDescent="0.2">
      <c r="A49" s="35">
        <v>3013</v>
      </c>
      <c r="B49" s="35">
        <v>3</v>
      </c>
      <c r="C49" s="35" t="s">
        <v>564</v>
      </c>
      <c r="D49" s="35" t="s">
        <v>565</v>
      </c>
      <c r="E49" s="35" t="s">
        <v>566</v>
      </c>
      <c r="F49" s="35" t="s">
        <v>567</v>
      </c>
      <c r="G49" s="35">
        <v>67</v>
      </c>
      <c r="H49" s="35">
        <v>302</v>
      </c>
      <c r="I49" s="35"/>
      <c r="J49" s="35" t="s">
        <v>568</v>
      </c>
      <c r="K49" s="35" t="s">
        <v>568</v>
      </c>
      <c r="L49" s="35">
        <v>0</v>
      </c>
      <c r="M49" s="35">
        <v>3021</v>
      </c>
      <c r="N49" s="35" t="s">
        <v>569</v>
      </c>
      <c r="O49" s="35" t="str">
        <f t="shared" si="4"/>
        <v>prop,302</v>
      </c>
      <c r="P49" s="35" t="str">
        <f>IFERROR(INDEX(引用!B:B,MATCH(成长任务!O49,引用!F:F,0)),O49)</f>
        <v>“Super-X”</v>
      </c>
      <c r="Q49" s="35">
        <f t="shared" si="1"/>
        <v>3</v>
      </c>
    </row>
    <row r="50" spans="1:17" x14ac:dyDescent="0.2">
      <c r="A50" s="35">
        <v>3014</v>
      </c>
      <c r="B50" s="35">
        <v>3</v>
      </c>
      <c r="C50" s="35" t="s">
        <v>570</v>
      </c>
      <c r="D50" s="35" t="s">
        <v>571</v>
      </c>
      <c r="E50" s="35" t="s">
        <v>572</v>
      </c>
      <c r="F50" s="35" t="s">
        <v>573</v>
      </c>
      <c r="G50" s="35">
        <v>67</v>
      </c>
      <c r="H50" s="35">
        <v>305</v>
      </c>
      <c r="I50" s="35"/>
      <c r="J50" s="35" t="s">
        <v>574</v>
      </c>
      <c r="K50" s="35" t="s">
        <v>574</v>
      </c>
      <c r="L50" s="35">
        <v>0</v>
      </c>
      <c r="M50" s="35">
        <v>3022</v>
      </c>
      <c r="N50" s="35" t="s">
        <v>575</v>
      </c>
      <c r="O50" s="35" t="str">
        <f t="shared" si="4"/>
        <v>prop,305</v>
      </c>
      <c r="P50" s="35" t="str">
        <f>IFERROR(INDEX(引用!B:B,MATCH(成长任务!O50,引用!F:F,0)),O50)</f>
        <v>训练刀具</v>
      </c>
      <c r="Q50" s="35">
        <f t="shared" si="1"/>
        <v>3</v>
      </c>
    </row>
    <row r="51" spans="1:17" x14ac:dyDescent="0.2">
      <c r="A51" s="35">
        <v>3015</v>
      </c>
      <c r="B51" s="35">
        <v>3</v>
      </c>
      <c r="C51" s="35" t="s">
        <v>576</v>
      </c>
      <c r="D51" s="35" t="s">
        <v>577</v>
      </c>
      <c r="E51" s="35" t="s">
        <v>578</v>
      </c>
      <c r="F51" s="35" t="s">
        <v>579</v>
      </c>
      <c r="G51" s="35">
        <v>67</v>
      </c>
      <c r="H51" s="35">
        <v>308</v>
      </c>
      <c r="I51" s="35"/>
      <c r="J51" s="35" t="s">
        <v>580</v>
      </c>
      <c r="K51" s="35" t="s">
        <v>580</v>
      </c>
      <c r="L51" s="35">
        <v>0</v>
      </c>
      <c r="M51" s="35">
        <v>3023</v>
      </c>
      <c r="N51" s="35" t="s">
        <v>581</v>
      </c>
      <c r="O51" s="35" t="str">
        <f t="shared" si="4"/>
        <v>prop,308</v>
      </c>
      <c r="P51" s="35" t="str">
        <f>IFERROR(INDEX(引用!B:B,MATCH(成长任务!O51,引用!F:F,0)),O51)</f>
        <v>超能飞石</v>
      </c>
      <c r="Q51" s="35">
        <f t="shared" si="1"/>
        <v>3</v>
      </c>
    </row>
    <row r="52" spans="1:17" x14ac:dyDescent="0.2">
      <c r="A52" s="35">
        <v>3016</v>
      </c>
      <c r="B52" s="35">
        <v>3</v>
      </c>
      <c r="C52" s="35" t="s">
        <v>582</v>
      </c>
      <c r="D52" s="35" t="s">
        <v>583</v>
      </c>
      <c r="E52" s="35" t="s">
        <v>584</v>
      </c>
      <c r="F52" s="35" t="s">
        <v>585</v>
      </c>
      <c r="G52" s="35">
        <v>67</v>
      </c>
      <c r="H52" s="35">
        <v>311</v>
      </c>
      <c r="I52" s="35"/>
      <c r="J52" s="35" t="s">
        <v>586</v>
      </c>
      <c r="K52" s="35" t="s">
        <v>586</v>
      </c>
      <c r="L52" s="35">
        <v>0</v>
      </c>
      <c r="M52" s="35">
        <v>3024</v>
      </c>
      <c r="N52" s="35" t="s">
        <v>587</v>
      </c>
      <c r="O52" s="35" t="str">
        <f t="shared" si="4"/>
        <v>prop,311</v>
      </c>
      <c r="P52" s="35" t="str">
        <f>IFERROR(INDEX(引用!B:B,MATCH(成长任务!O52,引用!F:F,0)),O52)</f>
        <v>机械引擎</v>
      </c>
      <c r="Q52" s="35">
        <f t="shared" si="1"/>
        <v>3</v>
      </c>
    </row>
    <row r="53" spans="1:17" x14ac:dyDescent="0.2">
      <c r="A53" s="35">
        <v>3017</v>
      </c>
      <c r="B53" s="35">
        <v>3</v>
      </c>
      <c r="C53" s="35" t="s">
        <v>588</v>
      </c>
      <c r="D53" s="35" t="s">
        <v>589</v>
      </c>
      <c r="E53" s="35" t="s">
        <v>590</v>
      </c>
      <c r="F53" s="35" t="s">
        <v>591</v>
      </c>
      <c r="G53" s="35">
        <v>36</v>
      </c>
      <c r="H53" s="35" t="s">
        <v>592</v>
      </c>
      <c r="I53" s="35">
        <v>1</v>
      </c>
      <c r="J53" s="35" t="s">
        <v>309</v>
      </c>
      <c r="K53" s="35" t="s">
        <v>309</v>
      </c>
      <c r="L53" s="35">
        <v>0</v>
      </c>
      <c r="M53" s="35">
        <v>3029</v>
      </c>
      <c r="N53" s="35" t="s">
        <v>593</v>
      </c>
      <c r="O53" s="35" t="str">
        <f t="shared" si="4"/>
        <v>prop,104</v>
      </c>
      <c r="P53" s="35" t="str">
        <f>IFERROR(INDEX(引用!B:B,MATCH(成长任务!O53,引用!F:F,0)),O53)</f>
        <v>经验鸡块</v>
      </c>
      <c r="Q53" s="35">
        <f t="shared" si="1"/>
        <v>2</v>
      </c>
    </row>
    <row r="54" spans="1:17" x14ac:dyDescent="0.2">
      <c r="A54" s="35">
        <v>3018</v>
      </c>
      <c r="B54" s="35">
        <v>3</v>
      </c>
      <c r="C54" s="35" t="s">
        <v>594</v>
      </c>
      <c r="D54" s="35" t="s">
        <v>595</v>
      </c>
      <c r="E54" s="35" t="s">
        <v>596</v>
      </c>
      <c r="F54" s="35" t="s">
        <v>597</v>
      </c>
      <c r="G54" s="35">
        <v>36</v>
      </c>
      <c r="H54" s="35" t="s">
        <v>598</v>
      </c>
      <c r="I54" s="35">
        <v>1</v>
      </c>
      <c r="J54" s="35" t="s">
        <v>309</v>
      </c>
      <c r="K54" s="35" t="s">
        <v>309</v>
      </c>
      <c r="L54" s="35">
        <v>0</v>
      </c>
      <c r="M54" s="35">
        <v>3030</v>
      </c>
      <c r="N54" s="35" t="s">
        <v>599</v>
      </c>
      <c r="O54" s="35" t="str">
        <f t="shared" si="4"/>
        <v>prop,104</v>
      </c>
      <c r="P54" s="35" t="str">
        <f>IFERROR(INDEX(引用!B:B,MATCH(成长任务!O54,引用!F:F,0)),O54)</f>
        <v>经验鸡块</v>
      </c>
      <c r="Q54" s="35">
        <f t="shared" si="1"/>
        <v>2</v>
      </c>
    </row>
    <row r="55" spans="1:17" x14ac:dyDescent="0.2">
      <c r="A55" s="35">
        <v>3019</v>
      </c>
      <c r="B55" s="35">
        <v>3</v>
      </c>
      <c r="C55" s="35" t="s">
        <v>600</v>
      </c>
      <c r="D55" s="35" t="s">
        <v>601</v>
      </c>
      <c r="E55" s="35" t="s">
        <v>602</v>
      </c>
      <c r="F55" s="35" t="s">
        <v>603</v>
      </c>
      <c r="G55" s="35">
        <v>36</v>
      </c>
      <c r="H55" s="35" t="s">
        <v>604</v>
      </c>
      <c r="I55" s="35">
        <v>1</v>
      </c>
      <c r="J55" s="35" t="s">
        <v>309</v>
      </c>
      <c r="K55" s="35" t="s">
        <v>309</v>
      </c>
      <c r="L55" s="35">
        <v>0</v>
      </c>
      <c r="M55" s="35">
        <v>3031</v>
      </c>
      <c r="N55" s="35" t="s">
        <v>605</v>
      </c>
      <c r="O55" s="35" t="str">
        <f t="shared" si="4"/>
        <v>prop,104</v>
      </c>
      <c r="P55" s="35" t="str">
        <f>IFERROR(INDEX(引用!B:B,MATCH(成长任务!O55,引用!F:F,0)),O55)</f>
        <v>经验鸡块</v>
      </c>
      <c r="Q55" s="35">
        <f t="shared" si="1"/>
        <v>2</v>
      </c>
    </row>
    <row r="56" spans="1:17" x14ac:dyDescent="0.2">
      <c r="A56" s="35">
        <v>3020</v>
      </c>
      <c r="B56" s="35">
        <v>3</v>
      </c>
      <c r="C56" s="35" t="s">
        <v>606</v>
      </c>
      <c r="D56" s="35" t="s">
        <v>607</v>
      </c>
      <c r="E56" s="35" t="s">
        <v>608</v>
      </c>
      <c r="F56" s="35" t="s">
        <v>609</v>
      </c>
      <c r="G56" s="35">
        <v>36</v>
      </c>
      <c r="H56" s="35" t="s">
        <v>610</v>
      </c>
      <c r="I56" s="35">
        <v>1</v>
      </c>
      <c r="J56" s="35" t="s">
        <v>309</v>
      </c>
      <c r="K56" s="35" t="s">
        <v>309</v>
      </c>
      <c r="L56" s="35">
        <v>0</v>
      </c>
      <c r="M56" s="35">
        <v>3032</v>
      </c>
      <c r="N56" s="35" t="s">
        <v>611</v>
      </c>
      <c r="O56" s="35" t="str">
        <f t="shared" si="4"/>
        <v>prop,104</v>
      </c>
      <c r="P56" s="35" t="str">
        <f>IFERROR(INDEX(引用!B:B,MATCH(成长任务!O56,引用!F:F,0)),O56)</f>
        <v>经验鸡块</v>
      </c>
      <c r="Q56" s="35">
        <f t="shared" si="1"/>
        <v>2</v>
      </c>
    </row>
    <row r="57" spans="1:17" x14ac:dyDescent="0.2">
      <c r="A57" s="35">
        <v>3025</v>
      </c>
      <c r="B57" s="35">
        <v>3</v>
      </c>
      <c r="C57" s="35" t="s">
        <v>612</v>
      </c>
      <c r="D57" s="35" t="s">
        <v>613</v>
      </c>
      <c r="E57" s="35" t="s">
        <v>614</v>
      </c>
      <c r="F57" s="35" t="s">
        <v>615</v>
      </c>
      <c r="G57" s="35">
        <v>67</v>
      </c>
      <c r="H57" s="35">
        <v>303</v>
      </c>
      <c r="I57" s="35"/>
      <c r="J57" s="35" t="s">
        <v>616</v>
      </c>
      <c r="K57" s="35" t="s">
        <v>616</v>
      </c>
      <c r="L57" s="35">
        <v>0</v>
      </c>
      <c r="M57" s="35">
        <v>3037</v>
      </c>
      <c r="N57" s="35" t="s">
        <v>617</v>
      </c>
      <c r="O57" s="35" t="str">
        <f t="shared" si="4"/>
        <v>prop,303</v>
      </c>
      <c r="P57" s="35" t="str">
        <f>IFERROR(INDEX(引用!B:B,MATCH(成长任务!O57,引用!F:F,0)),O57)</f>
        <v>肌力药剂</v>
      </c>
      <c r="Q57" s="35">
        <f t="shared" si="1"/>
        <v>3</v>
      </c>
    </row>
    <row r="58" spans="1:17" x14ac:dyDescent="0.2">
      <c r="A58" s="35">
        <v>3026</v>
      </c>
      <c r="B58" s="35">
        <v>3</v>
      </c>
      <c r="C58" s="35" t="s">
        <v>618</v>
      </c>
      <c r="D58" s="35" t="s">
        <v>619</v>
      </c>
      <c r="E58" s="35" t="s">
        <v>620</v>
      </c>
      <c r="F58" s="35" t="s">
        <v>621</v>
      </c>
      <c r="G58" s="35">
        <v>67</v>
      </c>
      <c r="H58" s="35">
        <v>306</v>
      </c>
      <c r="I58" s="35"/>
      <c r="J58" s="35" t="s">
        <v>622</v>
      </c>
      <c r="K58" s="35" t="s">
        <v>622</v>
      </c>
      <c r="L58" s="35">
        <v>0</v>
      </c>
      <c r="M58" s="35">
        <v>3038</v>
      </c>
      <c r="N58" s="35" t="s">
        <v>623</v>
      </c>
      <c r="O58" s="35" t="str">
        <f t="shared" si="4"/>
        <v>prop,306</v>
      </c>
      <c r="P58" s="35" t="str">
        <f>IFERROR(INDEX(引用!B:B,MATCH(成长任务!O58,引用!F:F,0)),O58)</f>
        <v>训练枪械</v>
      </c>
      <c r="Q58" s="35">
        <f t="shared" si="1"/>
        <v>3</v>
      </c>
    </row>
    <row r="59" spans="1:17" x14ac:dyDescent="0.2">
      <c r="A59" s="35">
        <v>3027</v>
      </c>
      <c r="B59" s="35">
        <v>3</v>
      </c>
      <c r="C59" s="35" t="s">
        <v>624</v>
      </c>
      <c r="D59" s="35" t="s">
        <v>625</v>
      </c>
      <c r="E59" s="35" t="s">
        <v>626</v>
      </c>
      <c r="F59" s="35" t="s">
        <v>627</v>
      </c>
      <c r="G59" s="35">
        <v>67</v>
      </c>
      <c r="H59" s="35">
        <v>309</v>
      </c>
      <c r="I59" s="35"/>
      <c r="J59" s="35" t="s">
        <v>628</v>
      </c>
      <c r="K59" s="35" t="s">
        <v>628</v>
      </c>
      <c r="L59" s="35">
        <v>0</v>
      </c>
      <c r="M59" s="35">
        <v>3039</v>
      </c>
      <c r="N59" s="35" t="s">
        <v>629</v>
      </c>
      <c r="O59" s="35" t="str">
        <f t="shared" si="4"/>
        <v>prop,309</v>
      </c>
      <c r="P59" s="35" t="str">
        <f>IFERROR(INDEX(引用!B:B,MATCH(成长任务!O59,引用!F:F,0)),O59)</f>
        <v>超能量球</v>
      </c>
      <c r="Q59" s="35">
        <f t="shared" si="1"/>
        <v>3</v>
      </c>
    </row>
    <row r="60" spans="1:17" x14ac:dyDescent="0.2">
      <c r="A60" s="35">
        <v>3028</v>
      </c>
      <c r="B60" s="35">
        <v>3</v>
      </c>
      <c r="C60" s="35" t="s">
        <v>630</v>
      </c>
      <c r="D60" s="35" t="s">
        <v>631</v>
      </c>
      <c r="E60" s="35" t="s">
        <v>632</v>
      </c>
      <c r="F60" s="35" t="s">
        <v>633</v>
      </c>
      <c r="G60" s="35">
        <v>67</v>
      </c>
      <c r="H60" s="35">
        <v>312</v>
      </c>
      <c r="I60" s="35"/>
      <c r="J60" s="35" t="s">
        <v>634</v>
      </c>
      <c r="K60" s="35" t="s">
        <v>634</v>
      </c>
      <c r="L60" s="35">
        <v>0</v>
      </c>
      <c r="M60" s="35">
        <v>3040</v>
      </c>
      <c r="N60" s="35" t="s">
        <v>635</v>
      </c>
      <c r="O60" s="35" t="str">
        <f t="shared" si="4"/>
        <v>prop,312</v>
      </c>
      <c r="P60" s="35" t="str">
        <f>IFERROR(INDEX(引用!B:B,MATCH(成长任务!O60,引用!F:F,0)),O60)</f>
        <v>能量核心</v>
      </c>
      <c r="Q60" s="35">
        <f t="shared" si="1"/>
        <v>3</v>
      </c>
    </row>
    <row r="61" spans="1:17" x14ac:dyDescent="0.2">
      <c r="A61" s="35">
        <v>3029</v>
      </c>
      <c r="B61" s="35">
        <v>3</v>
      </c>
      <c r="C61" s="35" t="s">
        <v>636</v>
      </c>
      <c r="D61" s="35" t="s">
        <v>637</v>
      </c>
      <c r="E61" s="35" t="s">
        <v>638</v>
      </c>
      <c r="F61" s="35" t="s">
        <v>639</v>
      </c>
      <c r="G61" s="35">
        <v>67</v>
      </c>
      <c r="H61" s="35">
        <v>211</v>
      </c>
      <c r="I61" s="35"/>
      <c r="J61" s="35" t="s">
        <v>640</v>
      </c>
      <c r="K61" s="35" t="s">
        <v>640</v>
      </c>
      <c r="L61" s="35">
        <v>0</v>
      </c>
      <c r="M61" s="35">
        <v>3033</v>
      </c>
      <c r="N61" s="35" t="s">
        <v>641</v>
      </c>
      <c r="O61" s="35" t="str">
        <f t="shared" si="4"/>
        <v>prop,211</v>
      </c>
      <c r="P61" s="35" t="str">
        <f>IFERROR(INDEX(引用!B:B,MATCH(成长任务!O61,引用!F:F,0)),O61)</f>
        <v>高等格斗力认证</v>
      </c>
      <c r="Q61" s="35">
        <f t="shared" si="1"/>
        <v>3</v>
      </c>
    </row>
    <row r="62" spans="1:17" x14ac:dyDescent="0.2">
      <c r="A62" s="35">
        <v>3030</v>
      </c>
      <c r="B62" s="35">
        <v>3</v>
      </c>
      <c r="C62" s="35" t="s">
        <v>642</v>
      </c>
      <c r="D62" s="35" t="s">
        <v>643</v>
      </c>
      <c r="E62" s="35" t="s">
        <v>644</v>
      </c>
      <c r="F62" s="35" t="s">
        <v>645</v>
      </c>
      <c r="G62" s="35">
        <v>67</v>
      </c>
      <c r="H62" s="35">
        <v>212</v>
      </c>
      <c r="I62" s="35">
        <v>13</v>
      </c>
      <c r="J62" s="35" t="s">
        <v>646</v>
      </c>
      <c r="K62" s="35" t="s">
        <v>646</v>
      </c>
      <c r="L62" s="35">
        <v>0</v>
      </c>
      <c r="M62" s="35">
        <v>3034</v>
      </c>
      <c r="N62" s="35" t="s">
        <v>647</v>
      </c>
      <c r="O62" s="35" t="str">
        <f t="shared" si="4"/>
        <v>prop,212</v>
      </c>
      <c r="P62" s="35" t="str">
        <f>IFERROR(INDEX(引用!B:B,MATCH(成长任务!O62,引用!F:F,0)),O62)</f>
        <v>高等武装力认证</v>
      </c>
      <c r="Q62" s="35">
        <f t="shared" si="1"/>
        <v>3</v>
      </c>
    </row>
    <row r="63" spans="1:17" x14ac:dyDescent="0.2">
      <c r="A63" s="35">
        <v>3031</v>
      </c>
      <c r="B63" s="35">
        <v>3</v>
      </c>
      <c r="C63" s="35" t="s">
        <v>648</v>
      </c>
      <c r="D63" s="35" t="s">
        <v>649</v>
      </c>
      <c r="E63" s="35" t="s">
        <v>650</v>
      </c>
      <c r="F63" s="35" t="s">
        <v>651</v>
      </c>
      <c r="G63" s="35">
        <v>67</v>
      </c>
      <c r="H63" s="35">
        <v>213</v>
      </c>
      <c r="I63" s="35">
        <v>23</v>
      </c>
      <c r="J63" s="35" t="s">
        <v>652</v>
      </c>
      <c r="K63" s="35" t="s">
        <v>652</v>
      </c>
      <c r="L63" s="35">
        <v>0</v>
      </c>
      <c r="M63" s="35">
        <v>3035</v>
      </c>
      <c r="N63" s="35" t="s">
        <v>653</v>
      </c>
      <c r="O63" s="35" t="str">
        <f t="shared" si="4"/>
        <v>prop,213</v>
      </c>
      <c r="P63" s="35" t="str">
        <f>IFERROR(INDEX(引用!B:B,MATCH(成长任务!O63,引用!F:F,0)),O63)</f>
        <v>高等超能力认证</v>
      </c>
      <c r="Q63" s="35">
        <f t="shared" si="1"/>
        <v>3</v>
      </c>
    </row>
    <row r="64" spans="1:17" x14ac:dyDescent="0.2">
      <c r="A64" s="35">
        <v>3032</v>
      </c>
      <c r="B64" s="35">
        <v>3</v>
      </c>
      <c r="C64" s="35" t="s">
        <v>654</v>
      </c>
      <c r="D64" s="35" t="s">
        <v>655</v>
      </c>
      <c r="E64" s="35" t="s">
        <v>656</v>
      </c>
      <c r="F64" s="35" t="s">
        <v>657</v>
      </c>
      <c r="G64" s="35">
        <v>67</v>
      </c>
      <c r="H64" s="35">
        <v>214</v>
      </c>
      <c r="I64" s="35">
        <v>33</v>
      </c>
      <c r="J64" s="35" t="s">
        <v>658</v>
      </c>
      <c r="K64" s="35" t="s">
        <v>658</v>
      </c>
      <c r="L64" s="35">
        <v>0</v>
      </c>
      <c r="M64" s="35">
        <v>3036</v>
      </c>
      <c r="N64" s="35" t="s">
        <v>659</v>
      </c>
      <c r="O64" s="35" t="str">
        <f t="shared" si="4"/>
        <v>prop,214</v>
      </c>
      <c r="P64" s="35" t="str">
        <f>IFERROR(INDEX(引用!B:B,MATCH(成长任务!O64,引用!F:F,0)),O64)</f>
        <v>高等机械力认证</v>
      </c>
      <c r="Q64" s="35">
        <f t="shared" si="1"/>
        <v>3</v>
      </c>
    </row>
    <row r="65" spans="1:17" x14ac:dyDescent="0.2">
      <c r="A65" s="35">
        <v>3033</v>
      </c>
      <c r="B65" s="35">
        <v>3</v>
      </c>
      <c r="C65" s="35" t="s">
        <v>660</v>
      </c>
      <c r="D65" s="35" t="s">
        <v>661</v>
      </c>
      <c r="E65" s="35" t="s">
        <v>662</v>
      </c>
      <c r="F65" s="35" t="s">
        <v>663</v>
      </c>
      <c r="G65" s="35">
        <v>36</v>
      </c>
      <c r="H65" s="35" t="s">
        <v>664</v>
      </c>
      <c r="I65" s="35">
        <v>1</v>
      </c>
      <c r="J65" s="35" t="s">
        <v>346</v>
      </c>
      <c r="K65" s="35" t="s">
        <v>346</v>
      </c>
      <c r="L65" s="35">
        <v>0</v>
      </c>
      <c r="M65" s="35" t="s">
        <v>358</v>
      </c>
      <c r="N65" s="35" t="s">
        <v>665</v>
      </c>
      <c r="O65" s="35" t="str">
        <f t="shared" si="4"/>
        <v>prop,105</v>
      </c>
      <c r="P65" s="35" t="str">
        <f>IFERROR(INDEX(引用!B:B,MATCH(成长任务!O65,引用!F:F,0)),O65)</f>
        <v>经验鱼籽丼</v>
      </c>
      <c r="Q65" s="35">
        <f t="shared" si="1"/>
        <v>1</v>
      </c>
    </row>
    <row r="66" spans="1:17" x14ac:dyDescent="0.2">
      <c r="A66" s="35">
        <v>3034</v>
      </c>
      <c r="B66" s="35">
        <v>3</v>
      </c>
      <c r="C66" s="35" t="s">
        <v>666</v>
      </c>
      <c r="D66" s="35" t="s">
        <v>667</v>
      </c>
      <c r="E66" s="35" t="s">
        <v>668</v>
      </c>
      <c r="F66" s="35" t="s">
        <v>669</v>
      </c>
      <c r="G66" s="35">
        <v>36</v>
      </c>
      <c r="H66" s="35" t="s">
        <v>670</v>
      </c>
      <c r="I66" s="35">
        <v>1</v>
      </c>
      <c r="J66" s="35" t="s">
        <v>346</v>
      </c>
      <c r="K66" s="35" t="s">
        <v>346</v>
      </c>
      <c r="L66" s="35">
        <v>0</v>
      </c>
      <c r="M66" s="35" t="s">
        <v>358</v>
      </c>
      <c r="N66" s="35" t="s">
        <v>671</v>
      </c>
      <c r="O66" s="35" t="str">
        <f t="shared" si="4"/>
        <v>prop,105</v>
      </c>
      <c r="P66" s="35" t="str">
        <f>IFERROR(INDEX(引用!B:B,MATCH(成长任务!O66,引用!F:F,0)),O66)</f>
        <v>经验鱼籽丼</v>
      </c>
      <c r="Q66" s="35">
        <f t="shared" si="1"/>
        <v>1</v>
      </c>
    </row>
    <row r="67" spans="1:17" x14ac:dyDescent="0.2">
      <c r="A67" s="35">
        <v>3035</v>
      </c>
      <c r="B67" s="35">
        <v>3</v>
      </c>
      <c r="C67" s="35" t="s">
        <v>672</v>
      </c>
      <c r="D67" s="35" t="s">
        <v>673</v>
      </c>
      <c r="E67" s="35" t="s">
        <v>674</v>
      </c>
      <c r="F67" s="35" t="s">
        <v>675</v>
      </c>
      <c r="G67" s="35">
        <v>36</v>
      </c>
      <c r="H67" s="35" t="s">
        <v>676</v>
      </c>
      <c r="I67" s="35">
        <v>1</v>
      </c>
      <c r="J67" s="35" t="s">
        <v>346</v>
      </c>
      <c r="K67" s="35" t="s">
        <v>346</v>
      </c>
      <c r="L67" s="35">
        <v>0</v>
      </c>
      <c r="M67" s="35" t="s">
        <v>358</v>
      </c>
      <c r="N67" s="35" t="s">
        <v>677</v>
      </c>
      <c r="O67" s="35" t="str">
        <f t="shared" si="4"/>
        <v>prop,105</v>
      </c>
      <c r="P67" s="35" t="str">
        <f>IFERROR(INDEX(引用!B:B,MATCH(成长任务!O67,引用!F:F,0)),O67)</f>
        <v>经验鱼籽丼</v>
      </c>
      <c r="Q67" s="35">
        <f t="shared" ref="Q67:Q125" si="5">VALUE(IF(O67="cash",RIGHT(K67,3),IF(O67="coin",RIGHT(K67,4),IF(O67="stage_token",RIGHT(K67,3),RIGHT(K67,1)))))</f>
        <v>1</v>
      </c>
    </row>
    <row r="68" spans="1:17" x14ac:dyDescent="0.2">
      <c r="A68" s="35">
        <v>3036</v>
      </c>
      <c r="B68" s="35">
        <v>3</v>
      </c>
      <c r="C68" s="35" t="s">
        <v>678</v>
      </c>
      <c r="D68" s="35" t="s">
        <v>679</v>
      </c>
      <c r="E68" s="35" t="s">
        <v>680</v>
      </c>
      <c r="F68" s="35" t="s">
        <v>681</v>
      </c>
      <c r="G68" s="35">
        <v>36</v>
      </c>
      <c r="H68" s="35" t="s">
        <v>682</v>
      </c>
      <c r="I68" s="35">
        <v>1</v>
      </c>
      <c r="J68" s="35" t="s">
        <v>346</v>
      </c>
      <c r="K68" s="35" t="s">
        <v>346</v>
      </c>
      <c r="L68" s="35">
        <v>0</v>
      </c>
      <c r="M68" s="35" t="s">
        <v>358</v>
      </c>
      <c r="N68" s="35" t="s">
        <v>683</v>
      </c>
      <c r="O68" s="35" t="str">
        <f t="shared" si="4"/>
        <v>prop,105</v>
      </c>
      <c r="P68" s="35" t="str">
        <f>IFERROR(INDEX(引用!B:B,MATCH(成长任务!O68,引用!F:F,0)),O68)</f>
        <v>经验鱼籽丼</v>
      </c>
      <c r="Q68" s="35">
        <f t="shared" si="5"/>
        <v>1</v>
      </c>
    </row>
    <row r="69" spans="1:17" x14ac:dyDescent="0.2">
      <c r="A69" s="35">
        <v>3009</v>
      </c>
      <c r="B69" s="35">
        <v>3</v>
      </c>
      <c r="C69" s="35" t="s">
        <v>684</v>
      </c>
      <c r="D69" s="35" t="s">
        <v>685</v>
      </c>
      <c r="E69" s="35" t="s">
        <v>686</v>
      </c>
      <c r="F69" s="35" t="s">
        <v>363</v>
      </c>
      <c r="G69" s="35">
        <v>77</v>
      </c>
      <c r="H69" s="35" t="s">
        <v>687</v>
      </c>
      <c r="I69" s="35">
        <v>400</v>
      </c>
      <c r="J69" s="35" t="s">
        <v>568</v>
      </c>
      <c r="K69" s="35" t="s">
        <v>568</v>
      </c>
      <c r="L69" s="35">
        <v>0</v>
      </c>
      <c r="M69" s="35">
        <v>3013</v>
      </c>
      <c r="N69" s="35" t="s">
        <v>688</v>
      </c>
      <c r="O69" s="35" t="str">
        <f t="shared" si="4"/>
        <v>prop,302</v>
      </c>
      <c r="P69" s="35" t="str">
        <f>IFERROR(INDEX(引用!B:B,MATCH(成长任务!O69,引用!F:F,0)),O69)</f>
        <v>“Super-X”</v>
      </c>
      <c r="Q69" s="35">
        <f t="shared" si="5"/>
        <v>3</v>
      </c>
    </row>
    <row r="70" spans="1:17" x14ac:dyDescent="0.2">
      <c r="A70" s="35">
        <v>3010</v>
      </c>
      <c r="B70" s="35">
        <v>3</v>
      </c>
      <c r="C70" s="35" t="s">
        <v>689</v>
      </c>
      <c r="D70" s="35" t="s">
        <v>690</v>
      </c>
      <c r="E70" s="35" t="s">
        <v>691</v>
      </c>
      <c r="F70" s="35" t="s">
        <v>363</v>
      </c>
      <c r="G70" s="35">
        <v>77</v>
      </c>
      <c r="H70" s="35" t="s">
        <v>687</v>
      </c>
      <c r="I70" s="35">
        <v>401</v>
      </c>
      <c r="J70" s="35" t="s">
        <v>574</v>
      </c>
      <c r="K70" s="35" t="s">
        <v>574</v>
      </c>
      <c r="L70" s="35">
        <v>0</v>
      </c>
      <c r="M70" s="35">
        <v>3014</v>
      </c>
      <c r="N70" s="35" t="s">
        <v>692</v>
      </c>
      <c r="O70" s="35" t="str">
        <f t="shared" si="4"/>
        <v>prop,305</v>
      </c>
      <c r="P70" s="35" t="str">
        <f>IFERROR(INDEX(引用!B:B,MATCH(成长任务!O70,引用!F:F,0)),O70)</f>
        <v>训练刀具</v>
      </c>
      <c r="Q70" s="35">
        <f t="shared" si="5"/>
        <v>3</v>
      </c>
    </row>
    <row r="71" spans="1:17" x14ac:dyDescent="0.2">
      <c r="A71" s="35">
        <v>3011</v>
      </c>
      <c r="B71" s="35">
        <v>3</v>
      </c>
      <c r="C71" s="35" t="s">
        <v>693</v>
      </c>
      <c r="D71" s="35" t="s">
        <v>694</v>
      </c>
      <c r="E71" s="35" t="s">
        <v>695</v>
      </c>
      <c r="F71" s="35" t="s">
        <v>363</v>
      </c>
      <c r="G71" s="35">
        <v>77</v>
      </c>
      <c r="H71" s="35" t="s">
        <v>687</v>
      </c>
      <c r="I71" s="35">
        <v>402</v>
      </c>
      <c r="J71" s="35" t="s">
        <v>580</v>
      </c>
      <c r="K71" s="35" t="s">
        <v>580</v>
      </c>
      <c r="L71" s="35">
        <v>0</v>
      </c>
      <c r="M71" s="35">
        <v>3015</v>
      </c>
      <c r="N71" s="35" t="s">
        <v>696</v>
      </c>
      <c r="O71" s="35" t="str">
        <f t="shared" si="4"/>
        <v>prop,308</v>
      </c>
      <c r="P71" s="35" t="str">
        <f>IFERROR(INDEX(引用!B:B,MATCH(成长任务!O71,引用!F:F,0)),O71)</f>
        <v>超能飞石</v>
      </c>
      <c r="Q71" s="35">
        <f t="shared" si="5"/>
        <v>3</v>
      </c>
    </row>
    <row r="72" spans="1:17" x14ac:dyDescent="0.2">
      <c r="A72" s="35">
        <v>3012</v>
      </c>
      <c r="B72" s="35">
        <v>3</v>
      </c>
      <c r="C72" s="35" t="s">
        <v>697</v>
      </c>
      <c r="D72" s="35" t="s">
        <v>698</v>
      </c>
      <c r="E72" s="35" t="s">
        <v>699</v>
      </c>
      <c r="F72" s="35" t="s">
        <v>363</v>
      </c>
      <c r="G72" s="35">
        <v>77</v>
      </c>
      <c r="H72" s="35" t="s">
        <v>687</v>
      </c>
      <c r="I72" s="35">
        <v>403</v>
      </c>
      <c r="J72" s="35" t="s">
        <v>586</v>
      </c>
      <c r="K72" s="35" t="s">
        <v>586</v>
      </c>
      <c r="L72" s="35">
        <v>0</v>
      </c>
      <c r="M72" s="35">
        <v>3016</v>
      </c>
      <c r="N72" s="35" t="s">
        <v>700</v>
      </c>
      <c r="O72" s="35" t="str">
        <f t="shared" si="4"/>
        <v>prop,311</v>
      </c>
      <c r="P72" s="35" t="str">
        <f>IFERROR(INDEX(引用!B:B,MATCH(成长任务!O72,引用!F:F,0)),O72)</f>
        <v>机械引擎</v>
      </c>
      <c r="Q72" s="35">
        <f t="shared" si="5"/>
        <v>3</v>
      </c>
    </row>
    <row r="73" spans="1:17" x14ac:dyDescent="0.2">
      <c r="A73" s="35">
        <v>3021</v>
      </c>
      <c r="B73" s="35">
        <v>3</v>
      </c>
      <c r="C73" s="35" t="s">
        <v>701</v>
      </c>
      <c r="D73" s="35" t="s">
        <v>702</v>
      </c>
      <c r="E73" s="35" t="s">
        <v>703</v>
      </c>
      <c r="F73" s="35" t="s">
        <v>363</v>
      </c>
      <c r="G73" s="35">
        <v>77</v>
      </c>
      <c r="H73" s="35" t="s">
        <v>704</v>
      </c>
      <c r="I73" s="35">
        <v>400</v>
      </c>
      <c r="J73" s="35" t="s">
        <v>616</v>
      </c>
      <c r="K73" s="35" t="s">
        <v>616</v>
      </c>
      <c r="L73" s="35">
        <v>0</v>
      </c>
      <c r="M73" s="35">
        <v>3025</v>
      </c>
      <c r="N73" s="35" t="s">
        <v>705</v>
      </c>
      <c r="O73" s="35" t="str">
        <f t="shared" si="4"/>
        <v>prop,303</v>
      </c>
      <c r="P73" s="35" t="str">
        <f>IFERROR(INDEX(引用!B:B,MATCH(成长任务!O73,引用!F:F,0)),O73)</f>
        <v>肌力药剂</v>
      </c>
      <c r="Q73" s="35">
        <f t="shared" si="5"/>
        <v>3</v>
      </c>
    </row>
    <row r="74" spans="1:17" x14ac:dyDescent="0.2">
      <c r="A74" s="35">
        <v>3022</v>
      </c>
      <c r="B74" s="35">
        <v>3</v>
      </c>
      <c r="C74" s="35" t="s">
        <v>706</v>
      </c>
      <c r="D74" s="35" t="s">
        <v>707</v>
      </c>
      <c r="E74" s="35" t="s">
        <v>708</v>
      </c>
      <c r="F74" s="35" t="s">
        <v>363</v>
      </c>
      <c r="G74" s="35">
        <v>77</v>
      </c>
      <c r="H74" s="35" t="s">
        <v>704</v>
      </c>
      <c r="I74" s="35">
        <v>401</v>
      </c>
      <c r="J74" s="35" t="s">
        <v>622</v>
      </c>
      <c r="K74" s="35" t="s">
        <v>622</v>
      </c>
      <c r="L74" s="35">
        <v>0</v>
      </c>
      <c r="M74" s="35">
        <v>3026</v>
      </c>
      <c r="N74" s="35" t="s">
        <v>709</v>
      </c>
      <c r="O74" s="35" t="str">
        <f t="shared" si="4"/>
        <v>prop,306</v>
      </c>
      <c r="P74" s="35" t="str">
        <f>IFERROR(INDEX(引用!B:B,MATCH(成长任务!O74,引用!F:F,0)),O74)</f>
        <v>训练枪械</v>
      </c>
      <c r="Q74" s="35">
        <f t="shared" si="5"/>
        <v>3</v>
      </c>
    </row>
    <row r="75" spans="1:17" x14ac:dyDescent="0.2">
      <c r="A75" s="35">
        <v>3023</v>
      </c>
      <c r="B75" s="35">
        <v>3</v>
      </c>
      <c r="C75" s="35" t="s">
        <v>710</v>
      </c>
      <c r="D75" s="35" t="s">
        <v>711</v>
      </c>
      <c r="E75" s="35" t="s">
        <v>712</v>
      </c>
      <c r="F75" s="35" t="s">
        <v>363</v>
      </c>
      <c r="G75" s="35">
        <v>77</v>
      </c>
      <c r="H75" s="35" t="s">
        <v>704</v>
      </c>
      <c r="I75" s="35">
        <v>402</v>
      </c>
      <c r="J75" s="35" t="s">
        <v>628</v>
      </c>
      <c r="K75" s="35" t="s">
        <v>628</v>
      </c>
      <c r="L75" s="35">
        <v>0</v>
      </c>
      <c r="M75" s="35">
        <v>3027</v>
      </c>
      <c r="N75" s="35" t="s">
        <v>713</v>
      </c>
      <c r="O75" s="35" t="str">
        <f t="shared" si="4"/>
        <v>prop,309</v>
      </c>
      <c r="P75" s="35" t="str">
        <f>IFERROR(INDEX(引用!B:B,MATCH(成长任务!O75,引用!F:F,0)),O75)</f>
        <v>超能量球</v>
      </c>
      <c r="Q75" s="35">
        <f t="shared" si="5"/>
        <v>3</v>
      </c>
    </row>
    <row r="76" spans="1:17" x14ac:dyDescent="0.2">
      <c r="A76" s="35">
        <v>3024</v>
      </c>
      <c r="B76" s="35">
        <v>3</v>
      </c>
      <c r="C76" s="35" t="s">
        <v>714</v>
      </c>
      <c r="D76" s="35" t="s">
        <v>715</v>
      </c>
      <c r="E76" s="35" t="s">
        <v>716</v>
      </c>
      <c r="F76" s="35" t="s">
        <v>363</v>
      </c>
      <c r="G76" s="35">
        <v>77</v>
      </c>
      <c r="H76" s="35" t="s">
        <v>704</v>
      </c>
      <c r="I76" s="35">
        <v>403</v>
      </c>
      <c r="J76" s="35" t="s">
        <v>634</v>
      </c>
      <c r="K76" s="35" t="s">
        <v>634</v>
      </c>
      <c r="L76" s="35">
        <v>0</v>
      </c>
      <c r="M76" s="35">
        <v>3028</v>
      </c>
      <c r="N76" s="35" t="s">
        <v>717</v>
      </c>
      <c r="O76" s="35" t="str">
        <f t="shared" si="4"/>
        <v>prop,312</v>
      </c>
      <c r="P76" s="35" t="str">
        <f>IFERROR(INDEX(引用!B:B,MATCH(成长任务!O76,引用!F:F,0)),O76)</f>
        <v>能量核心</v>
      </c>
      <c r="Q76" s="35">
        <f t="shared" si="5"/>
        <v>3</v>
      </c>
    </row>
    <row r="77" spans="1:17" x14ac:dyDescent="0.2">
      <c r="A77" s="35">
        <v>3037</v>
      </c>
      <c r="B77" s="35">
        <v>3</v>
      </c>
      <c r="C77" s="35" t="s">
        <v>718</v>
      </c>
      <c r="D77" s="35" t="s">
        <v>719</v>
      </c>
      <c r="E77" s="35" t="s">
        <v>720</v>
      </c>
      <c r="F77" s="35" t="s">
        <v>363</v>
      </c>
      <c r="G77" s="35">
        <v>77</v>
      </c>
      <c r="H77" s="35" t="s">
        <v>721</v>
      </c>
      <c r="I77" s="35">
        <v>400</v>
      </c>
      <c r="J77" s="35" t="s">
        <v>985</v>
      </c>
      <c r="K77" s="35" t="s">
        <v>985</v>
      </c>
      <c r="L77" s="35">
        <v>0</v>
      </c>
      <c r="M77" s="35">
        <v>3041</v>
      </c>
      <c r="N77" s="35" t="s">
        <v>722</v>
      </c>
      <c r="O77" s="35" t="str">
        <f t="shared" si="4"/>
        <v>prop,315</v>
      </c>
      <c r="P77" s="35" t="str">
        <f>IFERROR(INDEX(引用!B:B,MATCH(成长任务!O77,引用!F:F,0)),O77)</f>
        <v>高等攻击天赋书</v>
      </c>
      <c r="Q77" s="35">
        <f t="shared" si="5"/>
        <v>1</v>
      </c>
    </row>
    <row r="78" spans="1:17" x14ac:dyDescent="0.2">
      <c r="A78" s="35">
        <v>3038</v>
      </c>
      <c r="B78" s="35">
        <v>3</v>
      </c>
      <c r="C78" s="35" t="s">
        <v>723</v>
      </c>
      <c r="D78" s="35" t="s">
        <v>724</v>
      </c>
      <c r="E78" s="35" t="s">
        <v>725</v>
      </c>
      <c r="F78" s="35" t="s">
        <v>363</v>
      </c>
      <c r="G78" s="35">
        <v>77</v>
      </c>
      <c r="H78" s="35" t="s">
        <v>721</v>
      </c>
      <c r="I78" s="35">
        <v>401</v>
      </c>
      <c r="J78" s="35" t="s">
        <v>986</v>
      </c>
      <c r="K78" s="35" t="s">
        <v>986</v>
      </c>
      <c r="L78" s="35">
        <v>0</v>
      </c>
      <c r="M78" s="35">
        <v>3042</v>
      </c>
      <c r="N78" s="35" t="s">
        <v>726</v>
      </c>
      <c r="O78" s="35" t="str">
        <f t="shared" si="4"/>
        <v>prop,318</v>
      </c>
      <c r="P78" s="35" t="str">
        <f>IFERROR(INDEX(引用!B:B,MATCH(成长任务!O78,引用!F:F,0)),O78)</f>
        <v>高等生存天赋书</v>
      </c>
      <c r="Q78" s="35">
        <f t="shared" si="5"/>
        <v>1</v>
      </c>
    </row>
    <row r="79" spans="1:17" x14ac:dyDescent="0.2">
      <c r="A79" s="35">
        <v>3039</v>
      </c>
      <c r="B79" s="35">
        <v>3</v>
      </c>
      <c r="C79" s="35" t="s">
        <v>727</v>
      </c>
      <c r="D79" s="35" t="s">
        <v>728</v>
      </c>
      <c r="E79" s="35" t="s">
        <v>729</v>
      </c>
      <c r="F79" s="35" t="s">
        <v>363</v>
      </c>
      <c r="G79" s="35">
        <v>77</v>
      </c>
      <c r="H79" s="35" t="s">
        <v>721</v>
      </c>
      <c r="I79" s="35">
        <v>402</v>
      </c>
      <c r="J79" s="35" t="s">
        <v>985</v>
      </c>
      <c r="K79" s="35" t="s">
        <v>985</v>
      </c>
      <c r="L79" s="35">
        <v>0</v>
      </c>
      <c r="M79" s="35">
        <v>3043</v>
      </c>
      <c r="N79" s="35" t="s">
        <v>730</v>
      </c>
      <c r="O79" s="35" t="str">
        <f t="shared" si="4"/>
        <v>prop,315</v>
      </c>
      <c r="P79" s="35" t="str">
        <f>IFERROR(INDEX(引用!B:B,MATCH(成长任务!O79,引用!F:F,0)),O79)</f>
        <v>高等攻击天赋书</v>
      </c>
      <c r="Q79" s="35">
        <f t="shared" si="5"/>
        <v>1</v>
      </c>
    </row>
    <row r="80" spans="1:17" x14ac:dyDescent="0.2">
      <c r="A80" s="35">
        <v>3040</v>
      </c>
      <c r="B80" s="35">
        <v>3</v>
      </c>
      <c r="C80" s="35" t="s">
        <v>731</v>
      </c>
      <c r="D80" s="35" t="s">
        <v>732</v>
      </c>
      <c r="E80" s="35" t="s">
        <v>733</v>
      </c>
      <c r="F80" s="35" t="s">
        <v>363</v>
      </c>
      <c r="G80" s="35">
        <v>77</v>
      </c>
      <c r="H80" s="35" t="s">
        <v>721</v>
      </c>
      <c r="I80" s="35">
        <v>403</v>
      </c>
      <c r="J80" s="35" t="s">
        <v>986</v>
      </c>
      <c r="K80" s="35" t="s">
        <v>986</v>
      </c>
      <c r="L80" s="35">
        <v>0</v>
      </c>
      <c r="M80" s="35">
        <v>3044</v>
      </c>
      <c r="N80" s="35" t="s">
        <v>734</v>
      </c>
      <c r="O80" s="35" t="str">
        <f t="shared" si="4"/>
        <v>prop,318</v>
      </c>
      <c r="P80" s="35" t="str">
        <f>IFERROR(INDEX(引用!B:B,MATCH(成长任务!O80,引用!F:F,0)),O80)</f>
        <v>高等生存天赋书</v>
      </c>
      <c r="Q80" s="35">
        <f t="shared" si="5"/>
        <v>1</v>
      </c>
    </row>
    <row r="81" spans="1:17" x14ac:dyDescent="0.2">
      <c r="A81" s="35">
        <v>3041</v>
      </c>
      <c r="B81" s="35">
        <v>3</v>
      </c>
      <c r="C81" s="35" t="s">
        <v>968</v>
      </c>
      <c r="D81" s="35" t="s">
        <v>969</v>
      </c>
      <c r="E81" s="35" t="s">
        <v>970</v>
      </c>
      <c r="F81" s="39" t="s">
        <v>363</v>
      </c>
      <c r="G81" s="35">
        <v>77</v>
      </c>
      <c r="H81" s="40" t="s">
        <v>971</v>
      </c>
      <c r="I81" s="35">
        <v>400</v>
      </c>
      <c r="J81" s="35" t="s">
        <v>357</v>
      </c>
      <c r="K81" s="35" t="s">
        <v>357</v>
      </c>
      <c r="L81" s="35">
        <v>0</v>
      </c>
      <c r="M81" s="41" t="s">
        <v>358</v>
      </c>
      <c r="N81" s="35" t="s">
        <v>972</v>
      </c>
      <c r="O81" s="35" t="str">
        <f t="shared" si="4"/>
        <v>prop,705</v>
      </c>
      <c r="P81" s="35" t="str">
        <f>IFERROR(INDEX(引用!B:B,MATCH(成长任务!O81,引用!F:F,0)),O81)</f>
        <v>英雄招募令</v>
      </c>
      <c r="Q81" s="35">
        <f t="shared" si="5"/>
        <v>1</v>
      </c>
    </row>
    <row r="82" spans="1:17" x14ac:dyDescent="0.2">
      <c r="A82" s="35">
        <v>3042</v>
      </c>
      <c r="B82" s="35">
        <v>3</v>
      </c>
      <c r="C82" s="35" t="s">
        <v>973</v>
      </c>
      <c r="D82" s="35" t="s">
        <v>974</v>
      </c>
      <c r="E82" s="35" t="s">
        <v>975</v>
      </c>
      <c r="F82" s="39" t="s">
        <v>363</v>
      </c>
      <c r="G82" s="35">
        <v>77</v>
      </c>
      <c r="H82" s="40" t="s">
        <v>971</v>
      </c>
      <c r="I82" s="35">
        <v>401</v>
      </c>
      <c r="J82" s="35" t="s">
        <v>515</v>
      </c>
      <c r="K82" s="35" t="s">
        <v>515</v>
      </c>
      <c r="L82" s="35">
        <v>0</v>
      </c>
      <c r="M82" s="41" t="s">
        <v>358</v>
      </c>
      <c r="N82" s="35" t="s">
        <v>976</v>
      </c>
      <c r="O82" s="35" t="str">
        <f t="shared" si="4"/>
        <v>prop,706</v>
      </c>
      <c r="P82" s="35" t="str">
        <f>IFERROR(INDEX(引用!B:B,MATCH(成长任务!O82,引用!F:F,0)),O82)</f>
        <v>怪人招募令</v>
      </c>
      <c r="Q82" s="35">
        <f t="shared" si="5"/>
        <v>1</v>
      </c>
    </row>
    <row r="83" spans="1:17" x14ac:dyDescent="0.2">
      <c r="A83" s="35">
        <v>3043</v>
      </c>
      <c r="B83" s="35">
        <v>3</v>
      </c>
      <c r="C83" s="35" t="s">
        <v>977</v>
      </c>
      <c r="D83" s="35" t="s">
        <v>978</v>
      </c>
      <c r="E83" s="35" t="s">
        <v>979</v>
      </c>
      <c r="F83" s="39" t="s">
        <v>363</v>
      </c>
      <c r="G83" s="35">
        <v>77</v>
      </c>
      <c r="H83" s="40" t="s">
        <v>971</v>
      </c>
      <c r="I83" s="35">
        <v>402</v>
      </c>
      <c r="J83" s="35" t="s">
        <v>357</v>
      </c>
      <c r="K83" s="35" t="s">
        <v>357</v>
      </c>
      <c r="L83" s="35">
        <v>0</v>
      </c>
      <c r="M83" s="41" t="s">
        <v>358</v>
      </c>
      <c r="N83" s="35" t="s">
        <v>980</v>
      </c>
      <c r="O83" s="35" t="str">
        <f t="shared" si="4"/>
        <v>prop,705</v>
      </c>
      <c r="P83" s="35" t="str">
        <f>IFERROR(INDEX(引用!B:B,MATCH(成长任务!O83,引用!F:F,0)),O83)</f>
        <v>英雄招募令</v>
      </c>
      <c r="Q83" s="35">
        <f t="shared" si="5"/>
        <v>1</v>
      </c>
    </row>
    <row r="84" spans="1:17" x14ac:dyDescent="0.2">
      <c r="A84" s="35">
        <v>3044</v>
      </c>
      <c r="B84" s="35">
        <v>3</v>
      </c>
      <c r="C84" s="35" t="s">
        <v>981</v>
      </c>
      <c r="D84" s="35" t="s">
        <v>982</v>
      </c>
      <c r="E84" s="35" t="s">
        <v>983</v>
      </c>
      <c r="F84" s="39" t="s">
        <v>363</v>
      </c>
      <c r="G84" s="35">
        <v>77</v>
      </c>
      <c r="H84" s="40" t="s">
        <v>971</v>
      </c>
      <c r="I84" s="35">
        <v>403</v>
      </c>
      <c r="J84" s="35" t="s">
        <v>515</v>
      </c>
      <c r="K84" s="35" t="s">
        <v>515</v>
      </c>
      <c r="L84" s="35">
        <v>0</v>
      </c>
      <c r="M84" s="41" t="s">
        <v>358</v>
      </c>
      <c r="N84" s="35" t="s">
        <v>984</v>
      </c>
      <c r="O84" s="35" t="str">
        <f t="shared" si="4"/>
        <v>prop,706</v>
      </c>
      <c r="P84" s="35" t="str">
        <f>IFERROR(INDEX(引用!B:B,MATCH(成长任务!O84,引用!F:F,0)),O84)</f>
        <v>怪人招募令</v>
      </c>
      <c r="Q84" s="35">
        <f t="shared" si="5"/>
        <v>1</v>
      </c>
    </row>
    <row r="85" spans="1:17" x14ac:dyDescent="0.2">
      <c r="A85" s="35">
        <v>4001</v>
      </c>
      <c r="B85" s="35">
        <v>4</v>
      </c>
      <c r="C85" s="35" t="s">
        <v>735</v>
      </c>
      <c r="D85" s="35" t="s">
        <v>736</v>
      </c>
      <c r="E85" s="35" t="s">
        <v>737</v>
      </c>
      <c r="F85" s="35" t="s">
        <v>738</v>
      </c>
      <c r="G85" s="35">
        <v>10</v>
      </c>
      <c r="H85" s="35">
        <v>1</v>
      </c>
      <c r="I85" s="35">
        <v>1</v>
      </c>
      <c r="J85" s="35" t="s">
        <v>310</v>
      </c>
      <c r="K85" s="35" t="s">
        <v>311</v>
      </c>
      <c r="L85" s="35">
        <v>0</v>
      </c>
      <c r="M85" s="35" t="s">
        <v>739</v>
      </c>
      <c r="N85" s="35" t="s">
        <v>740</v>
      </c>
      <c r="O85" s="35" t="str">
        <f t="shared" si="4"/>
        <v>item,103</v>
      </c>
      <c r="P85" s="35" t="str">
        <f>IFERROR(INDEX(引用!B:B,MATCH(成长任务!O85,引用!F:F,0)),O85)</f>
        <v>随机3星饰品</v>
      </c>
      <c r="Q85" s="35">
        <f t="shared" si="5"/>
        <v>1</v>
      </c>
    </row>
    <row r="86" spans="1:17" x14ac:dyDescent="0.2">
      <c r="A86" s="35">
        <v>4002</v>
      </c>
      <c r="B86" s="35">
        <v>4</v>
      </c>
      <c r="C86" s="35" t="s">
        <v>741</v>
      </c>
      <c r="D86" s="35" t="s">
        <v>742</v>
      </c>
      <c r="E86" s="35" t="s">
        <v>743</v>
      </c>
      <c r="F86" s="35" t="s">
        <v>744</v>
      </c>
      <c r="G86" s="35">
        <v>10</v>
      </c>
      <c r="H86" s="35">
        <v>1</v>
      </c>
      <c r="I86" s="35">
        <v>2</v>
      </c>
      <c r="J86" s="35" t="s">
        <v>310</v>
      </c>
      <c r="K86" s="35" t="s">
        <v>311</v>
      </c>
      <c r="L86" s="35">
        <v>0</v>
      </c>
      <c r="M86" s="35" t="s">
        <v>745</v>
      </c>
      <c r="N86" s="35" t="s">
        <v>324</v>
      </c>
      <c r="O86" s="35" t="str">
        <f t="shared" si="4"/>
        <v>item,103</v>
      </c>
      <c r="P86" s="35" t="str">
        <f>IFERROR(INDEX(引用!B:B,MATCH(成长任务!O86,引用!F:F,0)),O86)</f>
        <v>随机3星饰品</v>
      </c>
      <c r="Q86" s="35">
        <f t="shared" si="5"/>
        <v>1</v>
      </c>
    </row>
    <row r="87" spans="1:17" x14ac:dyDescent="0.2">
      <c r="A87" s="35">
        <v>4003</v>
      </c>
      <c r="B87" s="35">
        <v>4</v>
      </c>
      <c r="C87" s="35" t="s">
        <v>746</v>
      </c>
      <c r="D87" s="35" t="s">
        <v>747</v>
      </c>
      <c r="E87" s="35" t="s">
        <v>748</v>
      </c>
      <c r="F87" s="35" t="s">
        <v>749</v>
      </c>
      <c r="G87" s="35">
        <v>10</v>
      </c>
      <c r="H87" s="35">
        <v>1</v>
      </c>
      <c r="I87" s="35">
        <v>3</v>
      </c>
      <c r="J87" s="35" t="s">
        <v>310</v>
      </c>
      <c r="K87" s="35" t="s">
        <v>311</v>
      </c>
      <c r="L87" s="35">
        <v>0</v>
      </c>
      <c r="M87" s="35" t="s">
        <v>745</v>
      </c>
      <c r="N87" s="35" t="s">
        <v>750</v>
      </c>
      <c r="O87" s="35" t="str">
        <f t="shared" si="4"/>
        <v>item,103</v>
      </c>
      <c r="P87" s="35" t="str">
        <f>IFERROR(INDEX(引用!B:B,MATCH(成长任务!O87,引用!F:F,0)),O87)</f>
        <v>随机3星饰品</v>
      </c>
      <c r="Q87" s="35">
        <f t="shared" si="5"/>
        <v>1</v>
      </c>
    </row>
    <row r="88" spans="1:17" x14ac:dyDescent="0.2">
      <c r="A88" s="35">
        <v>4004</v>
      </c>
      <c r="B88" s="35">
        <v>4</v>
      </c>
      <c r="C88" s="35" t="s">
        <v>751</v>
      </c>
      <c r="D88" s="35" t="s">
        <v>752</v>
      </c>
      <c r="E88" s="35" t="s">
        <v>753</v>
      </c>
      <c r="F88" s="35" t="s">
        <v>754</v>
      </c>
      <c r="G88" s="35">
        <v>68</v>
      </c>
      <c r="H88" s="35">
        <v>3</v>
      </c>
      <c r="I88" s="35"/>
      <c r="J88" s="35" t="s">
        <v>312</v>
      </c>
      <c r="K88" s="35" t="s">
        <v>312</v>
      </c>
      <c r="L88" s="35">
        <v>0</v>
      </c>
      <c r="M88" s="35" t="s">
        <v>358</v>
      </c>
      <c r="N88" s="35" t="s">
        <v>372</v>
      </c>
      <c r="O88" s="35" t="s">
        <v>913</v>
      </c>
      <c r="P88" s="35" t="str">
        <f>IFERROR(INDEX(引用!B:B,MATCH(成长任务!O88,引用!F:F,0)),O88)</f>
        <v>coin</v>
      </c>
      <c r="Q88" s="35">
        <f t="shared" si="5"/>
        <v>2000</v>
      </c>
    </row>
    <row r="89" spans="1:17" x14ac:dyDescent="0.2">
      <c r="A89" s="35">
        <v>4005</v>
      </c>
      <c r="B89" s="35">
        <v>4</v>
      </c>
      <c r="C89" s="35" t="s">
        <v>755</v>
      </c>
      <c r="D89" s="35" t="s">
        <v>756</v>
      </c>
      <c r="E89" s="35" t="s">
        <v>757</v>
      </c>
      <c r="F89" s="35" t="s">
        <v>758</v>
      </c>
      <c r="G89" s="35">
        <v>69</v>
      </c>
      <c r="H89" s="35">
        <v>1</v>
      </c>
      <c r="I89" s="35">
        <v>3</v>
      </c>
      <c r="J89" s="35" t="s">
        <v>312</v>
      </c>
      <c r="K89" s="35" t="s">
        <v>312</v>
      </c>
      <c r="L89" s="35">
        <v>0</v>
      </c>
      <c r="M89" s="35" t="s">
        <v>759</v>
      </c>
      <c r="N89" s="35" t="s">
        <v>329</v>
      </c>
      <c r="O89" s="35" t="s">
        <v>913</v>
      </c>
      <c r="P89" s="35" t="str">
        <f>IFERROR(INDEX(引用!B:B,MATCH(成长任务!O89,引用!F:F,0)),O89)</f>
        <v>coin</v>
      </c>
      <c r="Q89" s="35">
        <f t="shared" si="5"/>
        <v>2000</v>
      </c>
    </row>
    <row r="90" spans="1:17" x14ac:dyDescent="0.2">
      <c r="A90" s="35">
        <v>4006</v>
      </c>
      <c r="B90" s="35">
        <v>4</v>
      </c>
      <c r="C90" s="35" t="s">
        <v>760</v>
      </c>
      <c r="D90" s="35" t="s">
        <v>761</v>
      </c>
      <c r="E90" s="35" t="s">
        <v>762</v>
      </c>
      <c r="F90" s="35" t="s">
        <v>758</v>
      </c>
      <c r="G90" s="35">
        <v>69</v>
      </c>
      <c r="H90" s="35">
        <v>1</v>
      </c>
      <c r="I90" s="35">
        <v>6</v>
      </c>
      <c r="J90" s="35" t="s">
        <v>312</v>
      </c>
      <c r="K90" s="35" t="s">
        <v>312</v>
      </c>
      <c r="L90" s="35">
        <v>0</v>
      </c>
      <c r="M90" s="35" t="s">
        <v>763</v>
      </c>
      <c r="N90" s="35" t="s">
        <v>335</v>
      </c>
      <c r="O90" s="35" t="s">
        <v>913</v>
      </c>
      <c r="P90" s="35" t="str">
        <f>IFERROR(INDEX(引用!B:B,MATCH(成长任务!O90,引用!F:F,0)),O90)</f>
        <v>coin</v>
      </c>
      <c r="Q90" s="35">
        <f t="shared" si="5"/>
        <v>2000</v>
      </c>
    </row>
    <row r="91" spans="1:17" x14ac:dyDescent="0.2">
      <c r="A91" s="35">
        <v>4007</v>
      </c>
      <c r="B91" s="35">
        <v>4</v>
      </c>
      <c r="C91" s="35" t="s">
        <v>764</v>
      </c>
      <c r="D91" s="35" t="s">
        <v>765</v>
      </c>
      <c r="E91" s="35" t="s">
        <v>766</v>
      </c>
      <c r="F91" s="35" t="s">
        <v>758</v>
      </c>
      <c r="G91" s="35">
        <v>69</v>
      </c>
      <c r="H91" s="35">
        <v>1</v>
      </c>
      <c r="I91" s="35">
        <v>9</v>
      </c>
      <c r="J91" s="35" t="s">
        <v>312</v>
      </c>
      <c r="K91" s="35" t="s">
        <v>312</v>
      </c>
      <c r="L91" s="35">
        <v>0</v>
      </c>
      <c r="M91" s="35" t="s">
        <v>767</v>
      </c>
      <c r="N91" s="35" t="s">
        <v>341</v>
      </c>
      <c r="O91" s="35" t="s">
        <v>913</v>
      </c>
      <c r="P91" s="35" t="str">
        <f>IFERROR(INDEX(引用!B:B,MATCH(成长任务!O91,引用!F:F,0)),O91)</f>
        <v>coin</v>
      </c>
      <c r="Q91" s="35">
        <f t="shared" si="5"/>
        <v>2000</v>
      </c>
    </row>
    <row r="92" spans="1:17" x14ac:dyDescent="0.2">
      <c r="A92" s="35">
        <v>4008</v>
      </c>
      <c r="B92" s="35">
        <v>4</v>
      </c>
      <c r="C92" s="35" t="s">
        <v>768</v>
      </c>
      <c r="D92" s="35" t="s">
        <v>769</v>
      </c>
      <c r="E92" s="35" t="s">
        <v>770</v>
      </c>
      <c r="F92" s="35" t="s">
        <v>758</v>
      </c>
      <c r="G92" s="35">
        <v>69</v>
      </c>
      <c r="H92" s="35">
        <v>1</v>
      </c>
      <c r="I92" s="35">
        <v>12</v>
      </c>
      <c r="J92" s="35" t="s">
        <v>771</v>
      </c>
      <c r="K92" s="35" t="s">
        <v>771</v>
      </c>
      <c r="L92" s="35">
        <v>0</v>
      </c>
      <c r="M92" s="35" t="s">
        <v>772</v>
      </c>
      <c r="N92" s="35" t="s">
        <v>348</v>
      </c>
      <c r="O92" s="35" t="s">
        <v>913</v>
      </c>
      <c r="P92" s="35" t="str">
        <f>IFERROR(INDEX(引用!B:B,MATCH(成长任务!O92,引用!F:F,0)),O92)</f>
        <v>coin</v>
      </c>
      <c r="Q92" s="35">
        <f t="shared" si="5"/>
        <v>5000</v>
      </c>
    </row>
    <row r="93" spans="1:17" x14ac:dyDescent="0.2">
      <c r="A93" s="35">
        <v>4009</v>
      </c>
      <c r="B93" s="35">
        <v>4</v>
      </c>
      <c r="C93" s="35" t="s">
        <v>773</v>
      </c>
      <c r="D93" s="35" t="s">
        <v>774</v>
      </c>
      <c r="E93" s="35" t="s">
        <v>775</v>
      </c>
      <c r="F93" s="35" t="s">
        <v>758</v>
      </c>
      <c r="G93" s="35">
        <v>69</v>
      </c>
      <c r="H93" s="35">
        <v>1</v>
      </c>
      <c r="I93" s="35">
        <v>15</v>
      </c>
      <c r="J93" s="35" t="s">
        <v>771</v>
      </c>
      <c r="K93" s="35" t="s">
        <v>771</v>
      </c>
      <c r="L93" s="35">
        <v>0</v>
      </c>
      <c r="M93" s="35" t="s">
        <v>776</v>
      </c>
      <c r="N93" s="35" t="s">
        <v>353</v>
      </c>
      <c r="O93" s="35" t="s">
        <v>913</v>
      </c>
      <c r="P93" s="35" t="str">
        <f>IFERROR(INDEX(引用!B:B,MATCH(成长任务!O93,引用!F:F,0)),O93)</f>
        <v>coin</v>
      </c>
      <c r="Q93" s="35">
        <f t="shared" si="5"/>
        <v>5000</v>
      </c>
    </row>
    <row r="94" spans="1:17" x14ac:dyDescent="0.2">
      <c r="A94" s="35">
        <v>4010</v>
      </c>
      <c r="B94" s="35">
        <v>4</v>
      </c>
      <c r="C94" s="35" t="s">
        <v>777</v>
      </c>
      <c r="D94" s="35" t="s">
        <v>778</v>
      </c>
      <c r="E94" s="35" t="s">
        <v>779</v>
      </c>
      <c r="F94" s="35" t="s">
        <v>780</v>
      </c>
      <c r="G94" s="35">
        <v>70</v>
      </c>
      <c r="H94" s="35">
        <v>1</v>
      </c>
      <c r="I94" s="35">
        <v>2</v>
      </c>
      <c r="J94" s="35" t="s">
        <v>781</v>
      </c>
      <c r="K94" s="35" t="s">
        <v>782</v>
      </c>
      <c r="L94" s="35">
        <v>0</v>
      </c>
      <c r="M94" s="35" t="s">
        <v>358</v>
      </c>
      <c r="N94" s="35" t="s">
        <v>399</v>
      </c>
      <c r="O94" s="35" t="str">
        <f t="shared" ref="O94:O125" si="6">LEFT(J94,8)</f>
        <v>item,102</v>
      </c>
      <c r="P94" s="35" t="str">
        <f>IFERROR(INDEX(引用!B:B,MATCH(成长任务!O94,引用!F:F,0)),O94)</f>
        <v>随机2星饰品</v>
      </c>
      <c r="Q94" s="35">
        <f t="shared" si="5"/>
        <v>1</v>
      </c>
    </row>
    <row r="95" spans="1:17" x14ac:dyDescent="0.2">
      <c r="A95" s="35">
        <v>4011</v>
      </c>
      <c r="B95" s="35">
        <v>4</v>
      </c>
      <c r="C95" s="35" t="s">
        <v>783</v>
      </c>
      <c r="D95" s="35" t="s">
        <v>784</v>
      </c>
      <c r="E95" s="35" t="s">
        <v>785</v>
      </c>
      <c r="F95" s="35" t="s">
        <v>786</v>
      </c>
      <c r="G95" s="35">
        <v>70</v>
      </c>
      <c r="H95" s="35">
        <v>1</v>
      </c>
      <c r="I95" s="35">
        <v>3</v>
      </c>
      <c r="J95" s="35" t="s">
        <v>310</v>
      </c>
      <c r="K95" s="35" t="s">
        <v>311</v>
      </c>
      <c r="L95" s="35">
        <v>0</v>
      </c>
      <c r="M95" s="35" t="s">
        <v>358</v>
      </c>
      <c r="N95" s="35" t="s">
        <v>405</v>
      </c>
      <c r="O95" s="35" t="str">
        <f t="shared" si="6"/>
        <v>item,103</v>
      </c>
      <c r="P95" s="35" t="str">
        <f>IFERROR(INDEX(引用!B:B,MATCH(成长任务!O95,引用!F:F,0)),O95)</f>
        <v>随机3星饰品</v>
      </c>
      <c r="Q95" s="35">
        <f t="shared" si="5"/>
        <v>1</v>
      </c>
    </row>
    <row r="96" spans="1:17" x14ac:dyDescent="0.2">
      <c r="A96" s="35">
        <v>4012</v>
      </c>
      <c r="B96" s="35">
        <v>4</v>
      </c>
      <c r="C96" s="35" t="s">
        <v>787</v>
      </c>
      <c r="D96" s="35" t="s">
        <v>788</v>
      </c>
      <c r="E96" s="35" t="s">
        <v>789</v>
      </c>
      <c r="F96" s="35" t="s">
        <v>790</v>
      </c>
      <c r="G96" s="35">
        <v>70</v>
      </c>
      <c r="H96" s="35">
        <v>1</v>
      </c>
      <c r="I96" s="35">
        <v>4</v>
      </c>
      <c r="J96" s="35" t="s">
        <v>310</v>
      </c>
      <c r="K96" s="35" t="s">
        <v>311</v>
      </c>
      <c r="L96" s="35">
        <v>0</v>
      </c>
      <c r="M96" s="35" t="s">
        <v>358</v>
      </c>
      <c r="N96" s="35" t="s">
        <v>383</v>
      </c>
      <c r="O96" s="35" t="str">
        <f t="shared" si="6"/>
        <v>item,103</v>
      </c>
      <c r="P96" s="35" t="str">
        <f>IFERROR(INDEX(引用!B:B,MATCH(成长任务!O96,引用!F:F,0)),O96)</f>
        <v>随机3星饰品</v>
      </c>
      <c r="Q96" s="35">
        <f t="shared" si="5"/>
        <v>1</v>
      </c>
    </row>
    <row r="97" spans="1:17" x14ac:dyDescent="0.2">
      <c r="A97" s="35">
        <v>4013</v>
      </c>
      <c r="B97" s="35">
        <v>4</v>
      </c>
      <c r="C97" s="35" t="s">
        <v>791</v>
      </c>
      <c r="D97" s="35" t="s">
        <v>792</v>
      </c>
      <c r="E97" s="35" t="s">
        <v>793</v>
      </c>
      <c r="F97" s="35" t="s">
        <v>794</v>
      </c>
      <c r="G97" s="35">
        <v>70</v>
      </c>
      <c r="H97" s="35">
        <v>1</v>
      </c>
      <c r="I97" s="35">
        <v>5</v>
      </c>
      <c r="J97" s="35" t="s">
        <v>310</v>
      </c>
      <c r="K97" s="35" t="s">
        <v>311</v>
      </c>
      <c r="L97" s="35">
        <v>0</v>
      </c>
      <c r="M97" s="35" t="s">
        <v>358</v>
      </c>
      <c r="N97" s="35" t="s">
        <v>387</v>
      </c>
      <c r="O97" s="35" t="str">
        <f t="shared" si="6"/>
        <v>item,103</v>
      </c>
      <c r="P97" s="35" t="str">
        <f>IFERROR(INDEX(引用!B:B,MATCH(成长任务!O97,引用!F:F,0)),O97)</f>
        <v>随机3星饰品</v>
      </c>
      <c r="Q97" s="35">
        <f t="shared" si="5"/>
        <v>1</v>
      </c>
    </row>
    <row r="98" spans="1:17" x14ac:dyDescent="0.2">
      <c r="A98" s="35">
        <v>4014</v>
      </c>
      <c r="B98" s="35">
        <v>4</v>
      </c>
      <c r="C98" s="35" t="s">
        <v>795</v>
      </c>
      <c r="D98" s="35" t="s">
        <v>796</v>
      </c>
      <c r="E98" s="35" t="s">
        <v>797</v>
      </c>
      <c r="F98" s="35" t="s">
        <v>798</v>
      </c>
      <c r="G98" s="35">
        <v>42</v>
      </c>
      <c r="H98" s="35">
        <v>1</v>
      </c>
      <c r="I98" s="35">
        <v>16</v>
      </c>
      <c r="J98" s="35" t="s">
        <v>799</v>
      </c>
      <c r="K98" s="35" t="s">
        <v>800</v>
      </c>
      <c r="L98" s="35">
        <v>0</v>
      </c>
      <c r="M98" s="35" t="s">
        <v>358</v>
      </c>
      <c r="N98" s="35" t="s">
        <v>801</v>
      </c>
      <c r="O98" s="35" t="str">
        <f t="shared" si="6"/>
        <v>item,104</v>
      </c>
      <c r="P98" s="35" t="str">
        <f>IFERROR(INDEX(引用!B:B,MATCH(成长任务!O98,引用!F:F,0)),O98)</f>
        <v>随机4星饰品</v>
      </c>
      <c r="Q98" s="35">
        <f t="shared" si="5"/>
        <v>1</v>
      </c>
    </row>
    <row r="99" spans="1:17" x14ac:dyDescent="0.2">
      <c r="A99" s="35">
        <v>4015</v>
      </c>
      <c r="B99" s="35">
        <v>4</v>
      </c>
      <c r="C99" s="35" t="s">
        <v>802</v>
      </c>
      <c r="D99" s="35" t="s">
        <v>803</v>
      </c>
      <c r="E99" s="35" t="s">
        <v>804</v>
      </c>
      <c r="F99" s="35" t="s">
        <v>798</v>
      </c>
      <c r="G99" s="35">
        <v>42</v>
      </c>
      <c r="H99" s="35">
        <v>2</v>
      </c>
      <c r="I99" s="35">
        <v>26</v>
      </c>
      <c r="J99" s="35" t="s">
        <v>799</v>
      </c>
      <c r="K99" s="35" t="s">
        <v>800</v>
      </c>
      <c r="L99" s="35">
        <v>0</v>
      </c>
      <c r="M99" s="35" t="s">
        <v>358</v>
      </c>
      <c r="N99" s="35" t="s">
        <v>359</v>
      </c>
      <c r="O99" s="35" t="str">
        <f t="shared" si="6"/>
        <v>item,104</v>
      </c>
      <c r="P99" s="35" t="str">
        <f>IFERROR(INDEX(引用!B:B,MATCH(成长任务!O99,引用!F:F,0)),O99)</f>
        <v>随机4星饰品</v>
      </c>
      <c r="Q99" s="35">
        <f t="shared" si="5"/>
        <v>1</v>
      </c>
    </row>
    <row r="100" spans="1:17" x14ac:dyDescent="0.2">
      <c r="A100" s="35">
        <v>4016</v>
      </c>
      <c r="B100" s="35">
        <v>4</v>
      </c>
      <c r="C100" s="35" t="s">
        <v>805</v>
      </c>
      <c r="D100" s="35" t="s">
        <v>806</v>
      </c>
      <c r="E100" s="35" t="s">
        <v>807</v>
      </c>
      <c r="F100" s="35" t="s">
        <v>798</v>
      </c>
      <c r="G100" s="35">
        <v>42</v>
      </c>
      <c r="H100" s="35">
        <v>3</v>
      </c>
      <c r="I100" s="35">
        <v>36</v>
      </c>
      <c r="J100" s="35" t="s">
        <v>799</v>
      </c>
      <c r="K100" s="35" t="s">
        <v>800</v>
      </c>
      <c r="L100" s="35">
        <v>0</v>
      </c>
      <c r="M100" s="35" t="s">
        <v>358</v>
      </c>
      <c r="N100" s="35" t="s">
        <v>808</v>
      </c>
      <c r="O100" s="35" t="str">
        <f t="shared" si="6"/>
        <v>item,104</v>
      </c>
      <c r="P100" s="35" t="str">
        <f>IFERROR(INDEX(引用!B:B,MATCH(成长任务!O100,引用!F:F,0)),O100)</f>
        <v>随机4星饰品</v>
      </c>
      <c r="Q100" s="35">
        <f t="shared" si="5"/>
        <v>1</v>
      </c>
    </row>
    <row r="101" spans="1:17" x14ac:dyDescent="0.2">
      <c r="A101" s="35">
        <v>5001</v>
      </c>
      <c r="B101" s="35">
        <v>5</v>
      </c>
      <c r="C101" s="35" t="s">
        <v>809</v>
      </c>
      <c r="D101" s="35" t="s">
        <v>810</v>
      </c>
      <c r="E101" s="35" t="s">
        <v>811</v>
      </c>
      <c r="F101" s="35" t="s">
        <v>812</v>
      </c>
      <c r="G101" s="35">
        <v>7</v>
      </c>
      <c r="H101" s="35">
        <v>1</v>
      </c>
      <c r="I101" s="35">
        <v>8</v>
      </c>
      <c r="J101" s="35" t="s">
        <v>309</v>
      </c>
      <c r="K101" s="35" t="s">
        <v>309</v>
      </c>
      <c r="L101" s="35">
        <v>0</v>
      </c>
      <c r="M101" s="35" t="s">
        <v>813</v>
      </c>
      <c r="N101" s="35" t="s">
        <v>324</v>
      </c>
      <c r="O101" s="35" t="str">
        <f t="shared" si="6"/>
        <v>prop,104</v>
      </c>
      <c r="P101" s="35" t="str">
        <f>IFERROR(INDEX(引用!B:B,MATCH(成长任务!O101,引用!F:F,0)),O101)</f>
        <v>经验鸡块</v>
      </c>
      <c r="Q101" s="35">
        <f t="shared" si="5"/>
        <v>2</v>
      </c>
    </row>
    <row r="102" spans="1:17" x14ac:dyDescent="0.2">
      <c r="A102" s="35">
        <v>5002</v>
      </c>
      <c r="B102" s="35">
        <v>5</v>
      </c>
      <c r="C102" s="35" t="s">
        <v>814</v>
      </c>
      <c r="D102" s="35" t="s">
        <v>815</v>
      </c>
      <c r="E102" s="35" t="s">
        <v>816</v>
      </c>
      <c r="F102" s="35" t="s">
        <v>812</v>
      </c>
      <c r="G102" s="35">
        <v>7</v>
      </c>
      <c r="H102" s="35">
        <v>1</v>
      </c>
      <c r="I102" s="35">
        <v>9</v>
      </c>
      <c r="J102" s="35" t="s">
        <v>309</v>
      </c>
      <c r="K102" s="35" t="s">
        <v>309</v>
      </c>
      <c r="L102" s="35">
        <v>0</v>
      </c>
      <c r="M102" s="35">
        <v>5003</v>
      </c>
      <c r="N102" s="35" t="s">
        <v>329</v>
      </c>
      <c r="O102" s="35" t="str">
        <f t="shared" si="6"/>
        <v>prop,104</v>
      </c>
      <c r="P102" s="35" t="str">
        <f>IFERROR(INDEX(引用!B:B,MATCH(成长任务!O102,引用!F:F,0)),O102)</f>
        <v>经验鸡块</v>
      </c>
      <c r="Q102" s="35">
        <f t="shared" si="5"/>
        <v>2</v>
      </c>
    </row>
    <row r="103" spans="1:17" x14ac:dyDescent="0.2">
      <c r="A103" s="35">
        <v>5003</v>
      </c>
      <c r="B103" s="35">
        <v>5</v>
      </c>
      <c r="C103" s="35" t="s">
        <v>817</v>
      </c>
      <c r="D103" s="35" t="s">
        <v>818</v>
      </c>
      <c r="E103" s="35" t="s">
        <v>819</v>
      </c>
      <c r="F103" s="35" t="s">
        <v>812</v>
      </c>
      <c r="G103" s="35">
        <v>7</v>
      </c>
      <c r="H103" s="35">
        <v>1</v>
      </c>
      <c r="I103" s="35">
        <v>10</v>
      </c>
      <c r="J103" s="35" t="s">
        <v>309</v>
      </c>
      <c r="K103" s="35" t="s">
        <v>309</v>
      </c>
      <c r="L103" s="35">
        <v>0</v>
      </c>
      <c r="M103" s="35">
        <v>5004</v>
      </c>
      <c r="N103" s="35" t="s">
        <v>335</v>
      </c>
      <c r="O103" s="35" t="str">
        <f t="shared" si="6"/>
        <v>prop,104</v>
      </c>
      <c r="P103" s="35" t="str">
        <f>IFERROR(INDEX(引用!B:B,MATCH(成长任务!O103,引用!F:F,0)),O103)</f>
        <v>经验鸡块</v>
      </c>
      <c r="Q103" s="35">
        <f t="shared" si="5"/>
        <v>2</v>
      </c>
    </row>
    <row r="104" spans="1:17" x14ac:dyDescent="0.2">
      <c r="A104" s="35">
        <v>5004</v>
      </c>
      <c r="B104" s="35">
        <v>5</v>
      </c>
      <c r="C104" s="35" t="s">
        <v>820</v>
      </c>
      <c r="D104" s="35" t="s">
        <v>821</v>
      </c>
      <c r="E104" s="35" t="s">
        <v>822</v>
      </c>
      <c r="F104" s="35" t="s">
        <v>812</v>
      </c>
      <c r="G104" s="35">
        <v>7</v>
      </c>
      <c r="H104" s="35">
        <v>1</v>
      </c>
      <c r="I104" s="35">
        <v>12</v>
      </c>
      <c r="J104" s="35" t="s">
        <v>346</v>
      </c>
      <c r="K104" s="35" t="s">
        <v>346</v>
      </c>
      <c r="L104" s="35">
        <v>0</v>
      </c>
      <c r="M104" s="35">
        <v>5005</v>
      </c>
      <c r="N104" s="35" t="s">
        <v>341</v>
      </c>
      <c r="O104" s="35" t="str">
        <f t="shared" si="6"/>
        <v>prop,105</v>
      </c>
      <c r="P104" s="35" t="str">
        <f>IFERROR(INDEX(引用!B:B,MATCH(成长任务!O104,引用!F:F,0)),O104)</f>
        <v>经验鱼籽丼</v>
      </c>
      <c r="Q104" s="35">
        <f t="shared" si="5"/>
        <v>1</v>
      </c>
    </row>
    <row r="105" spans="1:17" x14ac:dyDescent="0.2">
      <c r="A105" s="35">
        <v>5005</v>
      </c>
      <c r="B105" s="35">
        <v>5</v>
      </c>
      <c r="C105" s="35" t="s">
        <v>823</v>
      </c>
      <c r="D105" s="35" t="s">
        <v>824</v>
      </c>
      <c r="E105" s="35" t="s">
        <v>825</v>
      </c>
      <c r="F105" s="35" t="s">
        <v>812</v>
      </c>
      <c r="G105" s="35">
        <v>7</v>
      </c>
      <c r="H105" s="35">
        <v>1</v>
      </c>
      <c r="I105" s="35">
        <v>15</v>
      </c>
      <c r="J105" s="35" t="s">
        <v>346</v>
      </c>
      <c r="K105" s="35" t="s">
        <v>346</v>
      </c>
      <c r="L105" s="35">
        <v>0</v>
      </c>
      <c r="M105" s="35">
        <v>5006</v>
      </c>
      <c r="N105" s="35" t="s">
        <v>348</v>
      </c>
      <c r="O105" s="35" t="str">
        <f t="shared" si="6"/>
        <v>prop,105</v>
      </c>
      <c r="P105" s="35" t="str">
        <f>IFERROR(INDEX(引用!B:B,MATCH(成长任务!O105,引用!F:F,0)),O105)</f>
        <v>经验鱼籽丼</v>
      </c>
      <c r="Q105" s="35">
        <f t="shared" si="5"/>
        <v>1</v>
      </c>
    </row>
    <row r="106" spans="1:17" x14ac:dyDescent="0.2">
      <c r="A106" s="35">
        <v>5006</v>
      </c>
      <c r="B106" s="35">
        <v>5</v>
      </c>
      <c r="C106" s="35" t="s">
        <v>826</v>
      </c>
      <c r="D106" s="35" t="s">
        <v>827</v>
      </c>
      <c r="E106" s="35" t="s">
        <v>828</v>
      </c>
      <c r="F106" s="35" t="s">
        <v>812</v>
      </c>
      <c r="G106" s="35">
        <v>7</v>
      </c>
      <c r="H106" s="35">
        <v>1</v>
      </c>
      <c r="I106" s="35">
        <v>20</v>
      </c>
      <c r="J106" s="35" t="s">
        <v>346</v>
      </c>
      <c r="K106" s="35" t="s">
        <v>346</v>
      </c>
      <c r="L106" s="35">
        <v>0</v>
      </c>
      <c r="M106" s="35">
        <v>5007</v>
      </c>
      <c r="N106" s="35" t="s">
        <v>353</v>
      </c>
      <c r="O106" s="35" t="str">
        <f t="shared" si="6"/>
        <v>prop,105</v>
      </c>
      <c r="P106" s="35" t="str">
        <f>IFERROR(INDEX(引用!B:B,MATCH(成长任务!O106,引用!F:F,0)),O106)</f>
        <v>经验鱼籽丼</v>
      </c>
      <c r="Q106" s="35">
        <f t="shared" si="5"/>
        <v>1</v>
      </c>
    </row>
    <row r="107" spans="1:17" x14ac:dyDescent="0.2">
      <c r="A107" s="35">
        <v>5007</v>
      </c>
      <c r="B107" s="35">
        <v>5</v>
      </c>
      <c r="C107" s="35" t="s">
        <v>829</v>
      </c>
      <c r="D107" s="35" t="s">
        <v>830</v>
      </c>
      <c r="E107" s="35" t="s">
        <v>831</v>
      </c>
      <c r="F107" s="35" t="s">
        <v>812</v>
      </c>
      <c r="G107" s="35">
        <v>7</v>
      </c>
      <c r="H107" s="35">
        <v>1</v>
      </c>
      <c r="I107" s="35">
        <v>30</v>
      </c>
      <c r="J107" s="35" t="s">
        <v>346</v>
      </c>
      <c r="K107" s="35" t="s">
        <v>346</v>
      </c>
      <c r="L107" s="35">
        <v>0</v>
      </c>
      <c r="M107" s="35">
        <v>5008</v>
      </c>
      <c r="N107" s="35" t="s">
        <v>359</v>
      </c>
      <c r="O107" s="35" t="str">
        <f t="shared" si="6"/>
        <v>prop,105</v>
      </c>
      <c r="P107" s="35" t="str">
        <f>IFERROR(INDEX(引用!B:B,MATCH(成长任务!O107,引用!F:F,0)),O107)</f>
        <v>经验鱼籽丼</v>
      </c>
      <c r="Q107" s="35">
        <f t="shared" si="5"/>
        <v>1</v>
      </c>
    </row>
    <row r="108" spans="1:17" x14ac:dyDescent="0.2">
      <c r="A108" s="35">
        <v>5008</v>
      </c>
      <c r="B108" s="35">
        <v>5</v>
      </c>
      <c r="C108" s="35" t="s">
        <v>832</v>
      </c>
      <c r="D108" s="35" t="s">
        <v>833</v>
      </c>
      <c r="E108" s="35" t="s">
        <v>834</v>
      </c>
      <c r="F108" s="35" t="s">
        <v>812</v>
      </c>
      <c r="G108" s="35">
        <v>7</v>
      </c>
      <c r="H108" s="35">
        <v>1</v>
      </c>
      <c r="I108" s="35">
        <v>40</v>
      </c>
      <c r="J108" s="35" t="s">
        <v>346</v>
      </c>
      <c r="K108" s="35" t="s">
        <v>346</v>
      </c>
      <c r="L108" s="35">
        <v>0</v>
      </c>
      <c r="M108" s="35">
        <v>5009</v>
      </c>
      <c r="N108" s="35" t="s">
        <v>835</v>
      </c>
      <c r="O108" s="35" t="str">
        <f t="shared" si="6"/>
        <v>prop,105</v>
      </c>
      <c r="P108" s="35" t="str">
        <f>IFERROR(INDEX(引用!B:B,MATCH(成长任务!O108,引用!F:F,0)),O108)</f>
        <v>经验鱼籽丼</v>
      </c>
      <c r="Q108" s="35">
        <f t="shared" si="5"/>
        <v>1</v>
      </c>
    </row>
    <row r="109" spans="1:17" x14ac:dyDescent="0.2">
      <c r="A109" s="35">
        <v>5009</v>
      </c>
      <c r="B109" s="35">
        <v>5</v>
      </c>
      <c r="C109" s="35" t="s">
        <v>836</v>
      </c>
      <c r="D109" s="35" t="s">
        <v>837</v>
      </c>
      <c r="E109" s="35" t="s">
        <v>838</v>
      </c>
      <c r="F109" s="35" t="s">
        <v>812</v>
      </c>
      <c r="G109" s="35">
        <v>7</v>
      </c>
      <c r="H109" s="35">
        <v>1</v>
      </c>
      <c r="I109" s="35">
        <v>50</v>
      </c>
      <c r="J109" s="35" t="s">
        <v>346</v>
      </c>
      <c r="K109" s="35" t="s">
        <v>346</v>
      </c>
      <c r="L109" s="35">
        <v>0</v>
      </c>
      <c r="M109" s="35" t="s">
        <v>358</v>
      </c>
      <c r="N109" s="35" t="s">
        <v>839</v>
      </c>
      <c r="O109" s="35" t="str">
        <f t="shared" si="6"/>
        <v>prop,105</v>
      </c>
      <c r="P109" s="35" t="str">
        <f>IFERROR(INDEX(引用!B:B,MATCH(成长任务!O109,引用!F:F,0)),O109)</f>
        <v>经验鱼籽丼</v>
      </c>
      <c r="Q109" s="35">
        <f t="shared" si="5"/>
        <v>1</v>
      </c>
    </row>
    <row r="110" spans="1:17" x14ac:dyDescent="0.2">
      <c r="A110" s="35">
        <v>5010</v>
      </c>
      <c r="B110" s="35">
        <v>5</v>
      </c>
      <c r="C110" s="35" t="s">
        <v>840</v>
      </c>
      <c r="D110" s="35" t="s">
        <v>841</v>
      </c>
      <c r="E110" s="35" t="s">
        <v>842</v>
      </c>
      <c r="F110" s="35" t="s">
        <v>843</v>
      </c>
      <c r="G110" s="35">
        <v>36</v>
      </c>
      <c r="H110" s="35" t="s">
        <v>844</v>
      </c>
      <c r="I110" s="35">
        <v>3</v>
      </c>
      <c r="J110" s="35" t="s">
        <v>302</v>
      </c>
      <c r="K110" s="35" t="s">
        <v>302</v>
      </c>
      <c r="L110" s="35">
        <v>0</v>
      </c>
      <c r="M110" s="35">
        <v>5011</v>
      </c>
      <c r="N110" s="35" t="s">
        <v>365</v>
      </c>
      <c r="O110" s="35" t="str">
        <f t="shared" si="6"/>
        <v>prop,104</v>
      </c>
      <c r="P110" s="35" t="str">
        <f>IFERROR(INDEX(引用!B:B,MATCH(成长任务!O110,引用!F:F,0)),O110)</f>
        <v>经验鸡块</v>
      </c>
      <c r="Q110" s="35">
        <f t="shared" si="5"/>
        <v>1</v>
      </c>
    </row>
    <row r="111" spans="1:17" x14ac:dyDescent="0.2">
      <c r="A111" s="35">
        <v>5011</v>
      </c>
      <c r="B111" s="35">
        <v>5</v>
      </c>
      <c r="C111" s="35" t="s">
        <v>845</v>
      </c>
      <c r="D111" s="35" t="s">
        <v>846</v>
      </c>
      <c r="E111" s="35" t="s">
        <v>847</v>
      </c>
      <c r="F111" s="35" t="s">
        <v>843</v>
      </c>
      <c r="G111" s="35">
        <v>36</v>
      </c>
      <c r="H111" s="35" t="s">
        <v>844</v>
      </c>
      <c r="I111" s="35">
        <v>5</v>
      </c>
      <c r="J111" s="35" t="s">
        <v>302</v>
      </c>
      <c r="K111" s="35" t="s">
        <v>302</v>
      </c>
      <c r="L111" s="35">
        <v>0</v>
      </c>
      <c r="M111" s="35">
        <v>5012</v>
      </c>
      <c r="N111" s="35" t="s">
        <v>848</v>
      </c>
      <c r="O111" s="35" t="str">
        <f t="shared" si="6"/>
        <v>prop,104</v>
      </c>
      <c r="P111" s="35" t="str">
        <f>IFERROR(INDEX(引用!B:B,MATCH(成长任务!O111,引用!F:F,0)),O111)</f>
        <v>经验鸡块</v>
      </c>
      <c r="Q111" s="35">
        <f t="shared" si="5"/>
        <v>1</v>
      </c>
    </row>
    <row r="112" spans="1:17" x14ac:dyDescent="0.2">
      <c r="A112" s="35">
        <v>5012</v>
      </c>
      <c r="B112" s="35">
        <v>5</v>
      </c>
      <c r="C112" s="35" t="s">
        <v>849</v>
      </c>
      <c r="D112" s="35" t="s">
        <v>850</v>
      </c>
      <c r="E112" s="35" t="s">
        <v>851</v>
      </c>
      <c r="F112" s="35" t="s">
        <v>843</v>
      </c>
      <c r="G112" s="35">
        <v>36</v>
      </c>
      <c r="H112" s="35" t="s">
        <v>852</v>
      </c>
      <c r="I112" s="35">
        <v>5</v>
      </c>
      <c r="J112" s="35" t="s">
        <v>309</v>
      </c>
      <c r="K112" s="35" t="s">
        <v>309</v>
      </c>
      <c r="L112" s="35">
        <v>0</v>
      </c>
      <c r="M112" s="35">
        <v>5013</v>
      </c>
      <c r="N112" s="35" t="s">
        <v>372</v>
      </c>
      <c r="O112" s="35" t="str">
        <f t="shared" si="6"/>
        <v>prop,104</v>
      </c>
      <c r="P112" s="35" t="str">
        <f>IFERROR(INDEX(引用!B:B,MATCH(成长任务!O112,引用!F:F,0)),O112)</f>
        <v>经验鸡块</v>
      </c>
      <c r="Q112" s="35">
        <f t="shared" si="5"/>
        <v>2</v>
      </c>
    </row>
    <row r="113" spans="1:17" x14ac:dyDescent="0.2">
      <c r="A113" s="35">
        <v>5013</v>
      </c>
      <c r="B113" s="35">
        <v>5</v>
      </c>
      <c r="C113" s="35" t="s">
        <v>853</v>
      </c>
      <c r="D113" s="35" t="s">
        <v>854</v>
      </c>
      <c r="E113" s="35" t="s">
        <v>855</v>
      </c>
      <c r="F113" s="35" t="s">
        <v>843</v>
      </c>
      <c r="G113" s="35">
        <v>36</v>
      </c>
      <c r="H113" s="35" t="s">
        <v>856</v>
      </c>
      <c r="I113" s="35">
        <v>5</v>
      </c>
      <c r="J113" s="35" t="s">
        <v>346</v>
      </c>
      <c r="K113" s="35" t="s">
        <v>346</v>
      </c>
      <c r="L113" s="35">
        <v>0</v>
      </c>
      <c r="M113" s="35">
        <v>5014</v>
      </c>
      <c r="N113" s="35" t="s">
        <v>378</v>
      </c>
      <c r="O113" s="35" t="str">
        <f t="shared" si="6"/>
        <v>prop,105</v>
      </c>
      <c r="P113" s="35" t="str">
        <f>IFERROR(INDEX(引用!B:B,MATCH(成长任务!O113,引用!F:F,0)),O113)</f>
        <v>经验鱼籽丼</v>
      </c>
      <c r="Q113" s="35">
        <f t="shared" si="5"/>
        <v>1</v>
      </c>
    </row>
    <row r="114" spans="1:17" x14ac:dyDescent="0.2">
      <c r="A114" s="35">
        <v>5014</v>
      </c>
      <c r="B114" s="35">
        <v>5</v>
      </c>
      <c r="C114" s="35" t="s">
        <v>857</v>
      </c>
      <c r="D114" s="35" t="s">
        <v>858</v>
      </c>
      <c r="E114" s="35" t="s">
        <v>859</v>
      </c>
      <c r="F114" s="35" t="s">
        <v>843</v>
      </c>
      <c r="G114" s="35">
        <v>36</v>
      </c>
      <c r="H114" s="35" t="s">
        <v>860</v>
      </c>
      <c r="I114" s="35">
        <v>5</v>
      </c>
      <c r="J114" s="35" t="s">
        <v>861</v>
      </c>
      <c r="K114" s="35" t="s">
        <v>861</v>
      </c>
      <c r="L114" s="35">
        <v>0</v>
      </c>
      <c r="M114" s="35">
        <v>5015</v>
      </c>
      <c r="N114" s="35" t="s">
        <v>862</v>
      </c>
      <c r="O114" s="35" t="str">
        <f t="shared" si="6"/>
        <v>prop,702</v>
      </c>
      <c r="P114" s="35" t="str">
        <f>IFERROR(INDEX(引用!B:B,MATCH(成长任务!O114,引用!F:F,0)),O114)</f>
        <v>高级招募令</v>
      </c>
      <c r="Q114" s="35">
        <f t="shared" si="5"/>
        <v>1</v>
      </c>
    </row>
    <row r="115" spans="1:17" x14ac:dyDescent="0.2">
      <c r="A115" s="35">
        <v>5015</v>
      </c>
      <c r="B115" s="35">
        <v>5</v>
      </c>
      <c r="C115" s="35" t="s">
        <v>863</v>
      </c>
      <c r="D115" s="35" t="s">
        <v>864</v>
      </c>
      <c r="E115" s="35" t="s">
        <v>865</v>
      </c>
      <c r="F115" s="35" t="s">
        <v>843</v>
      </c>
      <c r="G115" s="35">
        <v>36</v>
      </c>
      <c r="H115" s="35" t="s">
        <v>860</v>
      </c>
      <c r="I115" s="35">
        <v>6</v>
      </c>
      <c r="J115" s="35" t="s">
        <v>861</v>
      </c>
      <c r="K115" s="35" t="s">
        <v>861</v>
      </c>
      <c r="L115" s="35">
        <v>0</v>
      </c>
      <c r="M115" s="35">
        <v>5016</v>
      </c>
      <c r="N115" s="35" t="s">
        <v>801</v>
      </c>
      <c r="O115" s="35" t="str">
        <f t="shared" si="6"/>
        <v>prop,702</v>
      </c>
      <c r="P115" s="35" t="str">
        <f>IFERROR(INDEX(引用!B:B,MATCH(成长任务!O115,引用!F:F,0)),O115)</f>
        <v>高级招募令</v>
      </c>
      <c r="Q115" s="35">
        <f t="shared" si="5"/>
        <v>1</v>
      </c>
    </row>
    <row r="116" spans="1:17" x14ac:dyDescent="0.2">
      <c r="A116" s="35">
        <v>5016</v>
      </c>
      <c r="B116" s="35">
        <v>5</v>
      </c>
      <c r="C116" s="35" t="s">
        <v>866</v>
      </c>
      <c r="D116" s="35" t="s">
        <v>867</v>
      </c>
      <c r="E116" s="35" t="s">
        <v>868</v>
      </c>
      <c r="F116" s="35" t="s">
        <v>843</v>
      </c>
      <c r="G116" s="35">
        <v>36</v>
      </c>
      <c r="H116" s="35" t="s">
        <v>860</v>
      </c>
      <c r="I116" s="35">
        <v>7</v>
      </c>
      <c r="J116" s="35" t="s">
        <v>861</v>
      </c>
      <c r="K116" s="35" t="s">
        <v>861</v>
      </c>
      <c r="L116" s="35">
        <v>0</v>
      </c>
      <c r="M116" s="35">
        <v>5017</v>
      </c>
      <c r="N116" s="35" t="s">
        <v>869</v>
      </c>
      <c r="O116" s="35" t="str">
        <f t="shared" si="6"/>
        <v>prop,702</v>
      </c>
      <c r="P116" s="35" t="str">
        <f>IFERROR(INDEX(引用!B:B,MATCH(成长任务!O116,引用!F:F,0)),O116)</f>
        <v>高级招募令</v>
      </c>
      <c r="Q116" s="35">
        <f t="shared" si="5"/>
        <v>1</v>
      </c>
    </row>
    <row r="117" spans="1:17" x14ac:dyDescent="0.2">
      <c r="A117" s="35">
        <v>5017</v>
      </c>
      <c r="B117" s="35">
        <v>5</v>
      </c>
      <c r="C117" s="35" t="s">
        <v>870</v>
      </c>
      <c r="D117" s="35" t="s">
        <v>871</v>
      </c>
      <c r="E117" s="35" t="s">
        <v>872</v>
      </c>
      <c r="F117" s="35" t="s">
        <v>843</v>
      </c>
      <c r="G117" s="35">
        <v>36</v>
      </c>
      <c r="H117" s="35" t="s">
        <v>860</v>
      </c>
      <c r="I117" s="35">
        <v>8</v>
      </c>
      <c r="J117" s="35" t="s">
        <v>357</v>
      </c>
      <c r="K117" s="35" t="s">
        <v>357</v>
      </c>
      <c r="L117" s="35">
        <v>0</v>
      </c>
      <c r="M117" s="35" t="s">
        <v>358</v>
      </c>
      <c r="N117" s="35" t="s">
        <v>873</v>
      </c>
      <c r="O117" s="35" t="str">
        <f t="shared" si="6"/>
        <v>prop,705</v>
      </c>
      <c r="P117" s="35" t="str">
        <f>IFERROR(INDEX(引用!B:B,MATCH(成长任务!O117,引用!F:F,0)),O117)</f>
        <v>英雄招募令</v>
      </c>
      <c r="Q117" s="35">
        <f t="shared" si="5"/>
        <v>1</v>
      </c>
    </row>
    <row r="118" spans="1:17" x14ac:dyDescent="0.2">
      <c r="A118" s="35">
        <v>5018</v>
      </c>
      <c r="B118" s="35">
        <v>5</v>
      </c>
      <c r="C118" s="35" t="s">
        <v>874</v>
      </c>
      <c r="D118" s="35" t="s">
        <v>875</v>
      </c>
      <c r="E118" s="35" t="s">
        <v>876</v>
      </c>
      <c r="F118" s="35" t="s">
        <v>877</v>
      </c>
      <c r="G118" s="35">
        <v>36</v>
      </c>
      <c r="H118" s="35" t="s">
        <v>878</v>
      </c>
      <c r="I118" s="35">
        <v>3</v>
      </c>
      <c r="J118" s="35" t="s">
        <v>302</v>
      </c>
      <c r="K118" s="35" t="s">
        <v>302</v>
      </c>
      <c r="L118" s="35">
        <v>0</v>
      </c>
      <c r="M118" s="35">
        <v>5019</v>
      </c>
      <c r="N118" s="35" t="s">
        <v>393</v>
      </c>
      <c r="O118" s="35" t="str">
        <f t="shared" si="6"/>
        <v>prop,104</v>
      </c>
      <c r="P118" s="35" t="str">
        <f>IFERROR(INDEX(引用!B:B,MATCH(成长任务!O118,引用!F:F,0)),O118)</f>
        <v>经验鸡块</v>
      </c>
      <c r="Q118" s="35">
        <f t="shared" si="5"/>
        <v>1</v>
      </c>
    </row>
    <row r="119" spans="1:17" x14ac:dyDescent="0.2">
      <c r="A119" s="35">
        <v>5019</v>
      </c>
      <c r="B119" s="35">
        <v>5</v>
      </c>
      <c r="C119" s="35" t="s">
        <v>879</v>
      </c>
      <c r="D119" s="35" t="s">
        <v>880</v>
      </c>
      <c r="E119" s="35" t="s">
        <v>881</v>
      </c>
      <c r="F119" s="35" t="s">
        <v>877</v>
      </c>
      <c r="G119" s="35">
        <v>36</v>
      </c>
      <c r="H119" s="35" t="s">
        <v>878</v>
      </c>
      <c r="I119" s="35">
        <v>5</v>
      </c>
      <c r="J119" s="35" t="s">
        <v>302</v>
      </c>
      <c r="K119" s="35" t="s">
        <v>302</v>
      </c>
      <c r="L119" s="35">
        <v>0</v>
      </c>
      <c r="M119" s="35">
        <v>5020</v>
      </c>
      <c r="N119" s="35" t="s">
        <v>399</v>
      </c>
      <c r="O119" s="35" t="str">
        <f t="shared" si="6"/>
        <v>prop,104</v>
      </c>
      <c r="P119" s="35" t="str">
        <f>IFERROR(INDEX(引用!B:B,MATCH(成长任务!O119,引用!F:F,0)),O119)</f>
        <v>经验鸡块</v>
      </c>
      <c r="Q119" s="35">
        <f t="shared" si="5"/>
        <v>1</v>
      </c>
    </row>
    <row r="120" spans="1:17" x14ac:dyDescent="0.2">
      <c r="A120" s="35">
        <v>5020</v>
      </c>
      <c r="B120" s="35">
        <v>5</v>
      </c>
      <c r="C120" s="35" t="s">
        <v>882</v>
      </c>
      <c r="D120" s="35" t="s">
        <v>883</v>
      </c>
      <c r="E120" s="35" t="s">
        <v>884</v>
      </c>
      <c r="F120" s="35" t="s">
        <v>877</v>
      </c>
      <c r="G120" s="35">
        <v>36</v>
      </c>
      <c r="H120" s="35" t="s">
        <v>885</v>
      </c>
      <c r="I120" s="35">
        <v>5</v>
      </c>
      <c r="J120" s="35" t="s">
        <v>309</v>
      </c>
      <c r="K120" s="35" t="s">
        <v>309</v>
      </c>
      <c r="L120" s="35">
        <v>0</v>
      </c>
      <c r="M120" s="35">
        <v>5021</v>
      </c>
      <c r="N120" s="35" t="s">
        <v>405</v>
      </c>
      <c r="O120" s="35" t="str">
        <f t="shared" si="6"/>
        <v>prop,104</v>
      </c>
      <c r="P120" s="35" t="str">
        <f>IFERROR(INDEX(引用!B:B,MATCH(成长任务!O120,引用!F:F,0)),O120)</f>
        <v>经验鸡块</v>
      </c>
      <c r="Q120" s="35">
        <f t="shared" si="5"/>
        <v>2</v>
      </c>
    </row>
    <row r="121" spans="1:17" x14ac:dyDescent="0.2">
      <c r="A121" s="35">
        <v>5021</v>
      </c>
      <c r="B121" s="35">
        <v>5</v>
      </c>
      <c r="C121" s="35" t="s">
        <v>886</v>
      </c>
      <c r="D121" s="35" t="s">
        <v>887</v>
      </c>
      <c r="E121" s="35" t="s">
        <v>888</v>
      </c>
      <c r="F121" s="35" t="s">
        <v>877</v>
      </c>
      <c r="G121" s="35">
        <v>36</v>
      </c>
      <c r="H121" s="35" t="s">
        <v>889</v>
      </c>
      <c r="I121" s="35">
        <v>5</v>
      </c>
      <c r="J121" s="35" t="s">
        <v>346</v>
      </c>
      <c r="K121" s="35" t="s">
        <v>346</v>
      </c>
      <c r="L121" s="35">
        <v>0</v>
      </c>
      <c r="M121" s="35">
        <v>5022</v>
      </c>
      <c r="N121" s="35" t="s">
        <v>383</v>
      </c>
      <c r="O121" s="35" t="str">
        <f t="shared" si="6"/>
        <v>prop,105</v>
      </c>
      <c r="P121" s="35" t="str">
        <f>IFERROR(INDEX(引用!B:B,MATCH(成长任务!O121,引用!F:F,0)),O121)</f>
        <v>经验鱼籽丼</v>
      </c>
      <c r="Q121" s="35">
        <f t="shared" si="5"/>
        <v>1</v>
      </c>
    </row>
    <row r="122" spans="1:17" x14ac:dyDescent="0.2">
      <c r="A122" s="35">
        <v>5022</v>
      </c>
      <c r="B122" s="35">
        <v>5</v>
      </c>
      <c r="C122" s="35" t="s">
        <v>890</v>
      </c>
      <c r="D122" s="35" t="s">
        <v>891</v>
      </c>
      <c r="E122" s="35" t="s">
        <v>892</v>
      </c>
      <c r="F122" s="35" t="s">
        <v>877</v>
      </c>
      <c r="G122" s="35">
        <v>36</v>
      </c>
      <c r="H122" s="35" t="s">
        <v>893</v>
      </c>
      <c r="I122" s="35">
        <v>5</v>
      </c>
      <c r="J122" s="35" t="s">
        <v>861</v>
      </c>
      <c r="K122" s="35" t="s">
        <v>861</v>
      </c>
      <c r="L122" s="35">
        <v>0</v>
      </c>
      <c r="M122" s="35">
        <v>5023</v>
      </c>
      <c r="N122" s="35" t="s">
        <v>387</v>
      </c>
      <c r="O122" s="35" t="str">
        <f t="shared" si="6"/>
        <v>prop,702</v>
      </c>
      <c r="P122" s="35" t="str">
        <f>IFERROR(INDEX(引用!B:B,MATCH(成长任务!O122,引用!F:F,0)),O122)</f>
        <v>高级招募令</v>
      </c>
      <c r="Q122" s="35">
        <f t="shared" si="5"/>
        <v>1</v>
      </c>
    </row>
    <row r="123" spans="1:17" x14ac:dyDescent="0.2">
      <c r="A123" s="35">
        <v>5023</v>
      </c>
      <c r="B123" s="35">
        <v>5</v>
      </c>
      <c r="C123" s="35" t="s">
        <v>894</v>
      </c>
      <c r="D123" s="35" t="s">
        <v>895</v>
      </c>
      <c r="E123" s="35" t="s">
        <v>896</v>
      </c>
      <c r="F123" s="35" t="s">
        <v>877</v>
      </c>
      <c r="G123" s="35">
        <v>36</v>
      </c>
      <c r="H123" s="35" t="s">
        <v>893</v>
      </c>
      <c r="I123" s="35">
        <v>6</v>
      </c>
      <c r="J123" s="35" t="s">
        <v>861</v>
      </c>
      <c r="K123" s="35" t="s">
        <v>861</v>
      </c>
      <c r="L123" s="35">
        <v>0</v>
      </c>
      <c r="M123" s="35">
        <v>5024</v>
      </c>
      <c r="N123" s="35" t="s">
        <v>808</v>
      </c>
      <c r="O123" s="35" t="str">
        <f t="shared" si="6"/>
        <v>prop,702</v>
      </c>
      <c r="P123" s="35" t="str">
        <f>IFERROR(INDEX(引用!B:B,MATCH(成长任务!O123,引用!F:F,0)),O123)</f>
        <v>高级招募令</v>
      </c>
      <c r="Q123" s="35">
        <f t="shared" si="5"/>
        <v>1</v>
      </c>
    </row>
    <row r="124" spans="1:17" x14ac:dyDescent="0.2">
      <c r="A124" s="35">
        <v>5024</v>
      </c>
      <c r="B124" s="35">
        <v>5</v>
      </c>
      <c r="C124" s="35" t="s">
        <v>897</v>
      </c>
      <c r="D124" s="35" t="s">
        <v>898</v>
      </c>
      <c r="E124" s="35" t="s">
        <v>899</v>
      </c>
      <c r="F124" s="35" t="s">
        <v>877</v>
      </c>
      <c r="G124" s="35">
        <v>36</v>
      </c>
      <c r="H124" s="35" t="s">
        <v>893</v>
      </c>
      <c r="I124" s="35">
        <v>7</v>
      </c>
      <c r="J124" s="35" t="s">
        <v>861</v>
      </c>
      <c r="K124" s="35" t="s">
        <v>861</v>
      </c>
      <c r="L124" s="35">
        <v>0</v>
      </c>
      <c r="M124" s="35">
        <v>5025</v>
      </c>
      <c r="N124" s="35" t="s">
        <v>900</v>
      </c>
      <c r="O124" s="35" t="str">
        <f t="shared" si="6"/>
        <v>prop,702</v>
      </c>
      <c r="P124" s="35" t="str">
        <f>IFERROR(INDEX(引用!B:B,MATCH(成长任务!O124,引用!F:F,0)),O124)</f>
        <v>高级招募令</v>
      </c>
      <c r="Q124" s="35">
        <f t="shared" si="5"/>
        <v>1</v>
      </c>
    </row>
    <row r="125" spans="1:17" x14ac:dyDescent="0.2">
      <c r="A125" s="35">
        <v>5025</v>
      </c>
      <c r="B125" s="35">
        <v>5</v>
      </c>
      <c r="C125" s="35" t="s">
        <v>901</v>
      </c>
      <c r="D125" s="35" t="s">
        <v>902</v>
      </c>
      <c r="E125" s="35" t="s">
        <v>903</v>
      </c>
      <c r="F125" s="35" t="s">
        <v>877</v>
      </c>
      <c r="G125" s="35">
        <v>36</v>
      </c>
      <c r="H125" s="35" t="s">
        <v>893</v>
      </c>
      <c r="I125" s="35">
        <v>8</v>
      </c>
      <c r="J125" s="35" t="s">
        <v>515</v>
      </c>
      <c r="K125" s="35" t="s">
        <v>515</v>
      </c>
      <c r="L125" s="35">
        <v>0</v>
      </c>
      <c r="M125" s="35" t="s">
        <v>358</v>
      </c>
      <c r="N125" s="35" t="s">
        <v>904</v>
      </c>
      <c r="O125" s="35" t="str">
        <f t="shared" si="6"/>
        <v>prop,706</v>
      </c>
      <c r="P125" s="35" t="str">
        <f>IFERROR(INDEX(引用!B:B,MATCH(成长任务!O125,引用!F:F,0)),O125)</f>
        <v>怪人招募令</v>
      </c>
      <c r="Q125" s="35">
        <f t="shared" si="5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T62"/>
  <sheetViews>
    <sheetView topLeftCell="A7" workbookViewId="0">
      <selection activeCell="H24" sqref="H24"/>
    </sheetView>
  </sheetViews>
  <sheetFormatPr baseColWidth="10" defaultColWidth="8.83203125" defaultRowHeight="15" x14ac:dyDescent="0.2"/>
  <cols>
    <col min="1" max="1" width="6.6640625" style="1" customWidth="1"/>
    <col min="2" max="2" width="7.6640625" style="1" bestFit="1" customWidth="1"/>
    <col min="3" max="4" width="8" style="1" bestFit="1" customWidth="1"/>
    <col min="5" max="5" width="7.6640625" style="1" bestFit="1" customWidth="1"/>
    <col min="6" max="6" width="5.6640625" style="1" bestFit="1" customWidth="1"/>
    <col min="7" max="7" width="8" style="1" bestFit="1" customWidth="1"/>
    <col min="8" max="8" width="8.83203125" style="1"/>
    <col min="9" max="9" width="6.33203125" style="1" bestFit="1" customWidth="1"/>
    <col min="10" max="10" width="6.1640625" style="1" bestFit="1" customWidth="1"/>
    <col min="11" max="13" width="4.6640625" style="1" bestFit="1" customWidth="1"/>
    <col min="14" max="14" width="35.83203125" bestFit="1" customWidth="1"/>
    <col min="16" max="16" width="6" style="1" customWidth="1"/>
    <col min="17" max="17" width="8" style="1" bestFit="1" customWidth="1"/>
    <col min="18" max="18" width="4.6640625" style="1" bestFit="1" customWidth="1"/>
    <col min="19" max="20" width="18.6640625" bestFit="1" customWidth="1"/>
  </cols>
  <sheetData>
    <row r="1" spans="1:20" x14ac:dyDescent="0.2">
      <c r="A1" s="18" t="s">
        <v>143</v>
      </c>
      <c r="B1" s="18" t="s">
        <v>144</v>
      </c>
      <c r="C1" s="18" t="s">
        <v>205</v>
      </c>
      <c r="D1" s="18" t="s">
        <v>145</v>
      </c>
      <c r="E1" s="18" t="s">
        <v>146</v>
      </c>
      <c r="F1" s="18" t="s">
        <v>147</v>
      </c>
      <c r="G1" s="18" t="s">
        <v>148</v>
      </c>
      <c r="H1" s="18" t="s">
        <v>149</v>
      </c>
      <c r="I1" s="18" t="s">
        <v>150</v>
      </c>
      <c r="J1" s="18" t="s">
        <v>151</v>
      </c>
      <c r="K1" s="18" t="s">
        <v>152</v>
      </c>
      <c r="L1" s="18" t="s">
        <v>153</v>
      </c>
      <c r="M1" s="18" t="s">
        <v>204</v>
      </c>
      <c r="N1" s="19"/>
      <c r="O1" s="35"/>
      <c r="P1" s="18"/>
      <c r="Q1" s="18"/>
      <c r="R1" s="18"/>
      <c r="S1" s="35"/>
      <c r="T1" s="35"/>
    </row>
    <row r="2" spans="1:20" x14ac:dyDescent="0.2">
      <c r="A2" s="20" t="str">
        <f>K2&amp;J2</f>
        <v>11</v>
      </c>
      <c r="B2" s="20" t="s">
        <v>154</v>
      </c>
      <c r="C2" s="21">
        <v>0</v>
      </c>
      <c r="D2" s="18">
        <v>1</v>
      </c>
      <c r="E2" s="21">
        <v>7</v>
      </c>
      <c r="F2" s="20"/>
      <c r="G2" s="20" t="str">
        <f>H2</f>
        <v>cash,100</v>
      </c>
      <c r="H2" s="20" t="str">
        <f>"cash,"&amp;M2</f>
        <v>cash,100</v>
      </c>
      <c r="I2" s="21">
        <v>10</v>
      </c>
      <c r="J2" s="18">
        <v>1</v>
      </c>
      <c r="K2" s="21">
        <v>1</v>
      </c>
      <c r="L2" s="20">
        <v>1</v>
      </c>
      <c r="M2" s="20">
        <v>100</v>
      </c>
      <c r="N2" s="22" t="str">
        <f>"登录游戏"&amp;E2&amp;"天。"</f>
        <v>登录游戏7天。</v>
      </c>
      <c r="O2" s="35"/>
      <c r="P2" s="18" t="s">
        <v>206</v>
      </c>
      <c r="Q2" s="18" t="s">
        <v>905</v>
      </c>
      <c r="R2" s="18" t="s">
        <v>906</v>
      </c>
      <c r="S2" s="35" t="s">
        <v>209</v>
      </c>
      <c r="T2" s="35" t="s">
        <v>907</v>
      </c>
    </row>
    <row r="3" spans="1:20" x14ac:dyDescent="0.2">
      <c r="A3" s="20" t="str">
        <f t="shared" ref="A3:A43" si="0">K3&amp;J3</f>
        <v>12</v>
      </c>
      <c r="B3" s="20" t="s">
        <v>155</v>
      </c>
      <c r="C3" s="21">
        <v>0</v>
      </c>
      <c r="D3" s="18">
        <v>1</v>
      </c>
      <c r="E3" s="21">
        <v>30</v>
      </c>
      <c r="F3" s="20"/>
      <c r="G3" s="20" t="str">
        <f t="shared" ref="G3:G43" si="1">H3</f>
        <v>cash,150</v>
      </c>
      <c r="H3" s="20" t="str">
        <f t="shared" ref="H3:H43" si="2">"cash,"&amp;M3</f>
        <v>cash,150</v>
      </c>
      <c r="I3" s="21">
        <v>10</v>
      </c>
      <c r="J3" s="18">
        <v>2</v>
      </c>
      <c r="K3" s="21">
        <v>1</v>
      </c>
      <c r="L3" s="20">
        <v>2</v>
      </c>
      <c r="M3" s="20">
        <v>150</v>
      </c>
      <c r="N3" s="22" t="str">
        <f t="shared" ref="N3:N4" si="3">"登录游戏"&amp;E3&amp;"天。"</f>
        <v>登录游戏30天。</v>
      </c>
      <c r="O3" s="35"/>
      <c r="P3" s="18">
        <v>1</v>
      </c>
      <c r="Q3" s="18">
        <v>50</v>
      </c>
      <c r="R3" s="18">
        <v>1</v>
      </c>
      <c r="S3" s="35" t="s">
        <v>861</v>
      </c>
      <c r="T3" s="35" t="s">
        <v>861</v>
      </c>
    </row>
    <row r="4" spans="1:20" x14ac:dyDescent="0.2">
      <c r="A4" s="20" t="str">
        <f t="shared" si="0"/>
        <v>13</v>
      </c>
      <c r="B4" s="20" t="s">
        <v>156</v>
      </c>
      <c r="C4" s="21">
        <v>0</v>
      </c>
      <c r="D4" s="18">
        <v>1</v>
      </c>
      <c r="E4" s="21">
        <v>100</v>
      </c>
      <c r="F4" s="20"/>
      <c r="G4" s="20" t="str">
        <f t="shared" si="1"/>
        <v>cash,200</v>
      </c>
      <c r="H4" s="20" t="str">
        <f t="shared" si="2"/>
        <v>cash,200</v>
      </c>
      <c r="I4" s="21">
        <v>10</v>
      </c>
      <c r="J4" s="18">
        <v>3</v>
      </c>
      <c r="K4" s="21">
        <v>1</v>
      </c>
      <c r="L4" s="20">
        <v>3</v>
      </c>
      <c r="M4" s="20">
        <v>200</v>
      </c>
      <c r="N4" s="22" t="str">
        <f t="shared" si="3"/>
        <v>登录游戏100天。</v>
      </c>
      <c r="O4" s="35"/>
      <c r="P4" s="18">
        <v>2</v>
      </c>
      <c r="Q4" s="18">
        <v>100</v>
      </c>
      <c r="R4" s="18">
        <v>1</v>
      </c>
      <c r="S4" s="35" t="s">
        <v>861</v>
      </c>
      <c r="T4" s="35" t="s">
        <v>861</v>
      </c>
    </row>
    <row r="5" spans="1:20" x14ac:dyDescent="0.2">
      <c r="A5" s="20" t="str">
        <f t="shared" si="0"/>
        <v>21</v>
      </c>
      <c r="B5" s="20" t="s">
        <v>157</v>
      </c>
      <c r="C5" s="21">
        <v>0</v>
      </c>
      <c r="D5" s="18">
        <v>2</v>
      </c>
      <c r="E5" s="21">
        <v>30</v>
      </c>
      <c r="F5" s="20"/>
      <c r="G5" s="20" t="str">
        <f t="shared" si="1"/>
        <v>cash,100</v>
      </c>
      <c r="H5" s="20" t="str">
        <f t="shared" si="2"/>
        <v>cash,100</v>
      </c>
      <c r="I5" s="21">
        <v>10</v>
      </c>
      <c r="J5" s="18">
        <f>J2</f>
        <v>1</v>
      </c>
      <c r="K5" s="21">
        <f>K2+1</f>
        <v>2</v>
      </c>
      <c r="L5" s="20">
        <v>4</v>
      </c>
      <c r="M5" s="20">
        <f>M2</f>
        <v>100</v>
      </c>
      <c r="N5" s="22" t="str">
        <f>"玩家升级到"&amp;E5&amp;"级。"</f>
        <v>玩家升级到30级。</v>
      </c>
      <c r="O5" s="35"/>
      <c r="P5" s="18">
        <v>3</v>
      </c>
      <c r="Q5" s="18">
        <v>150</v>
      </c>
      <c r="R5" s="18">
        <v>1</v>
      </c>
      <c r="S5" s="35" t="s">
        <v>861</v>
      </c>
      <c r="T5" s="35" t="s">
        <v>861</v>
      </c>
    </row>
    <row r="6" spans="1:20" x14ac:dyDescent="0.2">
      <c r="A6" s="20" t="str">
        <f t="shared" si="0"/>
        <v>22</v>
      </c>
      <c r="B6" s="20" t="s">
        <v>158</v>
      </c>
      <c r="C6" s="21">
        <v>0</v>
      </c>
      <c r="D6" s="18">
        <v>2</v>
      </c>
      <c r="E6" s="21">
        <v>60</v>
      </c>
      <c r="F6" s="20"/>
      <c r="G6" s="20" t="str">
        <f t="shared" si="1"/>
        <v>cash,150</v>
      </c>
      <c r="H6" s="20" t="str">
        <f t="shared" si="2"/>
        <v>cash,150</v>
      </c>
      <c r="I6" s="21">
        <v>10</v>
      </c>
      <c r="J6" s="18">
        <f t="shared" ref="J6:J43" si="4">J3</f>
        <v>2</v>
      </c>
      <c r="K6" s="21">
        <f t="shared" ref="K6:K43" si="5">K3+1</f>
        <v>2</v>
      </c>
      <c r="L6" s="20">
        <v>5</v>
      </c>
      <c r="M6" s="20">
        <f t="shared" ref="M6:M43" si="6">M3</f>
        <v>150</v>
      </c>
      <c r="N6" s="22" t="str">
        <f t="shared" ref="N6:N7" si="7">"玩家升级到"&amp;E6&amp;"级。"</f>
        <v>玩家升级到60级。</v>
      </c>
      <c r="O6" s="35"/>
      <c r="P6" s="18">
        <v>4</v>
      </c>
      <c r="Q6" s="18">
        <v>200</v>
      </c>
      <c r="R6" s="18">
        <v>1</v>
      </c>
      <c r="S6" s="35" t="s">
        <v>908</v>
      </c>
      <c r="T6" s="35" t="s">
        <v>908</v>
      </c>
    </row>
    <row r="7" spans="1:20" x14ac:dyDescent="0.2">
      <c r="A7" s="20" t="str">
        <f t="shared" si="0"/>
        <v>23</v>
      </c>
      <c r="B7" s="20" t="s">
        <v>159</v>
      </c>
      <c r="C7" s="21">
        <v>0</v>
      </c>
      <c r="D7" s="18">
        <v>2</v>
      </c>
      <c r="E7" s="21">
        <v>90</v>
      </c>
      <c r="F7" s="20"/>
      <c r="G7" s="20" t="str">
        <f t="shared" si="1"/>
        <v>cash,200</v>
      </c>
      <c r="H7" s="20" t="str">
        <f t="shared" si="2"/>
        <v>cash,200</v>
      </c>
      <c r="I7" s="21">
        <v>10</v>
      </c>
      <c r="J7" s="18">
        <f t="shared" si="4"/>
        <v>3</v>
      </c>
      <c r="K7" s="21">
        <f t="shared" si="5"/>
        <v>2</v>
      </c>
      <c r="L7" s="20">
        <v>6</v>
      </c>
      <c r="M7" s="20">
        <f t="shared" si="6"/>
        <v>200</v>
      </c>
      <c r="N7" s="22" t="str">
        <f t="shared" si="7"/>
        <v>玩家升级到90级。</v>
      </c>
      <c r="O7" s="35"/>
      <c r="P7" s="18">
        <v>5</v>
      </c>
      <c r="Q7" s="18">
        <v>250</v>
      </c>
      <c r="R7" s="18">
        <v>1</v>
      </c>
      <c r="S7" s="35" t="s">
        <v>861</v>
      </c>
      <c r="T7" s="35" t="s">
        <v>861</v>
      </c>
    </row>
    <row r="8" spans="1:20" x14ac:dyDescent="0.2">
      <c r="A8" s="20" t="str">
        <f t="shared" si="0"/>
        <v>31</v>
      </c>
      <c r="B8" s="20" t="s">
        <v>160</v>
      </c>
      <c r="C8" s="21">
        <v>0</v>
      </c>
      <c r="D8" s="18">
        <v>3</v>
      </c>
      <c r="E8" s="21">
        <v>100000</v>
      </c>
      <c r="F8" s="20"/>
      <c r="G8" s="20" t="str">
        <f t="shared" si="1"/>
        <v>cash,100</v>
      </c>
      <c r="H8" s="20" t="str">
        <f t="shared" si="2"/>
        <v>cash,100</v>
      </c>
      <c r="I8" s="21">
        <v>10</v>
      </c>
      <c r="J8" s="18">
        <f t="shared" si="4"/>
        <v>1</v>
      </c>
      <c r="K8" s="21">
        <f t="shared" si="5"/>
        <v>3</v>
      </c>
      <c r="L8" s="20">
        <v>7</v>
      </c>
      <c r="M8" s="20">
        <f t="shared" si="6"/>
        <v>100</v>
      </c>
      <c r="N8" s="19" t="str">
        <f>"战斗力超过"&amp;E8&amp;"。"</f>
        <v>战斗力超过100000。</v>
      </c>
      <c r="O8" s="35"/>
      <c r="P8" s="18">
        <v>6</v>
      </c>
      <c r="Q8" s="18">
        <v>300</v>
      </c>
      <c r="R8" s="18">
        <v>1</v>
      </c>
      <c r="S8" s="35" t="s">
        <v>861</v>
      </c>
      <c r="T8" s="35" t="s">
        <v>861</v>
      </c>
    </row>
    <row r="9" spans="1:20" x14ac:dyDescent="0.2">
      <c r="A9" s="20" t="str">
        <f t="shared" si="0"/>
        <v>32</v>
      </c>
      <c r="B9" s="20" t="s">
        <v>161</v>
      </c>
      <c r="C9" s="21">
        <v>0</v>
      </c>
      <c r="D9" s="18">
        <v>3</v>
      </c>
      <c r="E9" s="21">
        <v>300000</v>
      </c>
      <c r="F9" s="20"/>
      <c r="G9" s="20" t="str">
        <f t="shared" si="1"/>
        <v>cash,150</v>
      </c>
      <c r="H9" s="20" t="str">
        <f t="shared" si="2"/>
        <v>cash,150</v>
      </c>
      <c r="I9" s="21">
        <v>10</v>
      </c>
      <c r="J9" s="18">
        <f t="shared" si="4"/>
        <v>2</v>
      </c>
      <c r="K9" s="21">
        <f t="shared" si="5"/>
        <v>3</v>
      </c>
      <c r="L9" s="20">
        <v>8</v>
      </c>
      <c r="M9" s="20">
        <f t="shared" si="6"/>
        <v>150</v>
      </c>
      <c r="N9" s="19" t="str">
        <f t="shared" ref="N9:N10" si="8">"战斗力超过"&amp;E9&amp;"。"</f>
        <v>战斗力超过300000。</v>
      </c>
      <c r="O9" s="35"/>
      <c r="P9" s="18">
        <v>7</v>
      </c>
      <c r="Q9" s="18">
        <v>350</v>
      </c>
      <c r="R9" s="18">
        <v>1</v>
      </c>
      <c r="S9" s="35" t="s">
        <v>861</v>
      </c>
      <c r="T9" s="35" t="s">
        <v>861</v>
      </c>
    </row>
    <row r="10" spans="1:20" x14ac:dyDescent="0.2">
      <c r="A10" s="20" t="str">
        <f t="shared" si="0"/>
        <v>33</v>
      </c>
      <c r="B10" s="20" t="s">
        <v>162</v>
      </c>
      <c r="C10" s="21">
        <v>0</v>
      </c>
      <c r="D10" s="18">
        <v>3</v>
      </c>
      <c r="E10" s="21">
        <v>500000</v>
      </c>
      <c r="F10" s="20"/>
      <c r="G10" s="20" t="str">
        <f t="shared" si="1"/>
        <v>cash,200</v>
      </c>
      <c r="H10" s="20" t="str">
        <f t="shared" si="2"/>
        <v>cash,200</v>
      </c>
      <c r="I10" s="21">
        <v>10</v>
      </c>
      <c r="J10" s="18">
        <f t="shared" si="4"/>
        <v>3</v>
      </c>
      <c r="K10" s="21">
        <f t="shared" si="5"/>
        <v>3</v>
      </c>
      <c r="L10" s="20">
        <v>9</v>
      </c>
      <c r="M10" s="20">
        <f t="shared" si="6"/>
        <v>200</v>
      </c>
      <c r="N10" s="19" t="str">
        <f t="shared" si="8"/>
        <v>战斗力超过500000。</v>
      </c>
      <c r="O10" s="35"/>
      <c r="P10" s="18">
        <v>8</v>
      </c>
      <c r="Q10" s="18">
        <v>400</v>
      </c>
      <c r="R10" s="18">
        <v>1</v>
      </c>
      <c r="S10" s="35" t="s">
        <v>909</v>
      </c>
      <c r="T10" s="35" t="s">
        <v>909</v>
      </c>
    </row>
    <row r="11" spans="1:20" x14ac:dyDescent="0.2">
      <c r="A11" s="20" t="str">
        <f t="shared" si="0"/>
        <v>41</v>
      </c>
      <c r="B11" s="20" t="s">
        <v>163</v>
      </c>
      <c r="C11" s="21">
        <v>0</v>
      </c>
      <c r="D11" s="18">
        <v>4</v>
      </c>
      <c r="E11" s="21" t="s">
        <v>960</v>
      </c>
      <c r="F11" s="21">
        <v>10</v>
      </c>
      <c r="G11" s="36" t="str">
        <f t="shared" si="1"/>
        <v>cash,100</v>
      </c>
      <c r="H11" s="36" t="str">
        <f t="shared" si="2"/>
        <v>cash,100</v>
      </c>
      <c r="I11" s="21">
        <v>10</v>
      </c>
      <c r="J11" s="18">
        <f t="shared" si="4"/>
        <v>1</v>
      </c>
      <c r="K11" s="21">
        <f t="shared" si="5"/>
        <v>4</v>
      </c>
      <c r="L11" s="20">
        <v>10</v>
      </c>
      <c r="M11" s="20">
        <f t="shared" si="6"/>
        <v>100</v>
      </c>
      <c r="N11" s="19" t="str">
        <f>"开启"&amp;F11&amp;"个扭蛋。"</f>
        <v>开启10个扭蛋。</v>
      </c>
      <c r="O11" s="35"/>
      <c r="P11" s="18">
        <v>9</v>
      </c>
      <c r="Q11" s="18">
        <v>450</v>
      </c>
      <c r="R11" s="18">
        <v>1</v>
      </c>
      <c r="S11" s="35" t="s">
        <v>861</v>
      </c>
      <c r="T11" s="35" t="s">
        <v>861</v>
      </c>
    </row>
    <row r="12" spans="1:20" x14ac:dyDescent="0.2">
      <c r="A12" s="20" t="str">
        <f t="shared" si="0"/>
        <v>42</v>
      </c>
      <c r="B12" s="20" t="s">
        <v>164</v>
      </c>
      <c r="C12" s="21">
        <v>0</v>
      </c>
      <c r="D12" s="18">
        <v>4</v>
      </c>
      <c r="E12" s="21" t="s">
        <v>960</v>
      </c>
      <c r="F12" s="21">
        <v>100</v>
      </c>
      <c r="G12" s="20" t="str">
        <f t="shared" si="1"/>
        <v>cash,150</v>
      </c>
      <c r="H12" s="20" t="str">
        <f t="shared" si="2"/>
        <v>cash,150</v>
      </c>
      <c r="I12" s="21">
        <v>10</v>
      </c>
      <c r="J12" s="18">
        <f t="shared" si="4"/>
        <v>2</v>
      </c>
      <c r="K12" s="21">
        <f t="shared" si="5"/>
        <v>4</v>
      </c>
      <c r="L12" s="20">
        <v>11</v>
      </c>
      <c r="M12" s="20">
        <f t="shared" si="6"/>
        <v>150</v>
      </c>
      <c r="N12" s="19" t="str">
        <f t="shared" ref="N12:N13" si="9">"开启"&amp;F12&amp;"个扭蛋。"</f>
        <v>开启100个扭蛋。</v>
      </c>
      <c r="O12" s="35"/>
      <c r="P12" s="18">
        <v>10</v>
      </c>
      <c r="Q12" s="18">
        <v>500</v>
      </c>
      <c r="R12" s="18">
        <v>1</v>
      </c>
      <c r="S12" s="35" t="s">
        <v>861</v>
      </c>
      <c r="T12" s="35" t="s">
        <v>861</v>
      </c>
    </row>
    <row r="13" spans="1:20" x14ac:dyDescent="0.2">
      <c r="A13" s="20" t="str">
        <f t="shared" si="0"/>
        <v>43</v>
      </c>
      <c r="B13" s="20" t="s">
        <v>165</v>
      </c>
      <c r="C13" s="21">
        <v>0</v>
      </c>
      <c r="D13" s="18">
        <v>4</v>
      </c>
      <c r="E13" s="21" t="s">
        <v>960</v>
      </c>
      <c r="F13" s="21">
        <v>1000</v>
      </c>
      <c r="G13" s="20" t="str">
        <f t="shared" si="1"/>
        <v>cash,200</v>
      </c>
      <c r="H13" s="20" t="str">
        <f t="shared" si="2"/>
        <v>cash,200</v>
      </c>
      <c r="I13" s="21">
        <v>10</v>
      </c>
      <c r="J13" s="18">
        <f t="shared" si="4"/>
        <v>3</v>
      </c>
      <c r="K13" s="21">
        <f t="shared" si="5"/>
        <v>4</v>
      </c>
      <c r="L13" s="20">
        <v>12</v>
      </c>
      <c r="M13" s="20">
        <f t="shared" si="6"/>
        <v>200</v>
      </c>
      <c r="N13" s="19" t="str">
        <f t="shared" si="9"/>
        <v>开启1000个扭蛋。</v>
      </c>
      <c r="O13" s="35"/>
      <c r="P13" s="18">
        <v>11</v>
      </c>
      <c r="Q13" s="18">
        <v>550</v>
      </c>
      <c r="R13" s="18">
        <v>1</v>
      </c>
      <c r="S13" s="35" t="s">
        <v>861</v>
      </c>
      <c r="T13" s="35" t="s">
        <v>861</v>
      </c>
    </row>
    <row r="14" spans="1:20" x14ac:dyDescent="0.2">
      <c r="A14" s="20" t="str">
        <f t="shared" si="0"/>
        <v>51</v>
      </c>
      <c r="B14" s="20" t="s">
        <v>166</v>
      </c>
      <c r="C14" s="21">
        <v>0</v>
      </c>
      <c r="D14" s="18">
        <v>6</v>
      </c>
      <c r="E14" s="21">
        <v>100</v>
      </c>
      <c r="F14" s="20"/>
      <c r="G14" s="36" t="str">
        <f t="shared" si="1"/>
        <v>cash,100</v>
      </c>
      <c r="H14" s="36" t="str">
        <f t="shared" si="2"/>
        <v>cash,100</v>
      </c>
      <c r="I14" s="21">
        <v>10</v>
      </c>
      <c r="J14" s="18">
        <f t="shared" si="4"/>
        <v>1</v>
      </c>
      <c r="K14" s="21">
        <f t="shared" si="5"/>
        <v>5</v>
      </c>
      <c r="L14" s="20">
        <v>13</v>
      </c>
      <c r="M14" s="20">
        <f t="shared" si="6"/>
        <v>100</v>
      </c>
      <c r="N14" s="19" t="str">
        <f>"在副本中进行"&amp;E14&amp;"次战斗。"</f>
        <v>在副本中进行100次战斗。</v>
      </c>
      <c r="O14" s="35"/>
      <c r="P14" s="18">
        <v>12</v>
      </c>
      <c r="Q14" s="18">
        <v>600</v>
      </c>
      <c r="R14" s="18">
        <v>1</v>
      </c>
      <c r="S14" s="35" t="s">
        <v>910</v>
      </c>
      <c r="T14" s="35" t="s">
        <v>910</v>
      </c>
    </row>
    <row r="15" spans="1:20" x14ac:dyDescent="0.2">
      <c r="A15" s="20" t="str">
        <f t="shared" si="0"/>
        <v>52</v>
      </c>
      <c r="B15" s="20" t="s">
        <v>167</v>
      </c>
      <c r="C15" s="21">
        <v>0</v>
      </c>
      <c r="D15" s="18">
        <v>6</v>
      </c>
      <c r="E15" s="21">
        <v>1000</v>
      </c>
      <c r="F15" s="20"/>
      <c r="G15" s="20" t="str">
        <f t="shared" si="1"/>
        <v>cash,150</v>
      </c>
      <c r="H15" s="20" t="str">
        <f t="shared" si="2"/>
        <v>cash,150</v>
      </c>
      <c r="I15" s="21">
        <v>10</v>
      </c>
      <c r="J15" s="18">
        <f t="shared" si="4"/>
        <v>2</v>
      </c>
      <c r="K15" s="21">
        <f t="shared" si="5"/>
        <v>5</v>
      </c>
      <c r="L15" s="20">
        <v>14</v>
      </c>
      <c r="M15" s="20">
        <f t="shared" si="6"/>
        <v>150</v>
      </c>
      <c r="N15" s="19" t="str">
        <f t="shared" ref="N15:N16" si="10">"在副本中进行"&amp;E15&amp;"次战斗。"</f>
        <v>在副本中进行1000次战斗。</v>
      </c>
      <c r="O15" s="35"/>
      <c r="P15" s="18"/>
      <c r="Q15" s="18"/>
      <c r="R15" s="18"/>
      <c r="S15" s="35"/>
      <c r="T15" s="35"/>
    </row>
    <row r="16" spans="1:20" x14ac:dyDescent="0.2">
      <c r="A16" s="20" t="str">
        <f t="shared" si="0"/>
        <v>53</v>
      </c>
      <c r="B16" s="20" t="s">
        <v>168</v>
      </c>
      <c r="C16" s="21">
        <v>0</v>
      </c>
      <c r="D16" s="18">
        <v>6</v>
      </c>
      <c r="E16" s="21">
        <v>10000</v>
      </c>
      <c r="F16" s="20"/>
      <c r="G16" s="20" t="str">
        <f t="shared" si="1"/>
        <v>cash,200</v>
      </c>
      <c r="H16" s="20" t="str">
        <f t="shared" si="2"/>
        <v>cash,200</v>
      </c>
      <c r="I16" s="21">
        <v>10</v>
      </c>
      <c r="J16" s="18">
        <f t="shared" si="4"/>
        <v>3</v>
      </c>
      <c r="K16" s="21">
        <f t="shared" si="5"/>
        <v>5</v>
      </c>
      <c r="L16" s="20">
        <v>15</v>
      </c>
      <c r="M16" s="20">
        <f t="shared" si="6"/>
        <v>200</v>
      </c>
      <c r="N16" s="19" t="str">
        <f t="shared" si="10"/>
        <v>在副本中进行10000次战斗。</v>
      </c>
      <c r="O16" s="35" t="s">
        <v>961</v>
      </c>
      <c r="P16" s="18">
        <f>SUM(I:I)</f>
        <v>610</v>
      </c>
      <c r="Q16" s="18"/>
      <c r="R16" s="18"/>
      <c r="S16" s="35"/>
      <c r="T16" s="35"/>
    </row>
    <row r="17" spans="1:20" x14ac:dyDescent="0.2">
      <c r="A17" s="20" t="str">
        <f t="shared" si="0"/>
        <v>61</v>
      </c>
      <c r="B17" s="20" t="s">
        <v>169</v>
      </c>
      <c r="C17" s="21">
        <v>0</v>
      </c>
      <c r="D17" s="18">
        <v>10</v>
      </c>
      <c r="E17" s="21">
        <v>10</v>
      </c>
      <c r="F17" s="20"/>
      <c r="G17" s="20" t="str">
        <f t="shared" si="1"/>
        <v>cash,100</v>
      </c>
      <c r="H17" s="20" t="str">
        <f t="shared" si="2"/>
        <v>cash,100</v>
      </c>
      <c r="I17" s="21">
        <v>10</v>
      </c>
      <c r="J17" s="18">
        <f t="shared" si="4"/>
        <v>1</v>
      </c>
      <c r="K17" s="21">
        <f t="shared" si="5"/>
        <v>6</v>
      </c>
      <c r="L17" s="20">
        <v>16</v>
      </c>
      <c r="M17" s="20">
        <f t="shared" si="6"/>
        <v>100</v>
      </c>
      <c r="N17" s="19" t="str">
        <f>"在进化之家中进行"&amp;E17&amp;"次战斗。"</f>
        <v>在进化之家中进行10次战斗。</v>
      </c>
      <c r="O17" s="35"/>
      <c r="P17" s="18"/>
      <c r="Q17" s="18"/>
      <c r="R17" s="18"/>
      <c r="S17" s="35"/>
      <c r="T17" s="35"/>
    </row>
    <row r="18" spans="1:20" x14ac:dyDescent="0.2">
      <c r="A18" s="20" t="str">
        <f t="shared" si="0"/>
        <v>62</v>
      </c>
      <c r="B18" s="20" t="s">
        <v>170</v>
      </c>
      <c r="C18" s="21">
        <v>0</v>
      </c>
      <c r="D18" s="18">
        <v>10</v>
      </c>
      <c r="E18" s="21">
        <v>100</v>
      </c>
      <c r="F18" s="20"/>
      <c r="G18" s="20" t="str">
        <f t="shared" si="1"/>
        <v>cash,150</v>
      </c>
      <c r="H18" s="20" t="str">
        <f t="shared" si="2"/>
        <v>cash,150</v>
      </c>
      <c r="I18" s="21">
        <v>10</v>
      </c>
      <c r="J18" s="18">
        <f t="shared" si="4"/>
        <v>2</v>
      </c>
      <c r="K18" s="21">
        <f t="shared" si="5"/>
        <v>6</v>
      </c>
      <c r="L18" s="20">
        <v>17</v>
      </c>
      <c r="M18" s="20">
        <f t="shared" si="6"/>
        <v>150</v>
      </c>
      <c r="N18" s="19" t="str">
        <f t="shared" ref="N18:N19" si="11">"在进化之家中进行"&amp;E18&amp;"次战斗。"</f>
        <v>在进化之家中进行100次战斗。</v>
      </c>
      <c r="O18" s="35"/>
      <c r="P18" s="18"/>
      <c r="Q18" s="18"/>
      <c r="R18" s="18"/>
      <c r="S18" s="35"/>
      <c r="T18" s="35"/>
    </row>
    <row r="19" spans="1:20" x14ac:dyDescent="0.2">
      <c r="A19" s="20" t="str">
        <f t="shared" si="0"/>
        <v>63</v>
      </c>
      <c r="B19" s="20" t="s">
        <v>171</v>
      </c>
      <c r="C19" s="21">
        <v>0</v>
      </c>
      <c r="D19" s="18">
        <v>10</v>
      </c>
      <c r="E19" s="21">
        <v>1000</v>
      </c>
      <c r="F19" s="20"/>
      <c r="G19" s="20" t="str">
        <f t="shared" si="1"/>
        <v>cash,200</v>
      </c>
      <c r="H19" s="20" t="str">
        <f t="shared" si="2"/>
        <v>cash,200</v>
      </c>
      <c r="I19" s="21">
        <v>10</v>
      </c>
      <c r="J19" s="18">
        <f t="shared" si="4"/>
        <v>3</v>
      </c>
      <c r="K19" s="21">
        <f t="shared" si="5"/>
        <v>6</v>
      </c>
      <c r="L19" s="20">
        <v>18</v>
      </c>
      <c r="M19" s="20">
        <f t="shared" si="6"/>
        <v>200</v>
      </c>
      <c r="N19" s="19" t="str">
        <f t="shared" si="11"/>
        <v>在进化之家中进行1000次战斗。</v>
      </c>
      <c r="O19" s="35"/>
      <c r="P19" s="18"/>
      <c r="Q19" s="18"/>
      <c r="R19" s="18"/>
      <c r="S19" s="35"/>
      <c r="T19" s="35"/>
    </row>
    <row r="20" spans="1:20" x14ac:dyDescent="0.2">
      <c r="A20" s="20" t="str">
        <f t="shared" si="0"/>
        <v>71</v>
      </c>
      <c r="B20" s="20" t="s">
        <v>172</v>
      </c>
      <c r="C20" s="21">
        <v>0</v>
      </c>
      <c r="D20" s="18">
        <v>11</v>
      </c>
      <c r="E20" s="21">
        <v>50</v>
      </c>
      <c r="F20" s="20"/>
      <c r="G20" s="20" t="str">
        <f t="shared" si="1"/>
        <v>cash,100</v>
      </c>
      <c r="H20" s="20" t="str">
        <f t="shared" si="2"/>
        <v>cash,100</v>
      </c>
      <c r="I20" s="21">
        <v>10</v>
      </c>
      <c r="J20" s="18">
        <f t="shared" si="4"/>
        <v>1</v>
      </c>
      <c r="K20" s="21">
        <f t="shared" si="5"/>
        <v>7</v>
      </c>
      <c r="L20" s="20">
        <v>19</v>
      </c>
      <c r="M20" s="20">
        <f t="shared" si="6"/>
        <v>100</v>
      </c>
      <c r="N20" s="19" t="str">
        <f>"在泽尼尔星光擂台上发起"&amp;E20&amp;"次挑战。"</f>
        <v>在泽尼尔星光擂台上发起50次挑战。</v>
      </c>
      <c r="O20" s="35"/>
      <c r="P20" s="18"/>
      <c r="Q20" s="18"/>
      <c r="R20" s="18"/>
      <c r="S20" s="35"/>
      <c r="T20" s="35"/>
    </row>
    <row r="21" spans="1:20" x14ac:dyDescent="0.2">
      <c r="A21" s="20" t="str">
        <f t="shared" si="0"/>
        <v>72</v>
      </c>
      <c r="B21" s="20" t="s">
        <v>173</v>
      </c>
      <c r="C21" s="21">
        <v>0</v>
      </c>
      <c r="D21" s="18">
        <v>11</v>
      </c>
      <c r="E21" s="21">
        <v>500</v>
      </c>
      <c r="F21" s="20"/>
      <c r="G21" s="20" t="str">
        <f t="shared" si="1"/>
        <v>cash,150</v>
      </c>
      <c r="H21" s="20" t="str">
        <f t="shared" si="2"/>
        <v>cash,150</v>
      </c>
      <c r="I21" s="21">
        <v>10</v>
      </c>
      <c r="J21" s="18">
        <f t="shared" si="4"/>
        <v>2</v>
      </c>
      <c r="K21" s="21">
        <f t="shared" si="5"/>
        <v>7</v>
      </c>
      <c r="L21" s="20">
        <v>20</v>
      </c>
      <c r="M21" s="20">
        <f t="shared" si="6"/>
        <v>150</v>
      </c>
      <c r="N21" s="19" t="str">
        <f t="shared" ref="N21:N22" si="12">"在泽尼尔星光擂台上发起"&amp;E21&amp;"次挑战。"</f>
        <v>在泽尼尔星光擂台上发起500次挑战。</v>
      </c>
      <c r="O21" s="35"/>
      <c r="P21" s="18"/>
      <c r="Q21" s="18"/>
      <c r="R21" s="18"/>
      <c r="S21" s="35"/>
      <c r="T21" s="35"/>
    </row>
    <row r="22" spans="1:20" x14ac:dyDescent="0.2">
      <c r="A22" s="20" t="str">
        <f t="shared" si="0"/>
        <v>73</v>
      </c>
      <c r="B22" s="20" t="s">
        <v>174</v>
      </c>
      <c r="C22" s="21">
        <v>0</v>
      </c>
      <c r="D22" s="18">
        <v>11</v>
      </c>
      <c r="E22" s="21">
        <v>5000</v>
      </c>
      <c r="F22" s="20"/>
      <c r="G22" s="20" t="str">
        <f t="shared" si="1"/>
        <v>cash,200</v>
      </c>
      <c r="H22" s="20" t="str">
        <f t="shared" si="2"/>
        <v>cash,200</v>
      </c>
      <c r="I22" s="21">
        <v>10</v>
      </c>
      <c r="J22" s="18">
        <f t="shared" si="4"/>
        <v>3</v>
      </c>
      <c r="K22" s="21">
        <f t="shared" si="5"/>
        <v>7</v>
      </c>
      <c r="L22" s="20">
        <v>21</v>
      </c>
      <c r="M22" s="20">
        <f t="shared" si="6"/>
        <v>200</v>
      </c>
      <c r="N22" s="19" t="str">
        <f t="shared" si="12"/>
        <v>在泽尼尔星光擂台上发起5000次挑战。</v>
      </c>
      <c r="O22" s="35"/>
      <c r="P22" s="18"/>
      <c r="Q22" s="18"/>
      <c r="R22" s="18"/>
      <c r="S22" s="35"/>
      <c r="T22" s="35"/>
    </row>
    <row r="23" spans="1:20" x14ac:dyDescent="0.2">
      <c r="A23" s="20" t="str">
        <f t="shared" si="0"/>
        <v>81</v>
      </c>
      <c r="B23" s="20" t="s">
        <v>175</v>
      </c>
      <c r="C23" s="21">
        <v>0</v>
      </c>
      <c r="D23" s="18">
        <v>12</v>
      </c>
      <c r="E23" s="21">
        <v>50</v>
      </c>
      <c r="F23" s="20"/>
      <c r="G23" s="20" t="str">
        <f t="shared" si="1"/>
        <v>cash,100</v>
      </c>
      <c r="H23" s="20" t="str">
        <f t="shared" si="2"/>
        <v>cash,100</v>
      </c>
      <c r="I23" s="21">
        <v>10</v>
      </c>
      <c r="J23" s="18">
        <f t="shared" si="4"/>
        <v>1</v>
      </c>
      <c r="K23" s="21">
        <f t="shared" si="5"/>
        <v>8</v>
      </c>
      <c r="L23" s="20">
        <v>22</v>
      </c>
      <c r="M23" s="20">
        <f t="shared" si="6"/>
        <v>100</v>
      </c>
      <c r="N23" s="19" t="str">
        <f>"完成"&amp;E23&amp;"个派遣任务。"</f>
        <v>完成50个派遣任务。</v>
      </c>
      <c r="O23" s="35"/>
      <c r="P23" s="18"/>
      <c r="Q23" s="18"/>
      <c r="R23" s="18"/>
      <c r="S23" s="35"/>
      <c r="T23" s="35"/>
    </row>
    <row r="24" spans="1:20" x14ac:dyDescent="0.2">
      <c r="A24" s="20" t="str">
        <f t="shared" si="0"/>
        <v>82</v>
      </c>
      <c r="B24" s="20" t="s">
        <v>176</v>
      </c>
      <c r="C24" s="21">
        <v>0</v>
      </c>
      <c r="D24" s="18">
        <v>12</v>
      </c>
      <c r="E24" s="21">
        <v>500</v>
      </c>
      <c r="F24" s="20"/>
      <c r="G24" s="20" t="str">
        <f t="shared" si="1"/>
        <v>cash,150</v>
      </c>
      <c r="H24" s="20" t="str">
        <f t="shared" si="2"/>
        <v>cash,150</v>
      </c>
      <c r="I24" s="21">
        <v>10</v>
      </c>
      <c r="J24" s="18">
        <f t="shared" si="4"/>
        <v>2</v>
      </c>
      <c r="K24" s="21">
        <f t="shared" si="5"/>
        <v>8</v>
      </c>
      <c r="L24" s="20">
        <v>23</v>
      </c>
      <c r="M24" s="20">
        <f t="shared" si="6"/>
        <v>150</v>
      </c>
      <c r="N24" s="19" t="str">
        <f t="shared" ref="N24:N25" si="13">"完成"&amp;E24&amp;"个派遣任务。"</f>
        <v>完成500个派遣任务。</v>
      </c>
      <c r="O24" s="35"/>
      <c r="P24" s="18"/>
      <c r="Q24" s="18"/>
      <c r="R24" s="18"/>
      <c r="S24" s="35"/>
      <c r="T24" s="35"/>
    </row>
    <row r="25" spans="1:20" x14ac:dyDescent="0.2">
      <c r="A25" s="20" t="str">
        <f t="shared" si="0"/>
        <v>83</v>
      </c>
      <c r="B25" s="20" t="s">
        <v>177</v>
      </c>
      <c r="C25" s="21">
        <v>0</v>
      </c>
      <c r="D25" s="18">
        <v>12</v>
      </c>
      <c r="E25" s="21">
        <v>5000</v>
      </c>
      <c r="F25" s="20"/>
      <c r="G25" s="20" t="str">
        <f t="shared" si="1"/>
        <v>cash,200</v>
      </c>
      <c r="H25" s="20" t="str">
        <f t="shared" si="2"/>
        <v>cash,200</v>
      </c>
      <c r="I25" s="21">
        <v>10</v>
      </c>
      <c r="J25" s="18">
        <f t="shared" si="4"/>
        <v>3</v>
      </c>
      <c r="K25" s="21">
        <f t="shared" si="5"/>
        <v>8</v>
      </c>
      <c r="L25" s="20">
        <v>24</v>
      </c>
      <c r="M25" s="20">
        <f t="shared" si="6"/>
        <v>200</v>
      </c>
      <c r="N25" s="19" t="str">
        <f t="shared" si="13"/>
        <v>完成5000个派遣任务。</v>
      </c>
      <c r="O25" s="35"/>
      <c r="P25" s="18"/>
      <c r="Q25" s="18"/>
      <c r="R25" s="18"/>
      <c r="S25" s="35"/>
      <c r="T25" s="35"/>
    </row>
    <row r="26" spans="1:20" x14ac:dyDescent="0.2">
      <c r="A26" s="20" t="str">
        <f t="shared" si="0"/>
        <v>91</v>
      </c>
      <c r="B26" s="20" t="s">
        <v>178</v>
      </c>
      <c r="C26" s="21">
        <v>0</v>
      </c>
      <c r="D26" s="18">
        <v>13</v>
      </c>
      <c r="E26" s="21">
        <v>300</v>
      </c>
      <c r="F26" s="20"/>
      <c r="G26" s="20" t="str">
        <f t="shared" si="1"/>
        <v>cash,100</v>
      </c>
      <c r="H26" s="20" t="str">
        <f t="shared" si="2"/>
        <v>cash,100</v>
      </c>
      <c r="I26" s="21">
        <v>10</v>
      </c>
      <c r="J26" s="18">
        <f t="shared" si="4"/>
        <v>1</v>
      </c>
      <c r="K26" s="21">
        <f t="shared" si="5"/>
        <v>9</v>
      </c>
      <c r="L26" s="20">
        <v>25</v>
      </c>
      <c r="M26" s="20">
        <f t="shared" si="6"/>
        <v>100</v>
      </c>
      <c r="N26" s="19" t="str">
        <f>"强化饰品"&amp;E26&amp;"次。"</f>
        <v>强化饰品300次。</v>
      </c>
      <c r="O26" s="35"/>
      <c r="P26" s="18"/>
      <c r="Q26" s="18"/>
      <c r="R26" s="18"/>
      <c r="S26" s="35"/>
      <c r="T26" s="35"/>
    </row>
    <row r="27" spans="1:20" x14ac:dyDescent="0.2">
      <c r="A27" s="20" t="str">
        <f t="shared" si="0"/>
        <v>92</v>
      </c>
      <c r="B27" s="20" t="s">
        <v>179</v>
      </c>
      <c r="C27" s="21">
        <v>0</v>
      </c>
      <c r="D27" s="18">
        <v>13</v>
      </c>
      <c r="E27" s="21">
        <v>3000</v>
      </c>
      <c r="F27" s="20"/>
      <c r="G27" s="20" t="str">
        <f t="shared" si="1"/>
        <v>cash,150</v>
      </c>
      <c r="H27" s="20" t="str">
        <f t="shared" si="2"/>
        <v>cash,150</v>
      </c>
      <c r="I27" s="21">
        <v>10</v>
      </c>
      <c r="J27" s="18">
        <f t="shared" si="4"/>
        <v>2</v>
      </c>
      <c r="K27" s="21">
        <f t="shared" si="5"/>
        <v>9</v>
      </c>
      <c r="L27" s="20">
        <v>26</v>
      </c>
      <c r="M27" s="20">
        <f t="shared" si="6"/>
        <v>150</v>
      </c>
      <c r="N27" s="19" t="str">
        <f t="shared" ref="N27:N28" si="14">"强化饰品"&amp;E27&amp;"次。"</f>
        <v>强化饰品3000次。</v>
      </c>
      <c r="O27" s="35"/>
      <c r="P27" s="18"/>
      <c r="Q27" s="18"/>
      <c r="R27" s="18"/>
      <c r="S27" s="35"/>
      <c r="T27" s="35"/>
    </row>
    <row r="28" spans="1:20" x14ac:dyDescent="0.2">
      <c r="A28" s="20" t="str">
        <f t="shared" si="0"/>
        <v>93</v>
      </c>
      <c r="B28" s="20" t="s">
        <v>180</v>
      </c>
      <c r="C28" s="21">
        <v>0</v>
      </c>
      <c r="D28" s="18">
        <v>13</v>
      </c>
      <c r="E28" s="21">
        <v>30000</v>
      </c>
      <c r="F28" s="20"/>
      <c r="G28" s="20" t="str">
        <f t="shared" si="1"/>
        <v>cash,200</v>
      </c>
      <c r="H28" s="20" t="str">
        <f t="shared" si="2"/>
        <v>cash,200</v>
      </c>
      <c r="I28" s="21">
        <v>10</v>
      </c>
      <c r="J28" s="18">
        <f t="shared" si="4"/>
        <v>3</v>
      </c>
      <c r="K28" s="21">
        <f t="shared" si="5"/>
        <v>9</v>
      </c>
      <c r="L28" s="20">
        <v>27</v>
      </c>
      <c r="M28" s="20">
        <f t="shared" si="6"/>
        <v>200</v>
      </c>
      <c r="N28" s="19" t="str">
        <f t="shared" si="14"/>
        <v>强化饰品30000次。</v>
      </c>
      <c r="O28" s="35"/>
      <c r="P28" s="18"/>
      <c r="Q28" s="18"/>
      <c r="R28" s="18"/>
      <c r="S28" s="35"/>
      <c r="T28" s="35"/>
    </row>
    <row r="29" spans="1:20" x14ac:dyDescent="0.2">
      <c r="A29" s="20" t="str">
        <f t="shared" si="0"/>
        <v>101</v>
      </c>
      <c r="B29" s="20" t="s">
        <v>181</v>
      </c>
      <c r="C29" s="21">
        <v>0</v>
      </c>
      <c r="D29" s="18">
        <v>14</v>
      </c>
      <c r="E29" s="21">
        <v>10</v>
      </c>
      <c r="F29" s="20"/>
      <c r="G29" s="20" t="str">
        <f t="shared" si="1"/>
        <v>cash,100</v>
      </c>
      <c r="H29" s="20" t="str">
        <f t="shared" si="2"/>
        <v>cash,100</v>
      </c>
      <c r="I29" s="21">
        <v>10</v>
      </c>
      <c r="J29" s="18">
        <f t="shared" si="4"/>
        <v>1</v>
      </c>
      <c r="K29" s="21">
        <f t="shared" si="5"/>
        <v>10</v>
      </c>
      <c r="L29" s="20">
        <v>28</v>
      </c>
      <c r="M29" s="20">
        <f t="shared" si="6"/>
        <v>100</v>
      </c>
      <c r="N29" s="19" t="str">
        <f>"合成饰品"&amp;E29&amp;"次。"</f>
        <v>合成饰品10次。</v>
      </c>
      <c r="O29" s="35"/>
      <c r="P29" s="18"/>
      <c r="Q29" s="18"/>
      <c r="R29" s="18"/>
      <c r="S29" s="35"/>
      <c r="T29" s="35"/>
    </row>
    <row r="30" spans="1:20" x14ac:dyDescent="0.2">
      <c r="A30" s="20" t="str">
        <f t="shared" si="0"/>
        <v>102</v>
      </c>
      <c r="B30" s="20" t="s">
        <v>182</v>
      </c>
      <c r="C30" s="21">
        <v>0</v>
      </c>
      <c r="D30" s="18">
        <v>14</v>
      </c>
      <c r="E30" s="21">
        <v>50</v>
      </c>
      <c r="F30" s="20"/>
      <c r="G30" s="20" t="str">
        <f t="shared" si="1"/>
        <v>cash,150</v>
      </c>
      <c r="H30" s="20" t="str">
        <f t="shared" si="2"/>
        <v>cash,150</v>
      </c>
      <c r="I30" s="21">
        <v>10</v>
      </c>
      <c r="J30" s="18">
        <f t="shared" si="4"/>
        <v>2</v>
      </c>
      <c r="K30" s="21">
        <f t="shared" si="5"/>
        <v>10</v>
      </c>
      <c r="L30" s="20">
        <v>29</v>
      </c>
      <c r="M30" s="20">
        <f t="shared" si="6"/>
        <v>150</v>
      </c>
      <c r="N30" s="19" t="str">
        <f t="shared" ref="N30:N31" si="15">"合成饰品"&amp;E30&amp;"次。"</f>
        <v>合成饰品50次。</v>
      </c>
      <c r="O30" s="35"/>
      <c r="P30" s="18"/>
      <c r="Q30" s="18"/>
      <c r="R30" s="18"/>
      <c r="S30" s="35"/>
      <c r="T30" s="35"/>
    </row>
    <row r="31" spans="1:20" x14ac:dyDescent="0.2">
      <c r="A31" s="20" t="str">
        <f t="shared" si="0"/>
        <v>103</v>
      </c>
      <c r="B31" s="20" t="s">
        <v>183</v>
      </c>
      <c r="C31" s="21">
        <v>0</v>
      </c>
      <c r="D31" s="18">
        <v>14</v>
      </c>
      <c r="E31" s="21">
        <v>200</v>
      </c>
      <c r="F31" s="20"/>
      <c r="G31" s="20" t="str">
        <f t="shared" si="1"/>
        <v>cash,200</v>
      </c>
      <c r="H31" s="20" t="str">
        <f t="shared" si="2"/>
        <v>cash,200</v>
      </c>
      <c r="I31" s="21">
        <v>10</v>
      </c>
      <c r="J31" s="18">
        <f t="shared" si="4"/>
        <v>3</v>
      </c>
      <c r="K31" s="21">
        <f t="shared" si="5"/>
        <v>10</v>
      </c>
      <c r="L31" s="20">
        <v>30</v>
      </c>
      <c r="M31" s="20">
        <f t="shared" si="6"/>
        <v>200</v>
      </c>
      <c r="N31" s="19" t="str">
        <f t="shared" si="15"/>
        <v>合成饰品200次。</v>
      </c>
      <c r="O31" s="35"/>
      <c r="P31" s="18"/>
      <c r="Q31" s="18"/>
      <c r="R31" s="18"/>
      <c r="S31" s="35"/>
      <c r="T31" s="35"/>
    </row>
    <row r="32" spans="1:20" x14ac:dyDescent="0.2">
      <c r="A32" s="20" t="str">
        <f t="shared" si="0"/>
        <v>111</v>
      </c>
      <c r="B32" s="20" t="s">
        <v>184</v>
      </c>
      <c r="C32" s="21">
        <v>0</v>
      </c>
      <c r="D32" s="18">
        <v>15</v>
      </c>
      <c r="E32" s="21">
        <v>10</v>
      </c>
      <c r="F32" s="20"/>
      <c r="G32" s="20" t="str">
        <f t="shared" si="1"/>
        <v>cash,100</v>
      </c>
      <c r="H32" s="20" t="str">
        <f t="shared" si="2"/>
        <v>cash,100</v>
      </c>
      <c r="I32" s="21">
        <v>10</v>
      </c>
      <c r="J32" s="18">
        <f t="shared" si="4"/>
        <v>1</v>
      </c>
      <c r="K32" s="21">
        <f t="shared" si="5"/>
        <v>11</v>
      </c>
      <c r="L32" s="20">
        <v>31</v>
      </c>
      <c r="M32" s="20">
        <f t="shared" si="6"/>
        <v>100</v>
      </c>
      <c r="N32" s="19" t="str">
        <f>"在公会交换中，向其他玩家赠送碎片"&amp;E32&amp;"次。"</f>
        <v>在公会交换中，向其他玩家赠送碎片10次。</v>
      </c>
      <c r="O32" s="35"/>
      <c r="P32" s="18"/>
      <c r="Q32" s="18"/>
      <c r="R32" s="18"/>
      <c r="S32" s="35"/>
      <c r="T32" s="35"/>
    </row>
    <row r="33" spans="1:20" x14ac:dyDescent="0.2">
      <c r="A33" s="20" t="str">
        <f t="shared" si="0"/>
        <v>112</v>
      </c>
      <c r="B33" s="20" t="s">
        <v>185</v>
      </c>
      <c r="C33" s="21">
        <v>0</v>
      </c>
      <c r="D33" s="18">
        <v>15</v>
      </c>
      <c r="E33" s="21">
        <v>50</v>
      </c>
      <c r="F33" s="20"/>
      <c r="G33" s="20" t="str">
        <f t="shared" si="1"/>
        <v>cash,150</v>
      </c>
      <c r="H33" s="20" t="str">
        <f t="shared" si="2"/>
        <v>cash,150</v>
      </c>
      <c r="I33" s="21">
        <v>10</v>
      </c>
      <c r="J33" s="18">
        <f t="shared" si="4"/>
        <v>2</v>
      </c>
      <c r="K33" s="21">
        <f t="shared" si="5"/>
        <v>11</v>
      </c>
      <c r="L33" s="20">
        <v>32</v>
      </c>
      <c r="M33" s="20">
        <f t="shared" si="6"/>
        <v>150</v>
      </c>
      <c r="N33" s="19" t="str">
        <f t="shared" ref="N33:N34" si="16">"在公会交换中，向其他玩家赠送碎片"&amp;E33&amp;"次。"</f>
        <v>在公会交换中，向其他玩家赠送碎片50次。</v>
      </c>
      <c r="O33" s="35"/>
      <c r="P33" s="18"/>
      <c r="Q33" s="18"/>
      <c r="R33" s="18"/>
      <c r="S33" s="35"/>
      <c r="T33" s="35"/>
    </row>
    <row r="34" spans="1:20" x14ac:dyDescent="0.2">
      <c r="A34" s="20" t="str">
        <f t="shared" si="0"/>
        <v>113</v>
      </c>
      <c r="B34" s="20" t="s">
        <v>186</v>
      </c>
      <c r="C34" s="21">
        <v>0</v>
      </c>
      <c r="D34" s="18">
        <v>15</v>
      </c>
      <c r="E34" s="21">
        <v>300</v>
      </c>
      <c r="F34" s="20"/>
      <c r="G34" s="20" t="str">
        <f t="shared" si="1"/>
        <v>cash,200</v>
      </c>
      <c r="H34" s="20" t="str">
        <f t="shared" si="2"/>
        <v>cash,200</v>
      </c>
      <c r="I34" s="21">
        <v>10</v>
      </c>
      <c r="J34" s="18">
        <f t="shared" si="4"/>
        <v>3</v>
      </c>
      <c r="K34" s="21">
        <f t="shared" si="5"/>
        <v>11</v>
      </c>
      <c r="L34" s="20">
        <v>33</v>
      </c>
      <c r="M34" s="20">
        <f t="shared" si="6"/>
        <v>200</v>
      </c>
      <c r="N34" s="19" t="str">
        <f t="shared" si="16"/>
        <v>在公会交换中，向其他玩家赠送碎片300次。</v>
      </c>
      <c r="O34" s="35"/>
      <c r="P34" s="18"/>
      <c r="Q34" s="18"/>
      <c r="R34" s="18"/>
      <c r="S34" s="35"/>
      <c r="T34" s="35"/>
    </row>
    <row r="35" spans="1:20" x14ac:dyDescent="0.2">
      <c r="A35" s="20" t="str">
        <f t="shared" si="0"/>
        <v>121</v>
      </c>
      <c r="B35" s="20" t="s">
        <v>187</v>
      </c>
      <c r="C35" s="21">
        <v>0</v>
      </c>
      <c r="D35" s="18">
        <v>16</v>
      </c>
      <c r="E35" s="21">
        <v>5000</v>
      </c>
      <c r="F35" s="20"/>
      <c r="G35" s="20" t="str">
        <f t="shared" si="1"/>
        <v>cash,100</v>
      </c>
      <c r="H35" s="20" t="str">
        <f t="shared" si="2"/>
        <v>cash,100</v>
      </c>
      <c r="I35" s="21">
        <v>10</v>
      </c>
      <c r="J35" s="18">
        <f t="shared" si="4"/>
        <v>1</v>
      </c>
      <c r="K35" s="21">
        <f t="shared" si="5"/>
        <v>12</v>
      </c>
      <c r="L35" s="20">
        <v>34</v>
      </c>
      <c r="M35" s="20">
        <f t="shared" si="6"/>
        <v>100</v>
      </c>
      <c r="N35" s="19" t="str">
        <f>"累计消费"&amp;E35&amp;"钻石。"</f>
        <v>累计消费5000钻石。</v>
      </c>
      <c r="O35" s="35"/>
      <c r="P35" s="18"/>
      <c r="Q35" s="18"/>
      <c r="R35" s="18"/>
      <c r="S35" s="35"/>
      <c r="T35" s="35"/>
    </row>
    <row r="36" spans="1:20" x14ac:dyDescent="0.2">
      <c r="A36" s="20" t="str">
        <f t="shared" si="0"/>
        <v>122</v>
      </c>
      <c r="B36" s="20" t="s">
        <v>188</v>
      </c>
      <c r="C36" s="21">
        <v>0</v>
      </c>
      <c r="D36" s="18">
        <v>16</v>
      </c>
      <c r="E36" s="21">
        <v>50000</v>
      </c>
      <c r="F36" s="20"/>
      <c r="G36" s="20" t="str">
        <f t="shared" si="1"/>
        <v>cash,150</v>
      </c>
      <c r="H36" s="20" t="str">
        <f t="shared" si="2"/>
        <v>cash,150</v>
      </c>
      <c r="I36" s="21">
        <v>10</v>
      </c>
      <c r="J36" s="18">
        <f t="shared" si="4"/>
        <v>2</v>
      </c>
      <c r="K36" s="21">
        <f t="shared" si="5"/>
        <v>12</v>
      </c>
      <c r="L36" s="20">
        <v>35</v>
      </c>
      <c r="M36" s="20">
        <f t="shared" si="6"/>
        <v>150</v>
      </c>
      <c r="N36" s="19" t="str">
        <f t="shared" ref="N36:N37" si="17">"累计消费"&amp;E36&amp;"钻石。"</f>
        <v>累计消费50000钻石。</v>
      </c>
      <c r="O36" s="35"/>
      <c r="P36" s="18"/>
      <c r="Q36" s="18"/>
      <c r="R36" s="18"/>
      <c r="S36" s="35"/>
      <c r="T36" s="35"/>
    </row>
    <row r="37" spans="1:20" x14ac:dyDescent="0.2">
      <c r="A37" s="20" t="str">
        <f t="shared" si="0"/>
        <v>123</v>
      </c>
      <c r="B37" s="20" t="s">
        <v>189</v>
      </c>
      <c r="C37" s="21">
        <v>0</v>
      </c>
      <c r="D37" s="18">
        <v>16</v>
      </c>
      <c r="E37" s="21">
        <v>500000</v>
      </c>
      <c r="F37" s="20"/>
      <c r="G37" s="20" t="str">
        <f t="shared" si="1"/>
        <v>cash,200</v>
      </c>
      <c r="H37" s="20" t="str">
        <f t="shared" si="2"/>
        <v>cash,200</v>
      </c>
      <c r="I37" s="21">
        <v>10</v>
      </c>
      <c r="J37" s="18">
        <f t="shared" si="4"/>
        <v>3</v>
      </c>
      <c r="K37" s="21">
        <f t="shared" si="5"/>
        <v>12</v>
      </c>
      <c r="L37" s="20">
        <v>36</v>
      </c>
      <c r="M37" s="20">
        <f t="shared" si="6"/>
        <v>200</v>
      </c>
      <c r="N37" s="19" t="str">
        <f t="shared" si="17"/>
        <v>累计消费500000钻石。</v>
      </c>
      <c r="O37" s="35"/>
      <c r="P37" s="18"/>
      <c r="Q37" s="18"/>
      <c r="R37" s="18"/>
      <c r="S37" s="35"/>
      <c r="T37" s="35"/>
    </row>
    <row r="38" spans="1:20" x14ac:dyDescent="0.2">
      <c r="A38" s="20" t="str">
        <f t="shared" si="0"/>
        <v>131</v>
      </c>
      <c r="B38" s="20" t="s">
        <v>190</v>
      </c>
      <c r="C38" s="21">
        <v>0</v>
      </c>
      <c r="D38" s="18">
        <v>17</v>
      </c>
      <c r="E38" s="21">
        <v>1</v>
      </c>
      <c r="F38" s="21">
        <v>10</v>
      </c>
      <c r="G38" s="20" t="str">
        <f t="shared" si="1"/>
        <v>cash,100</v>
      </c>
      <c r="H38" s="20" t="str">
        <f t="shared" si="2"/>
        <v>cash,100</v>
      </c>
      <c r="I38" s="21">
        <v>10</v>
      </c>
      <c r="J38" s="18">
        <f t="shared" si="4"/>
        <v>1</v>
      </c>
      <c r="K38" s="21">
        <f t="shared" si="5"/>
        <v>13</v>
      </c>
      <c r="L38" s="20">
        <v>37</v>
      </c>
      <c r="M38" s="20">
        <f t="shared" si="6"/>
        <v>100</v>
      </c>
      <c r="N38" s="19" t="str">
        <f>"在杂货店中购买"&amp;F38&amp;"次商品。"</f>
        <v>在杂货店中购买10次商品。</v>
      </c>
      <c r="O38" s="35"/>
      <c r="P38" s="18"/>
      <c r="Q38" s="18"/>
      <c r="R38" s="18"/>
      <c r="S38" s="35"/>
      <c r="T38" s="35"/>
    </row>
    <row r="39" spans="1:20" x14ac:dyDescent="0.2">
      <c r="A39" s="20" t="str">
        <f t="shared" si="0"/>
        <v>132</v>
      </c>
      <c r="B39" s="20" t="s">
        <v>191</v>
      </c>
      <c r="C39" s="21">
        <v>0</v>
      </c>
      <c r="D39" s="18">
        <v>17</v>
      </c>
      <c r="E39" s="21">
        <v>1</v>
      </c>
      <c r="F39" s="21">
        <v>100</v>
      </c>
      <c r="G39" s="20" t="str">
        <f t="shared" si="1"/>
        <v>cash,150</v>
      </c>
      <c r="H39" s="20" t="str">
        <f t="shared" si="2"/>
        <v>cash,150</v>
      </c>
      <c r="I39" s="21">
        <v>10</v>
      </c>
      <c r="J39" s="18">
        <f t="shared" si="4"/>
        <v>2</v>
      </c>
      <c r="K39" s="21">
        <f t="shared" si="5"/>
        <v>13</v>
      </c>
      <c r="L39" s="20">
        <v>38</v>
      </c>
      <c r="M39" s="20">
        <f t="shared" si="6"/>
        <v>150</v>
      </c>
      <c r="N39" s="19" t="str">
        <f>"在杂货店中购买"&amp;F39&amp;"次商品。"</f>
        <v>在杂货店中购买100次商品。</v>
      </c>
      <c r="O39" s="35"/>
      <c r="P39" s="18"/>
      <c r="Q39" s="18"/>
      <c r="R39" s="18"/>
      <c r="S39" s="35"/>
      <c r="T39" s="35"/>
    </row>
    <row r="40" spans="1:20" x14ac:dyDescent="0.2">
      <c r="A40" s="20" t="str">
        <f t="shared" si="0"/>
        <v>133</v>
      </c>
      <c r="B40" s="20" t="s">
        <v>192</v>
      </c>
      <c r="C40" s="21">
        <v>0</v>
      </c>
      <c r="D40" s="18">
        <v>17</v>
      </c>
      <c r="E40" s="21">
        <v>1</v>
      </c>
      <c r="F40" s="21">
        <v>1000</v>
      </c>
      <c r="G40" s="20" t="str">
        <f t="shared" si="1"/>
        <v>cash,200</v>
      </c>
      <c r="H40" s="20" t="str">
        <f t="shared" si="2"/>
        <v>cash,200</v>
      </c>
      <c r="I40" s="21">
        <v>10</v>
      </c>
      <c r="J40" s="18">
        <f t="shared" si="4"/>
        <v>3</v>
      </c>
      <c r="K40" s="21">
        <f t="shared" si="5"/>
        <v>13</v>
      </c>
      <c r="L40" s="20">
        <v>39</v>
      </c>
      <c r="M40" s="20">
        <f t="shared" si="6"/>
        <v>200</v>
      </c>
      <c r="N40" s="19" t="str">
        <f>"在杂货店中购买"&amp;F40&amp;"次商品。"</f>
        <v>在杂货店中购买1000次商品。</v>
      </c>
      <c r="O40" s="35"/>
      <c r="P40" s="18"/>
      <c r="Q40" s="18"/>
      <c r="R40" s="18"/>
      <c r="S40" s="35"/>
      <c r="T40" s="35"/>
    </row>
    <row r="41" spans="1:20" x14ac:dyDescent="0.2">
      <c r="A41" s="20" t="str">
        <f t="shared" si="0"/>
        <v>141</v>
      </c>
      <c r="B41" s="20" t="s">
        <v>193</v>
      </c>
      <c r="C41" s="21">
        <v>0</v>
      </c>
      <c r="D41" s="18">
        <v>24</v>
      </c>
      <c r="E41" s="21">
        <v>100</v>
      </c>
      <c r="F41" s="20"/>
      <c r="G41" s="20" t="str">
        <f t="shared" si="1"/>
        <v>cash,100</v>
      </c>
      <c r="H41" s="20" t="str">
        <f t="shared" si="2"/>
        <v>cash,100</v>
      </c>
      <c r="I41" s="21">
        <v>10</v>
      </c>
      <c r="J41" s="18">
        <f t="shared" si="4"/>
        <v>1</v>
      </c>
      <c r="K41" s="21">
        <f t="shared" si="5"/>
        <v>14</v>
      </c>
      <c r="L41" s="20">
        <v>40</v>
      </c>
      <c r="M41" s="20">
        <f t="shared" si="6"/>
        <v>100</v>
      </c>
      <c r="N41" s="19" t="str">
        <f>"在“埼玉日常”中投掷"&amp;E41&amp;"次骰子。"</f>
        <v>在“埼玉日常”中投掷100次骰子。</v>
      </c>
      <c r="O41" s="35"/>
      <c r="P41" s="18"/>
      <c r="Q41" s="18"/>
      <c r="R41" s="18"/>
      <c r="S41" s="35"/>
      <c r="T41" s="35"/>
    </row>
    <row r="42" spans="1:20" x14ac:dyDescent="0.2">
      <c r="A42" s="20" t="str">
        <f t="shared" si="0"/>
        <v>142</v>
      </c>
      <c r="B42" s="20" t="s">
        <v>194</v>
      </c>
      <c r="C42" s="21">
        <v>0</v>
      </c>
      <c r="D42" s="18">
        <v>24</v>
      </c>
      <c r="E42" s="21">
        <v>1000</v>
      </c>
      <c r="F42" s="20"/>
      <c r="G42" s="20" t="str">
        <f t="shared" si="1"/>
        <v>cash,150</v>
      </c>
      <c r="H42" s="20" t="str">
        <f t="shared" si="2"/>
        <v>cash,150</v>
      </c>
      <c r="I42" s="21">
        <v>10</v>
      </c>
      <c r="J42" s="18">
        <f t="shared" si="4"/>
        <v>2</v>
      </c>
      <c r="K42" s="21">
        <f t="shared" si="5"/>
        <v>14</v>
      </c>
      <c r="L42" s="20">
        <v>41</v>
      </c>
      <c r="M42" s="20">
        <f t="shared" si="6"/>
        <v>150</v>
      </c>
      <c r="N42" s="19" t="str">
        <f t="shared" ref="N42:N43" si="18">"在“埼玉日常”中投掷"&amp;E42&amp;"次骰子。"</f>
        <v>在“埼玉日常”中投掷1000次骰子。</v>
      </c>
      <c r="O42" s="35"/>
      <c r="P42" s="18"/>
      <c r="Q42" s="18"/>
      <c r="R42" s="18"/>
      <c r="S42" s="35"/>
      <c r="T42" s="35"/>
    </row>
    <row r="43" spans="1:20" x14ac:dyDescent="0.2">
      <c r="A43" s="20" t="str">
        <f t="shared" si="0"/>
        <v>143</v>
      </c>
      <c r="B43" s="20" t="s">
        <v>195</v>
      </c>
      <c r="C43" s="21">
        <v>0</v>
      </c>
      <c r="D43" s="18">
        <v>24</v>
      </c>
      <c r="E43" s="21">
        <v>10000</v>
      </c>
      <c r="F43" s="20"/>
      <c r="G43" s="20" t="str">
        <f t="shared" si="1"/>
        <v>cash,200</v>
      </c>
      <c r="H43" s="20" t="str">
        <f t="shared" si="2"/>
        <v>cash,200</v>
      </c>
      <c r="I43" s="21">
        <v>10</v>
      </c>
      <c r="J43" s="18">
        <f t="shared" si="4"/>
        <v>3</v>
      </c>
      <c r="K43" s="21">
        <f t="shared" si="5"/>
        <v>14</v>
      </c>
      <c r="L43" s="20">
        <v>42</v>
      </c>
      <c r="M43" s="20">
        <f t="shared" si="6"/>
        <v>200</v>
      </c>
      <c r="N43" s="19" t="str">
        <f t="shared" si="18"/>
        <v>在“埼玉日常”中投掷10000次骰子。</v>
      </c>
      <c r="O43" s="35"/>
      <c r="P43" s="18"/>
      <c r="Q43" s="18"/>
      <c r="R43" s="18"/>
      <c r="S43" s="35"/>
      <c r="T43" s="35"/>
    </row>
    <row r="44" spans="1:20" x14ac:dyDescent="0.2">
      <c r="A44" s="21">
        <v>151</v>
      </c>
      <c r="B44" s="21">
        <v>6041511</v>
      </c>
      <c r="C44" s="21">
        <v>0</v>
      </c>
      <c r="D44" s="21">
        <v>71</v>
      </c>
      <c r="E44" s="21">
        <v>1</v>
      </c>
      <c r="F44" s="21"/>
      <c r="G44" s="21" t="s">
        <v>196</v>
      </c>
      <c r="H44" s="21" t="s">
        <v>196</v>
      </c>
      <c r="I44" s="21">
        <v>10</v>
      </c>
      <c r="J44" s="21">
        <v>1</v>
      </c>
      <c r="K44" s="21">
        <v>15</v>
      </c>
      <c r="L44" s="21">
        <v>96</v>
      </c>
      <c r="M44" s="21">
        <v>50</v>
      </c>
      <c r="N44" s="23" t="s">
        <v>197</v>
      </c>
      <c r="O44" s="35"/>
      <c r="P44" s="18"/>
      <c r="Q44" s="18"/>
      <c r="R44" s="18"/>
      <c r="S44" s="35"/>
      <c r="T44" s="35"/>
    </row>
    <row r="45" spans="1:20" x14ac:dyDescent="0.2">
      <c r="A45" s="21">
        <v>161</v>
      </c>
      <c r="B45" s="21" t="s">
        <v>198</v>
      </c>
      <c r="C45" s="21">
        <v>0</v>
      </c>
      <c r="D45" s="21">
        <v>71</v>
      </c>
      <c r="E45" s="21">
        <v>2</v>
      </c>
      <c r="F45" s="21"/>
      <c r="G45" s="21" t="s">
        <v>196</v>
      </c>
      <c r="H45" s="21" t="s">
        <v>196</v>
      </c>
      <c r="I45" s="21">
        <v>10</v>
      </c>
      <c r="J45" s="21">
        <v>1</v>
      </c>
      <c r="K45" s="21">
        <v>16</v>
      </c>
      <c r="L45" s="21">
        <v>97</v>
      </c>
      <c r="M45" s="21">
        <v>50</v>
      </c>
      <c r="N45" s="23" t="s">
        <v>199</v>
      </c>
      <c r="O45" s="35"/>
      <c r="P45" s="18"/>
      <c r="Q45" s="18"/>
      <c r="R45" s="18"/>
      <c r="S45" s="35"/>
      <c r="T45" s="35"/>
    </row>
    <row r="46" spans="1:20" x14ac:dyDescent="0.2">
      <c r="A46" s="21">
        <v>171</v>
      </c>
      <c r="B46" s="21" t="s">
        <v>200</v>
      </c>
      <c r="C46" s="21">
        <v>0</v>
      </c>
      <c r="D46" s="21">
        <v>71</v>
      </c>
      <c r="E46" s="21">
        <v>3</v>
      </c>
      <c r="F46" s="21"/>
      <c r="G46" s="21" t="s">
        <v>196</v>
      </c>
      <c r="H46" s="21" t="s">
        <v>196</v>
      </c>
      <c r="I46" s="21">
        <v>10</v>
      </c>
      <c r="J46" s="21">
        <v>1</v>
      </c>
      <c r="K46" s="21">
        <v>17</v>
      </c>
      <c r="L46" s="21">
        <v>98</v>
      </c>
      <c r="M46" s="21">
        <v>50</v>
      </c>
      <c r="N46" s="23" t="s">
        <v>201</v>
      </c>
      <c r="O46" s="35"/>
      <c r="P46" s="18"/>
      <c r="Q46" s="18"/>
      <c r="R46" s="18"/>
      <c r="S46" s="35"/>
      <c r="T46" s="35"/>
    </row>
    <row r="47" spans="1:20" x14ac:dyDescent="0.2">
      <c r="A47" s="21">
        <v>181</v>
      </c>
      <c r="B47" s="21" t="s">
        <v>202</v>
      </c>
      <c r="C47" s="21">
        <v>0</v>
      </c>
      <c r="D47" s="21">
        <v>71</v>
      </c>
      <c r="E47" s="21">
        <v>4</v>
      </c>
      <c r="F47" s="21"/>
      <c r="G47" s="21" t="s">
        <v>196</v>
      </c>
      <c r="H47" s="21" t="s">
        <v>196</v>
      </c>
      <c r="I47" s="21">
        <v>10</v>
      </c>
      <c r="J47" s="21">
        <v>1</v>
      </c>
      <c r="K47" s="21">
        <v>18</v>
      </c>
      <c r="L47" s="21">
        <v>99</v>
      </c>
      <c r="M47" s="21">
        <v>50</v>
      </c>
      <c r="N47" s="23" t="s">
        <v>203</v>
      </c>
      <c r="O47" s="35"/>
      <c r="P47" s="18"/>
      <c r="Q47" s="18"/>
      <c r="R47" s="18"/>
      <c r="S47" s="35"/>
      <c r="T47" s="35"/>
    </row>
    <row r="48" spans="1:20" x14ac:dyDescent="0.2">
      <c r="A48" s="18">
        <v>191</v>
      </c>
      <c r="B48" s="21">
        <f>6040000+A48*10+1</f>
        <v>6041911</v>
      </c>
      <c r="C48" s="21">
        <v>0</v>
      </c>
      <c r="D48" s="18">
        <v>60</v>
      </c>
      <c r="E48" s="18">
        <v>20</v>
      </c>
      <c r="F48" s="18"/>
      <c r="G48" s="18" t="str">
        <f>"cash,"&amp;M48</f>
        <v>cash,100</v>
      </c>
      <c r="H48" s="18" t="str">
        <f>G48</f>
        <v>cash,100</v>
      </c>
      <c r="I48" s="18">
        <v>10</v>
      </c>
      <c r="J48" s="18">
        <f>MOD(A48,10)</f>
        <v>1</v>
      </c>
      <c r="K48" s="18">
        <f>INT(A48/10)</f>
        <v>19</v>
      </c>
      <c r="L48" s="18">
        <v>43</v>
      </c>
      <c r="M48" s="18">
        <v>100</v>
      </c>
      <c r="N48" s="35" t="str">
        <f>"召唤琦玉击败"&amp;E48&amp;"次敌人"</f>
        <v>召唤琦玉击败20次敌人</v>
      </c>
      <c r="O48" s="35" t="s">
        <v>962</v>
      </c>
      <c r="P48" s="18"/>
      <c r="Q48" s="18"/>
      <c r="R48" s="18"/>
      <c r="S48" s="35"/>
      <c r="T48" s="35"/>
    </row>
    <row r="49" spans="1:20" x14ac:dyDescent="0.2">
      <c r="A49" s="18">
        <v>192</v>
      </c>
      <c r="B49" s="21">
        <f t="shared" ref="B49:B62" si="19">6040000+A49*10+1</f>
        <v>6041921</v>
      </c>
      <c r="C49" s="21">
        <v>0</v>
      </c>
      <c r="D49" s="18">
        <v>60</v>
      </c>
      <c r="E49" s="18">
        <v>200</v>
      </c>
      <c r="F49" s="18"/>
      <c r="G49" s="18" t="str">
        <f t="shared" ref="G49:G62" si="20">"cash,"&amp;M49</f>
        <v>cash,150</v>
      </c>
      <c r="H49" s="18" t="str">
        <f t="shared" ref="H49:H62" si="21">G49</f>
        <v>cash,150</v>
      </c>
      <c r="I49" s="18">
        <v>10</v>
      </c>
      <c r="J49" s="18">
        <f t="shared" ref="J49:J62" si="22">MOD(A49,10)</f>
        <v>2</v>
      </c>
      <c r="K49" s="18">
        <f t="shared" ref="K49:K62" si="23">INT(A49/10)</f>
        <v>19</v>
      </c>
      <c r="L49" s="18">
        <v>44</v>
      </c>
      <c r="M49" s="18">
        <v>150</v>
      </c>
      <c r="N49" s="35" t="str">
        <f t="shared" ref="N49:N50" si="24">"召唤琦玉击败"&amp;E49&amp;"次敌人"</f>
        <v>召唤琦玉击败200次敌人</v>
      </c>
      <c r="O49" s="35" t="s">
        <v>962</v>
      </c>
      <c r="P49" s="18"/>
      <c r="Q49" s="18"/>
      <c r="R49" s="18"/>
      <c r="S49" s="35"/>
      <c r="T49" s="35"/>
    </row>
    <row r="50" spans="1:20" x14ac:dyDescent="0.2">
      <c r="A50" s="18">
        <v>193</v>
      </c>
      <c r="B50" s="21">
        <f t="shared" si="19"/>
        <v>6041931</v>
      </c>
      <c r="C50" s="21">
        <v>0</v>
      </c>
      <c r="D50" s="18">
        <v>60</v>
      </c>
      <c r="E50" s="18">
        <v>2000</v>
      </c>
      <c r="F50" s="18"/>
      <c r="G50" s="18" t="str">
        <f t="shared" si="20"/>
        <v>cash,200</v>
      </c>
      <c r="H50" s="18" t="str">
        <f t="shared" si="21"/>
        <v>cash,200</v>
      </c>
      <c r="I50" s="18">
        <v>10</v>
      </c>
      <c r="J50" s="18">
        <f t="shared" si="22"/>
        <v>3</v>
      </c>
      <c r="K50" s="18">
        <f t="shared" si="23"/>
        <v>19</v>
      </c>
      <c r="L50" s="18">
        <v>45</v>
      </c>
      <c r="M50" s="18">
        <v>200</v>
      </c>
      <c r="N50" s="35" t="str">
        <f t="shared" si="24"/>
        <v>召唤琦玉击败2000次敌人</v>
      </c>
      <c r="O50" s="35" t="s">
        <v>962</v>
      </c>
      <c r="P50" s="18"/>
      <c r="Q50" s="18"/>
      <c r="R50" s="18"/>
      <c r="S50" s="35"/>
      <c r="T50" s="35"/>
    </row>
    <row r="51" spans="1:20" x14ac:dyDescent="0.2">
      <c r="A51" s="18">
        <v>201</v>
      </c>
      <c r="B51" s="21">
        <f t="shared" si="19"/>
        <v>6042011</v>
      </c>
      <c r="C51" s="21">
        <v>0</v>
      </c>
      <c r="D51" s="18">
        <v>72</v>
      </c>
      <c r="E51" s="18">
        <v>10</v>
      </c>
      <c r="F51" s="18"/>
      <c r="G51" s="37" t="str">
        <f t="shared" si="20"/>
        <v>cash,50</v>
      </c>
      <c r="H51" s="37" t="str">
        <f t="shared" si="21"/>
        <v>cash,50</v>
      </c>
      <c r="I51" s="18">
        <v>10</v>
      </c>
      <c r="J51" s="18">
        <f t="shared" si="22"/>
        <v>1</v>
      </c>
      <c r="K51" s="18">
        <f t="shared" si="23"/>
        <v>20</v>
      </c>
      <c r="L51" s="18">
        <v>46</v>
      </c>
      <c r="M51" s="18">
        <v>50</v>
      </c>
      <c r="N51" s="35" t="str">
        <f>"添加"&amp;E51&amp;"个好友"</f>
        <v>添加10个好友</v>
      </c>
      <c r="O51" s="35" t="s">
        <v>963</v>
      </c>
      <c r="P51" s="18"/>
      <c r="Q51" s="18"/>
      <c r="R51" s="18"/>
      <c r="S51" s="35"/>
      <c r="T51" s="35"/>
    </row>
    <row r="52" spans="1:20" x14ac:dyDescent="0.2">
      <c r="A52" s="18">
        <v>202</v>
      </c>
      <c r="B52" s="21">
        <f t="shared" si="19"/>
        <v>6042021</v>
      </c>
      <c r="C52" s="21">
        <v>0</v>
      </c>
      <c r="D52" s="18">
        <v>72</v>
      </c>
      <c r="E52" s="18">
        <v>30</v>
      </c>
      <c r="F52" s="18"/>
      <c r="G52" s="37" t="str">
        <f t="shared" si="20"/>
        <v>cash,50</v>
      </c>
      <c r="H52" s="37" t="str">
        <f t="shared" si="21"/>
        <v>cash,50</v>
      </c>
      <c r="I52" s="18">
        <v>10</v>
      </c>
      <c r="J52" s="18">
        <f t="shared" si="22"/>
        <v>2</v>
      </c>
      <c r="K52" s="18">
        <f t="shared" si="23"/>
        <v>20</v>
      </c>
      <c r="L52" s="18">
        <v>47</v>
      </c>
      <c r="M52" s="18">
        <v>50</v>
      </c>
      <c r="N52" s="35" t="str">
        <f t="shared" ref="N52:N53" si="25">"添加"&amp;E52&amp;"个好友"</f>
        <v>添加30个好友</v>
      </c>
      <c r="O52" s="35" t="s">
        <v>963</v>
      </c>
      <c r="P52" s="18"/>
      <c r="Q52" s="18"/>
      <c r="R52" s="18"/>
      <c r="S52" s="35"/>
      <c r="T52" s="35"/>
    </row>
    <row r="53" spans="1:20" x14ac:dyDescent="0.2">
      <c r="A53" s="18">
        <v>203</v>
      </c>
      <c r="B53" s="21">
        <f t="shared" si="19"/>
        <v>6042031</v>
      </c>
      <c r="C53" s="21">
        <v>0</v>
      </c>
      <c r="D53" s="18">
        <v>72</v>
      </c>
      <c r="E53" s="18">
        <v>50</v>
      </c>
      <c r="F53" s="18"/>
      <c r="G53" s="37" t="str">
        <f t="shared" si="20"/>
        <v>cash,50</v>
      </c>
      <c r="H53" s="37" t="str">
        <f t="shared" si="21"/>
        <v>cash,50</v>
      </c>
      <c r="I53" s="18">
        <v>10</v>
      </c>
      <c r="J53" s="18">
        <f t="shared" si="22"/>
        <v>3</v>
      </c>
      <c r="K53" s="18">
        <f t="shared" si="23"/>
        <v>20</v>
      </c>
      <c r="L53" s="18">
        <v>48</v>
      </c>
      <c r="M53" s="18">
        <v>50</v>
      </c>
      <c r="N53" s="35" t="str">
        <f t="shared" si="25"/>
        <v>添加50个好友</v>
      </c>
      <c r="O53" s="35" t="s">
        <v>963</v>
      </c>
      <c r="P53" s="18"/>
      <c r="Q53" s="18"/>
      <c r="R53" s="18"/>
      <c r="S53" s="35"/>
      <c r="T53" s="35"/>
    </row>
    <row r="54" spans="1:20" x14ac:dyDescent="0.2">
      <c r="A54" s="18">
        <v>211</v>
      </c>
      <c r="B54" s="21">
        <f t="shared" si="19"/>
        <v>6042111</v>
      </c>
      <c r="C54" s="21">
        <v>0</v>
      </c>
      <c r="D54" s="18">
        <v>73</v>
      </c>
      <c r="E54" s="18">
        <v>5</v>
      </c>
      <c r="F54" s="18"/>
      <c r="G54" s="18" t="str">
        <f t="shared" si="20"/>
        <v>cash,100</v>
      </c>
      <c r="H54" s="18" t="str">
        <f t="shared" si="21"/>
        <v>cash,100</v>
      </c>
      <c r="I54" s="18">
        <v>10</v>
      </c>
      <c r="J54" s="18">
        <f t="shared" si="22"/>
        <v>1</v>
      </c>
      <c r="K54" s="18">
        <f t="shared" si="23"/>
        <v>21</v>
      </c>
      <c r="L54" s="18">
        <v>49</v>
      </c>
      <c r="M54" s="18">
        <v>100</v>
      </c>
      <c r="N54" s="35" t="str">
        <f>"通关强者之路"&amp;E54&amp;"次"</f>
        <v>通关强者之路5次</v>
      </c>
      <c r="O54" s="35" t="s">
        <v>964</v>
      </c>
      <c r="P54" s="18"/>
      <c r="Q54" s="18"/>
      <c r="R54" s="18"/>
      <c r="S54" s="35"/>
      <c r="T54" s="35"/>
    </row>
    <row r="55" spans="1:20" x14ac:dyDescent="0.2">
      <c r="A55" s="18">
        <v>212</v>
      </c>
      <c r="B55" s="21">
        <f t="shared" si="19"/>
        <v>6042121</v>
      </c>
      <c r="C55" s="21">
        <v>0</v>
      </c>
      <c r="D55" s="18">
        <v>73</v>
      </c>
      <c r="E55" s="18">
        <v>50</v>
      </c>
      <c r="F55" s="18"/>
      <c r="G55" s="18" t="str">
        <f t="shared" si="20"/>
        <v>cash,150</v>
      </c>
      <c r="H55" s="18" t="str">
        <f t="shared" si="21"/>
        <v>cash,150</v>
      </c>
      <c r="I55" s="18">
        <v>10</v>
      </c>
      <c r="J55" s="18">
        <f t="shared" si="22"/>
        <v>2</v>
      </c>
      <c r="K55" s="18">
        <f t="shared" si="23"/>
        <v>21</v>
      </c>
      <c r="L55" s="18">
        <v>50</v>
      </c>
      <c r="M55" s="18">
        <v>150</v>
      </c>
      <c r="N55" s="35" t="str">
        <f t="shared" ref="N55:N56" si="26">"通关强者之路"&amp;E55&amp;"次"</f>
        <v>通关强者之路50次</v>
      </c>
      <c r="O55" s="35" t="s">
        <v>964</v>
      </c>
      <c r="P55" s="18"/>
      <c r="Q55" s="18"/>
      <c r="R55" s="18"/>
      <c r="S55" s="35"/>
      <c r="T55" s="35"/>
    </row>
    <row r="56" spans="1:20" x14ac:dyDescent="0.2">
      <c r="A56" s="18">
        <v>213</v>
      </c>
      <c r="B56" s="21">
        <f t="shared" si="19"/>
        <v>6042131</v>
      </c>
      <c r="C56" s="21">
        <v>0</v>
      </c>
      <c r="D56" s="18">
        <v>73</v>
      </c>
      <c r="E56" s="18">
        <v>500</v>
      </c>
      <c r="F56" s="18"/>
      <c r="G56" s="18" t="str">
        <f t="shared" si="20"/>
        <v>cash,200</v>
      </c>
      <c r="H56" s="18" t="str">
        <f t="shared" si="21"/>
        <v>cash,200</v>
      </c>
      <c r="I56" s="18">
        <v>10</v>
      </c>
      <c r="J56" s="18">
        <f t="shared" si="22"/>
        <v>3</v>
      </c>
      <c r="K56" s="18">
        <f t="shared" si="23"/>
        <v>21</v>
      </c>
      <c r="L56" s="18">
        <v>51</v>
      </c>
      <c r="M56" s="18">
        <v>200</v>
      </c>
      <c r="N56" s="35" t="str">
        <f t="shared" si="26"/>
        <v>通关强者之路500次</v>
      </c>
      <c r="O56" s="35" t="s">
        <v>964</v>
      </c>
      <c r="P56" s="18"/>
      <c r="Q56" s="18"/>
      <c r="R56" s="18"/>
      <c r="S56" s="35"/>
      <c r="T56" s="35"/>
    </row>
    <row r="57" spans="1:20" x14ac:dyDescent="0.2">
      <c r="A57" s="18">
        <v>221</v>
      </c>
      <c r="B57" s="21">
        <f t="shared" si="19"/>
        <v>6042211</v>
      </c>
      <c r="C57" s="21">
        <v>0</v>
      </c>
      <c r="D57" s="18">
        <v>76</v>
      </c>
      <c r="E57" s="18">
        <v>10</v>
      </c>
      <c r="F57" s="18"/>
      <c r="G57" s="18" t="str">
        <f t="shared" si="20"/>
        <v>cash,100</v>
      </c>
      <c r="H57" s="18" t="str">
        <f t="shared" si="21"/>
        <v>cash,100</v>
      </c>
      <c r="I57" s="18">
        <v>10</v>
      </c>
      <c r="J57" s="18">
        <f t="shared" si="22"/>
        <v>1</v>
      </c>
      <c r="K57" s="18">
        <f t="shared" si="23"/>
        <v>22</v>
      </c>
      <c r="L57" s="18">
        <v>52</v>
      </c>
      <c r="M57" s="18">
        <v>100</v>
      </c>
      <c r="N57" s="35" t="str">
        <f>"累计合成"&amp;E57&amp;"张藏宝图"</f>
        <v>累计合成10张藏宝图</v>
      </c>
      <c r="O57" s="35" t="s">
        <v>965</v>
      </c>
      <c r="P57" s="18"/>
      <c r="Q57" s="18"/>
      <c r="R57" s="18"/>
      <c r="S57" s="35"/>
      <c r="T57" s="35"/>
    </row>
    <row r="58" spans="1:20" x14ac:dyDescent="0.2">
      <c r="A58" s="18">
        <v>222</v>
      </c>
      <c r="B58" s="21">
        <f t="shared" si="19"/>
        <v>6042221</v>
      </c>
      <c r="C58" s="21">
        <v>0</v>
      </c>
      <c r="D58" s="18">
        <v>76</v>
      </c>
      <c r="E58" s="18">
        <v>100</v>
      </c>
      <c r="F58" s="18"/>
      <c r="G58" s="18" t="str">
        <f t="shared" si="20"/>
        <v>cash,150</v>
      </c>
      <c r="H58" s="18" t="str">
        <f t="shared" si="21"/>
        <v>cash,150</v>
      </c>
      <c r="I58" s="18">
        <v>10</v>
      </c>
      <c r="J58" s="18">
        <f t="shared" si="22"/>
        <v>2</v>
      </c>
      <c r="K58" s="18">
        <f t="shared" si="23"/>
        <v>22</v>
      </c>
      <c r="L58" s="18">
        <v>53</v>
      </c>
      <c r="M58" s="18">
        <v>150</v>
      </c>
      <c r="N58" s="35" t="str">
        <f t="shared" ref="N58:N59" si="27">"累计合成"&amp;E58&amp;"张藏宝图"</f>
        <v>累计合成100张藏宝图</v>
      </c>
      <c r="O58" s="35" t="s">
        <v>965</v>
      </c>
      <c r="P58" s="18"/>
      <c r="Q58" s="18"/>
      <c r="R58" s="18"/>
      <c r="S58" s="35"/>
      <c r="T58" s="35"/>
    </row>
    <row r="59" spans="1:20" x14ac:dyDescent="0.2">
      <c r="A59" s="18">
        <v>223</v>
      </c>
      <c r="B59" s="21">
        <f t="shared" si="19"/>
        <v>6042231</v>
      </c>
      <c r="C59" s="21">
        <v>0</v>
      </c>
      <c r="D59" s="18">
        <v>76</v>
      </c>
      <c r="E59" s="18">
        <v>1000</v>
      </c>
      <c r="F59" s="18"/>
      <c r="G59" s="18" t="str">
        <f t="shared" si="20"/>
        <v>cash,200</v>
      </c>
      <c r="H59" s="18" t="str">
        <f t="shared" si="21"/>
        <v>cash,200</v>
      </c>
      <c r="I59" s="18">
        <v>10</v>
      </c>
      <c r="J59" s="18">
        <f t="shared" si="22"/>
        <v>3</v>
      </c>
      <c r="K59" s="18">
        <f t="shared" si="23"/>
        <v>22</v>
      </c>
      <c r="L59" s="18">
        <v>54</v>
      </c>
      <c r="M59" s="18">
        <v>200</v>
      </c>
      <c r="N59" s="35" t="str">
        <f t="shared" si="27"/>
        <v>累计合成1000张藏宝图</v>
      </c>
      <c r="O59" s="35" t="s">
        <v>965</v>
      </c>
      <c r="P59" s="18"/>
      <c r="Q59" s="18"/>
      <c r="R59" s="18"/>
      <c r="S59" s="35"/>
      <c r="T59" s="35"/>
    </row>
    <row r="60" spans="1:20" x14ac:dyDescent="0.2">
      <c r="A60" s="18">
        <v>231</v>
      </c>
      <c r="B60" s="18">
        <f t="shared" si="19"/>
        <v>6042311</v>
      </c>
      <c r="C60" s="18">
        <v>0</v>
      </c>
      <c r="D60" s="18">
        <v>20</v>
      </c>
      <c r="E60" s="18">
        <v>10</v>
      </c>
      <c r="F60" s="18"/>
      <c r="G60" s="18" t="str">
        <f t="shared" si="20"/>
        <v>cash,100</v>
      </c>
      <c r="H60" s="18" t="str">
        <f t="shared" si="21"/>
        <v>cash,100</v>
      </c>
      <c r="I60" s="18">
        <v>10</v>
      </c>
      <c r="J60" s="18">
        <f t="shared" si="22"/>
        <v>1</v>
      </c>
      <c r="K60" s="18">
        <f t="shared" si="23"/>
        <v>23</v>
      </c>
      <c r="L60" s="18">
        <v>55</v>
      </c>
      <c r="M60" s="18">
        <v>100</v>
      </c>
      <c r="N60" s="35" t="str">
        <f>"累计完成"&amp;E60&amp;"次紧急任务"</f>
        <v>累计完成10次紧急任务</v>
      </c>
      <c r="O60" s="35" t="s">
        <v>966</v>
      </c>
      <c r="P60" s="18"/>
      <c r="Q60" s="18"/>
      <c r="R60" s="18"/>
      <c r="S60" s="35"/>
      <c r="T60" s="35"/>
    </row>
    <row r="61" spans="1:20" x14ac:dyDescent="0.2">
      <c r="A61" s="18">
        <v>232</v>
      </c>
      <c r="B61" s="18">
        <f t="shared" si="19"/>
        <v>6042321</v>
      </c>
      <c r="C61" s="18">
        <v>0</v>
      </c>
      <c r="D61" s="18">
        <v>20</v>
      </c>
      <c r="E61" s="18">
        <v>100</v>
      </c>
      <c r="F61" s="18"/>
      <c r="G61" s="18" t="str">
        <f t="shared" si="20"/>
        <v>cash,150</v>
      </c>
      <c r="H61" s="18" t="str">
        <f t="shared" si="21"/>
        <v>cash,150</v>
      </c>
      <c r="I61" s="18">
        <v>10</v>
      </c>
      <c r="J61" s="18">
        <f t="shared" si="22"/>
        <v>2</v>
      </c>
      <c r="K61" s="18">
        <f t="shared" si="23"/>
        <v>23</v>
      </c>
      <c r="L61" s="18">
        <v>56</v>
      </c>
      <c r="M61" s="18">
        <v>150</v>
      </c>
      <c r="N61" s="35" t="str">
        <f t="shared" ref="N61:N62" si="28">"累计完成"&amp;E61&amp;"次紧急任务"</f>
        <v>累计完成100次紧急任务</v>
      </c>
      <c r="O61" s="35" t="s">
        <v>967</v>
      </c>
      <c r="P61" s="18"/>
      <c r="Q61" s="18"/>
      <c r="R61" s="18"/>
      <c r="S61" s="35"/>
      <c r="T61" s="35"/>
    </row>
    <row r="62" spans="1:20" x14ac:dyDescent="0.2">
      <c r="A62" s="18">
        <v>233</v>
      </c>
      <c r="B62" s="18">
        <f t="shared" si="19"/>
        <v>6042331</v>
      </c>
      <c r="C62" s="18">
        <v>0</v>
      </c>
      <c r="D62" s="18">
        <v>20</v>
      </c>
      <c r="E62" s="18">
        <v>1000</v>
      </c>
      <c r="F62" s="18"/>
      <c r="G62" s="18" t="str">
        <f t="shared" si="20"/>
        <v>cash,200</v>
      </c>
      <c r="H62" s="18" t="str">
        <f t="shared" si="21"/>
        <v>cash,200</v>
      </c>
      <c r="I62" s="18">
        <v>10</v>
      </c>
      <c r="J62" s="18">
        <f t="shared" si="22"/>
        <v>3</v>
      </c>
      <c r="K62" s="18">
        <f t="shared" si="23"/>
        <v>23</v>
      </c>
      <c r="L62" s="18">
        <v>57</v>
      </c>
      <c r="M62" s="18">
        <v>200</v>
      </c>
      <c r="N62" s="35" t="str">
        <f t="shared" si="28"/>
        <v>累计完成1000次紧急任务</v>
      </c>
      <c r="O62" s="35" t="s">
        <v>966</v>
      </c>
      <c r="P62" s="18"/>
      <c r="Q62" s="18"/>
      <c r="R62" s="18"/>
      <c r="S62" s="35"/>
      <c r="T62" s="3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Y55"/>
  <sheetViews>
    <sheetView workbookViewId="0">
      <selection activeCell="H2" sqref="H2:I2"/>
    </sheetView>
  </sheetViews>
  <sheetFormatPr baseColWidth="10" defaultColWidth="11" defaultRowHeight="13" x14ac:dyDescent="0.15"/>
  <cols>
    <col min="1" max="1" width="6.6640625" style="29" customWidth="1"/>
    <col min="2" max="2" width="7.6640625" style="29" bestFit="1" customWidth="1"/>
    <col min="3" max="3" width="4.6640625" style="29" bestFit="1" customWidth="1"/>
    <col min="4" max="4" width="9.6640625" style="29" bestFit="1" customWidth="1"/>
    <col min="5" max="5" width="6.33203125" style="29" bestFit="1" customWidth="1"/>
    <col min="6" max="7" width="8" style="29" bestFit="1" customWidth="1"/>
    <col min="8" max="9" width="8.83203125" style="29" bestFit="1" customWidth="1"/>
    <col min="10" max="10" width="5.6640625" style="3" customWidth="1"/>
    <col min="11" max="14" width="5.6640625" style="14" bestFit="1" customWidth="1"/>
    <col min="15" max="18" width="8" style="3" bestFit="1" customWidth="1"/>
    <col min="19" max="19" width="9.6640625" style="3" bestFit="1" customWidth="1"/>
    <col min="20" max="20" width="5.6640625" style="3" customWidth="1"/>
    <col min="21" max="21" width="4.1640625" style="3" bestFit="1" customWidth="1"/>
    <col min="22" max="22" width="11" style="3"/>
    <col min="23" max="23" width="3.1640625" style="3" bestFit="1" customWidth="1"/>
    <col min="24" max="24" width="15" style="3" bestFit="1" customWidth="1"/>
    <col min="25" max="25" width="4.6640625" style="14" bestFit="1" customWidth="1"/>
    <col min="26" max="16384" width="11" style="3"/>
  </cols>
  <sheetData>
    <row r="1" spans="1:25" ht="26" x14ac:dyDescent="0.15">
      <c r="A1" s="26" t="s">
        <v>206</v>
      </c>
      <c r="B1" s="26" t="s">
        <v>207</v>
      </c>
      <c r="C1" s="26" t="s">
        <v>287</v>
      </c>
      <c r="D1" s="26" t="s">
        <v>208</v>
      </c>
      <c r="E1" s="26" t="s">
        <v>288</v>
      </c>
      <c r="F1" s="26" t="s">
        <v>289</v>
      </c>
      <c r="G1" s="26" t="s">
        <v>290</v>
      </c>
      <c r="H1" s="26" t="s">
        <v>292</v>
      </c>
      <c r="I1" s="26" t="s">
        <v>291</v>
      </c>
      <c r="K1" s="24" t="s">
        <v>210</v>
      </c>
      <c r="L1" s="24" t="s">
        <v>211</v>
      </c>
      <c r="M1" s="24" t="s">
        <v>212</v>
      </c>
      <c r="N1" s="24" t="s">
        <v>213</v>
      </c>
      <c r="O1" s="24" t="s">
        <v>214</v>
      </c>
      <c r="P1" s="24" t="s">
        <v>214</v>
      </c>
      <c r="Q1" s="24" t="s">
        <v>214</v>
      </c>
      <c r="R1" s="24" t="s">
        <v>214</v>
      </c>
      <c r="S1" s="24" t="s">
        <v>215</v>
      </c>
      <c r="T1" s="24" t="s">
        <v>293</v>
      </c>
      <c r="U1" s="30" t="s">
        <v>204</v>
      </c>
      <c r="W1" s="3" t="s">
        <v>216</v>
      </c>
      <c r="X1" s="3" t="s">
        <v>217</v>
      </c>
      <c r="Y1" s="14" t="s">
        <v>294</v>
      </c>
    </row>
    <row r="2" spans="1:25" x14ac:dyDescent="0.15">
      <c r="A2" s="26">
        <v>1</v>
      </c>
      <c r="B2" s="26">
        <v>6170010</v>
      </c>
      <c r="C2" s="27">
        <v>52</v>
      </c>
      <c r="D2" s="27" t="s">
        <v>218</v>
      </c>
      <c r="E2" s="27">
        <v>15</v>
      </c>
      <c r="F2" s="28" t="str">
        <f>"cash,"&amp;U2</f>
        <v>cash,450</v>
      </c>
      <c r="G2" s="26" t="str">
        <f>F2</f>
        <v>cash,450</v>
      </c>
      <c r="H2" s="38" t="str">
        <f>"prop,702,"&amp;T2</f>
        <v>prop,702,1</v>
      </c>
      <c r="I2" s="38" t="str">
        <f>H2</f>
        <v>prop,702,1</v>
      </c>
      <c r="K2" s="24">
        <v>52</v>
      </c>
      <c r="L2" s="24">
        <v>53</v>
      </c>
      <c r="M2" s="24">
        <v>54</v>
      </c>
      <c r="N2" s="24"/>
      <c r="O2" s="24">
        <f t="shared" ref="O2:O14" si="0">IFERROR(VLOOKUP(K2,$W:$Z,3,0),0)</f>
        <v>1</v>
      </c>
      <c r="P2" s="24">
        <f t="shared" ref="P2:P14" si="1">IFERROR(VLOOKUP(L2,$W:$Z,3,0),0)</f>
        <v>1</v>
      </c>
      <c r="Q2" s="24">
        <f t="shared" ref="Q2:Q14" si="2">IFERROR(VLOOKUP(M2,$W:$Z,3,0),0)</f>
        <v>1</v>
      </c>
      <c r="R2" s="24">
        <f t="shared" ref="R2:R14" si="3">IFERROR(VLOOKUP(N2,$W:$Z,3,0),0)</f>
        <v>0</v>
      </c>
      <c r="S2" s="24">
        <f t="shared" ref="S2:S14" si="4">E2</f>
        <v>15</v>
      </c>
      <c r="T2" s="24">
        <v>1</v>
      </c>
      <c r="U2" s="3">
        <f t="shared" ref="U2:U14" si="5">(S2*30)</f>
        <v>450</v>
      </c>
      <c r="W2" s="16">
        <v>2</v>
      </c>
      <c r="X2" s="16" t="s">
        <v>219</v>
      </c>
      <c r="Y2" s="25">
        <v>2</v>
      </c>
    </row>
    <row r="3" spans="1:25" x14ac:dyDescent="0.15">
      <c r="A3" s="26">
        <v>2</v>
      </c>
      <c r="B3" s="26">
        <v>6170020</v>
      </c>
      <c r="C3" s="27">
        <v>2</v>
      </c>
      <c r="D3" s="27" t="s">
        <v>220</v>
      </c>
      <c r="E3" s="27">
        <v>15</v>
      </c>
      <c r="F3" s="28" t="str">
        <f t="shared" ref="F3:F14" si="6">"cash,"&amp;U3</f>
        <v>cash,450</v>
      </c>
      <c r="G3" s="26" t="str">
        <f t="shared" ref="G3:G14" si="7">F3</f>
        <v>cash,450</v>
      </c>
      <c r="H3" s="29" t="str">
        <f t="shared" ref="H3:H14" si="8">"prop,702,"&amp;T3</f>
        <v>prop,702,1</v>
      </c>
      <c r="I3" s="29" t="str">
        <f t="shared" ref="I3:I14" si="9">H3</f>
        <v>prop,702,1</v>
      </c>
      <c r="K3" s="24">
        <v>2</v>
      </c>
      <c r="L3" s="24">
        <v>3</v>
      </c>
      <c r="M3" s="24">
        <v>4</v>
      </c>
      <c r="N3" s="24"/>
      <c r="O3" s="24">
        <f t="shared" si="0"/>
        <v>2</v>
      </c>
      <c r="P3" s="24">
        <f t="shared" si="1"/>
        <v>1</v>
      </c>
      <c r="Q3" s="24">
        <f t="shared" si="2"/>
        <v>1</v>
      </c>
      <c r="R3" s="24">
        <f t="shared" si="3"/>
        <v>0</v>
      </c>
      <c r="S3" s="24">
        <f t="shared" si="4"/>
        <v>15</v>
      </c>
      <c r="T3" s="24">
        <v>1</v>
      </c>
      <c r="U3" s="3">
        <f t="shared" si="5"/>
        <v>450</v>
      </c>
      <c r="W3" s="16">
        <v>3</v>
      </c>
      <c r="X3" s="16" t="s">
        <v>221</v>
      </c>
      <c r="Y3" s="25">
        <v>1</v>
      </c>
    </row>
    <row r="4" spans="1:25" x14ac:dyDescent="0.15">
      <c r="A4" s="26">
        <v>3</v>
      </c>
      <c r="B4" s="26">
        <v>6170030</v>
      </c>
      <c r="C4" s="27">
        <v>38</v>
      </c>
      <c r="D4" s="27" t="s">
        <v>222</v>
      </c>
      <c r="E4" s="27">
        <v>10</v>
      </c>
      <c r="F4" s="28" t="str">
        <f t="shared" si="6"/>
        <v>cash,300</v>
      </c>
      <c r="G4" s="26" t="str">
        <f t="shared" si="7"/>
        <v>cash,300</v>
      </c>
      <c r="H4" s="29" t="str">
        <f t="shared" si="8"/>
        <v>prop,702,1</v>
      </c>
      <c r="I4" s="29" t="str">
        <f t="shared" si="9"/>
        <v>prop,702,1</v>
      </c>
      <c r="K4" s="24">
        <v>38</v>
      </c>
      <c r="L4" s="24">
        <v>51</v>
      </c>
      <c r="M4" s="24"/>
      <c r="N4" s="24"/>
      <c r="O4" s="24">
        <f t="shared" si="0"/>
        <v>3</v>
      </c>
      <c r="P4" s="24">
        <f t="shared" si="1"/>
        <v>2</v>
      </c>
      <c r="Q4" s="24">
        <f t="shared" si="2"/>
        <v>0</v>
      </c>
      <c r="R4" s="24">
        <f t="shared" si="3"/>
        <v>0</v>
      </c>
      <c r="S4" s="24">
        <f t="shared" si="4"/>
        <v>10</v>
      </c>
      <c r="T4" s="24">
        <v>1</v>
      </c>
      <c r="U4" s="3">
        <f t="shared" si="5"/>
        <v>300</v>
      </c>
      <c r="W4" s="16">
        <v>4</v>
      </c>
      <c r="X4" s="16" t="s">
        <v>223</v>
      </c>
      <c r="Y4" s="25">
        <v>1</v>
      </c>
    </row>
    <row r="5" spans="1:25" x14ac:dyDescent="0.15">
      <c r="A5" s="26">
        <v>4</v>
      </c>
      <c r="B5" s="26">
        <v>6170040</v>
      </c>
      <c r="C5" s="27">
        <v>8</v>
      </c>
      <c r="D5" s="27" t="s">
        <v>224</v>
      </c>
      <c r="E5" s="27">
        <v>20</v>
      </c>
      <c r="F5" s="28" t="str">
        <f t="shared" si="6"/>
        <v>cash,600</v>
      </c>
      <c r="G5" s="26" t="str">
        <f t="shared" si="7"/>
        <v>cash,600</v>
      </c>
      <c r="H5" s="29" t="str">
        <f t="shared" si="8"/>
        <v>prop,702,1</v>
      </c>
      <c r="I5" s="29" t="str">
        <f t="shared" si="9"/>
        <v>prop,702,1</v>
      </c>
      <c r="K5" s="24">
        <v>8</v>
      </c>
      <c r="L5" s="24">
        <v>11</v>
      </c>
      <c r="M5" s="24">
        <v>12</v>
      </c>
      <c r="N5" s="24">
        <v>13</v>
      </c>
      <c r="O5" s="24">
        <f t="shared" si="0"/>
        <v>2</v>
      </c>
      <c r="P5" s="24">
        <f t="shared" si="1"/>
        <v>2</v>
      </c>
      <c r="Q5" s="24">
        <f t="shared" si="2"/>
        <v>2</v>
      </c>
      <c r="R5" s="24">
        <f t="shared" si="3"/>
        <v>3</v>
      </c>
      <c r="S5" s="24">
        <f t="shared" si="4"/>
        <v>20</v>
      </c>
      <c r="T5" s="24">
        <v>1</v>
      </c>
      <c r="U5" s="3">
        <f t="shared" si="5"/>
        <v>600</v>
      </c>
      <c r="W5" s="16">
        <v>5</v>
      </c>
      <c r="X5" s="16" t="s">
        <v>225</v>
      </c>
      <c r="Y5" s="25">
        <v>1</v>
      </c>
    </row>
    <row r="6" spans="1:25" x14ac:dyDescent="0.15">
      <c r="A6" s="26">
        <v>5</v>
      </c>
      <c r="B6" s="26">
        <v>6170050</v>
      </c>
      <c r="C6" s="27">
        <v>55</v>
      </c>
      <c r="D6" s="27" t="s">
        <v>226</v>
      </c>
      <c r="E6" s="27">
        <v>15</v>
      </c>
      <c r="F6" s="28" t="str">
        <f t="shared" si="6"/>
        <v>cash,450</v>
      </c>
      <c r="G6" s="26" t="str">
        <f t="shared" si="7"/>
        <v>cash,450</v>
      </c>
      <c r="H6" s="29" t="str">
        <f t="shared" si="8"/>
        <v>prop,702,1</v>
      </c>
      <c r="I6" s="29" t="str">
        <f t="shared" si="9"/>
        <v>prop,702,1</v>
      </c>
      <c r="K6" s="24">
        <v>55</v>
      </c>
      <c r="L6" s="24">
        <v>57</v>
      </c>
      <c r="M6" s="24">
        <v>56</v>
      </c>
      <c r="N6" s="24"/>
      <c r="O6" s="24">
        <f t="shared" si="0"/>
        <v>1</v>
      </c>
      <c r="P6" s="24">
        <f t="shared" si="1"/>
        <v>1</v>
      </c>
      <c r="Q6" s="24">
        <f t="shared" si="2"/>
        <v>1</v>
      </c>
      <c r="R6" s="24">
        <f t="shared" si="3"/>
        <v>0</v>
      </c>
      <c r="S6" s="24">
        <f t="shared" si="4"/>
        <v>15</v>
      </c>
      <c r="T6" s="24">
        <v>1</v>
      </c>
      <c r="U6" s="3">
        <f t="shared" si="5"/>
        <v>450</v>
      </c>
      <c r="W6" s="16">
        <v>8</v>
      </c>
      <c r="X6" s="16" t="s">
        <v>227</v>
      </c>
      <c r="Y6" s="25">
        <v>2</v>
      </c>
    </row>
    <row r="7" spans="1:25" x14ac:dyDescent="0.15">
      <c r="A7" s="26">
        <v>6</v>
      </c>
      <c r="B7" s="26">
        <v>6170060</v>
      </c>
      <c r="C7" s="27">
        <v>33</v>
      </c>
      <c r="D7" s="27" t="s">
        <v>228</v>
      </c>
      <c r="E7" s="27">
        <v>15</v>
      </c>
      <c r="F7" s="28" t="str">
        <f t="shared" si="6"/>
        <v>cash,450</v>
      </c>
      <c r="G7" s="26" t="str">
        <f t="shared" si="7"/>
        <v>cash,450</v>
      </c>
      <c r="H7" s="29" t="str">
        <f t="shared" si="8"/>
        <v>prop,702,1</v>
      </c>
      <c r="I7" s="29" t="str">
        <f t="shared" si="9"/>
        <v>prop,702,1</v>
      </c>
      <c r="K7" s="24">
        <v>33</v>
      </c>
      <c r="L7" s="24">
        <v>32</v>
      </c>
      <c r="M7" s="24">
        <v>34</v>
      </c>
      <c r="N7" s="24"/>
      <c r="O7" s="24">
        <f t="shared" si="0"/>
        <v>2</v>
      </c>
      <c r="P7" s="24">
        <f t="shared" si="1"/>
        <v>2</v>
      </c>
      <c r="Q7" s="24">
        <f t="shared" si="2"/>
        <v>2</v>
      </c>
      <c r="R7" s="24">
        <f t="shared" si="3"/>
        <v>0</v>
      </c>
      <c r="S7" s="24">
        <f t="shared" si="4"/>
        <v>15</v>
      </c>
      <c r="T7" s="24">
        <v>1</v>
      </c>
      <c r="U7" s="3">
        <f t="shared" si="5"/>
        <v>450</v>
      </c>
      <c r="W7" s="16">
        <v>9</v>
      </c>
      <c r="X7" s="16" t="s">
        <v>229</v>
      </c>
      <c r="Y7" s="25">
        <v>1</v>
      </c>
    </row>
    <row r="8" spans="1:25" x14ac:dyDescent="0.15">
      <c r="A8" s="26">
        <v>7</v>
      </c>
      <c r="B8" s="26">
        <v>6170070</v>
      </c>
      <c r="C8" s="27">
        <v>21</v>
      </c>
      <c r="D8" s="27" t="s">
        <v>230</v>
      </c>
      <c r="E8" s="27">
        <v>10</v>
      </c>
      <c r="F8" s="28" t="str">
        <f t="shared" si="6"/>
        <v>cash,300</v>
      </c>
      <c r="G8" s="26" t="str">
        <f t="shared" si="7"/>
        <v>cash,300</v>
      </c>
      <c r="H8" s="29" t="str">
        <f t="shared" si="8"/>
        <v>prop,702,1</v>
      </c>
      <c r="I8" s="29" t="str">
        <f t="shared" si="9"/>
        <v>prop,702,1</v>
      </c>
      <c r="K8" s="24">
        <v>21</v>
      </c>
      <c r="L8" s="24">
        <v>20</v>
      </c>
      <c r="M8" s="24"/>
      <c r="N8" s="24"/>
      <c r="O8" s="24">
        <f t="shared" si="0"/>
        <v>2</v>
      </c>
      <c r="P8" s="24">
        <f t="shared" si="1"/>
        <v>2</v>
      </c>
      <c r="Q8" s="24">
        <f t="shared" si="2"/>
        <v>0</v>
      </c>
      <c r="R8" s="24">
        <f t="shared" si="3"/>
        <v>0</v>
      </c>
      <c r="S8" s="24">
        <f t="shared" si="4"/>
        <v>10</v>
      </c>
      <c r="T8" s="24">
        <v>1</v>
      </c>
      <c r="U8" s="3">
        <f t="shared" si="5"/>
        <v>300</v>
      </c>
      <c r="W8" s="16">
        <v>10</v>
      </c>
      <c r="X8" s="16" t="s">
        <v>231</v>
      </c>
      <c r="Y8" s="25">
        <v>2</v>
      </c>
    </row>
    <row r="9" spans="1:25" x14ac:dyDescent="0.15">
      <c r="A9" s="26">
        <v>8</v>
      </c>
      <c r="B9" s="26">
        <v>6170080</v>
      </c>
      <c r="C9" s="27">
        <v>19</v>
      </c>
      <c r="D9" s="27" t="s">
        <v>232</v>
      </c>
      <c r="E9" s="27">
        <v>10</v>
      </c>
      <c r="F9" s="28" t="str">
        <f t="shared" si="6"/>
        <v>cash,300</v>
      </c>
      <c r="G9" s="26" t="str">
        <f t="shared" si="7"/>
        <v>cash,300</v>
      </c>
      <c r="H9" s="29" t="str">
        <f t="shared" si="8"/>
        <v>prop,702,1</v>
      </c>
      <c r="I9" s="29" t="str">
        <f t="shared" si="9"/>
        <v>prop,702,1</v>
      </c>
      <c r="K9" s="24">
        <v>19</v>
      </c>
      <c r="L9" s="24">
        <v>18</v>
      </c>
      <c r="M9" s="24"/>
      <c r="N9" s="24"/>
      <c r="O9" s="24">
        <f t="shared" si="0"/>
        <v>2</v>
      </c>
      <c r="P9" s="24">
        <f t="shared" si="1"/>
        <v>2</v>
      </c>
      <c r="Q9" s="24">
        <f t="shared" si="2"/>
        <v>0</v>
      </c>
      <c r="R9" s="24">
        <f t="shared" si="3"/>
        <v>0</v>
      </c>
      <c r="S9" s="24">
        <f t="shared" si="4"/>
        <v>10</v>
      </c>
      <c r="T9" s="24">
        <v>1</v>
      </c>
      <c r="U9" s="3">
        <f t="shared" si="5"/>
        <v>300</v>
      </c>
      <c r="W9" s="16">
        <v>11</v>
      </c>
      <c r="X9" s="16" t="s">
        <v>233</v>
      </c>
      <c r="Y9" s="25">
        <v>2</v>
      </c>
    </row>
    <row r="10" spans="1:25" x14ac:dyDescent="0.15">
      <c r="A10" s="26">
        <v>9</v>
      </c>
      <c r="B10" s="26">
        <v>6170090</v>
      </c>
      <c r="C10" s="27">
        <v>16</v>
      </c>
      <c r="D10" s="27" t="s">
        <v>234</v>
      </c>
      <c r="E10" s="27">
        <v>10</v>
      </c>
      <c r="F10" s="28" t="str">
        <f t="shared" si="6"/>
        <v>cash,300</v>
      </c>
      <c r="G10" s="26" t="str">
        <f t="shared" si="7"/>
        <v>cash,300</v>
      </c>
      <c r="H10" s="29" t="str">
        <f t="shared" si="8"/>
        <v>prop,702,1</v>
      </c>
      <c r="I10" s="29" t="str">
        <f t="shared" si="9"/>
        <v>prop,702,1</v>
      </c>
      <c r="K10" s="24">
        <v>16</v>
      </c>
      <c r="L10" s="24">
        <v>17</v>
      </c>
      <c r="M10" s="24"/>
      <c r="N10" s="24"/>
      <c r="O10" s="24">
        <f t="shared" si="0"/>
        <v>1</v>
      </c>
      <c r="P10" s="24">
        <f t="shared" si="1"/>
        <v>1</v>
      </c>
      <c r="Q10" s="24">
        <f t="shared" si="2"/>
        <v>0</v>
      </c>
      <c r="R10" s="24">
        <f t="shared" si="3"/>
        <v>0</v>
      </c>
      <c r="S10" s="24">
        <f t="shared" si="4"/>
        <v>10</v>
      </c>
      <c r="T10" s="24">
        <v>1</v>
      </c>
      <c r="U10" s="3">
        <f t="shared" si="5"/>
        <v>300</v>
      </c>
      <c r="W10" s="16">
        <v>12</v>
      </c>
      <c r="X10" s="16" t="s">
        <v>235</v>
      </c>
      <c r="Y10" s="25">
        <v>2</v>
      </c>
    </row>
    <row r="11" spans="1:25" x14ac:dyDescent="0.15">
      <c r="A11" s="26">
        <v>10</v>
      </c>
      <c r="B11" s="26">
        <v>6170100</v>
      </c>
      <c r="C11" s="27">
        <v>39</v>
      </c>
      <c r="D11" s="27" t="s">
        <v>236</v>
      </c>
      <c r="E11" s="27">
        <v>15</v>
      </c>
      <c r="F11" s="28" t="str">
        <f t="shared" si="6"/>
        <v>cash,450</v>
      </c>
      <c r="G11" s="26" t="str">
        <f t="shared" si="7"/>
        <v>cash,450</v>
      </c>
      <c r="H11" s="29" t="str">
        <f t="shared" si="8"/>
        <v>prop,702,1</v>
      </c>
      <c r="I11" s="29" t="str">
        <f t="shared" si="9"/>
        <v>prop,702,1</v>
      </c>
      <c r="K11" s="24">
        <v>39</v>
      </c>
      <c r="L11" s="24">
        <v>36</v>
      </c>
      <c r="M11" s="24">
        <v>37</v>
      </c>
      <c r="N11" s="24"/>
      <c r="O11" s="24">
        <f t="shared" si="0"/>
        <v>3</v>
      </c>
      <c r="P11" s="24">
        <f t="shared" si="1"/>
        <v>2</v>
      </c>
      <c r="Q11" s="24">
        <f t="shared" si="2"/>
        <v>2</v>
      </c>
      <c r="R11" s="24">
        <f t="shared" si="3"/>
        <v>0</v>
      </c>
      <c r="S11" s="24">
        <f t="shared" si="4"/>
        <v>15</v>
      </c>
      <c r="T11" s="24">
        <v>1</v>
      </c>
      <c r="U11" s="3">
        <f t="shared" si="5"/>
        <v>450</v>
      </c>
      <c r="W11" s="16">
        <v>13</v>
      </c>
      <c r="X11" s="16" t="s">
        <v>237</v>
      </c>
      <c r="Y11" s="25">
        <v>3</v>
      </c>
    </row>
    <row r="12" spans="1:25" x14ac:dyDescent="0.15">
      <c r="A12" s="26">
        <v>11</v>
      </c>
      <c r="B12" s="26">
        <v>6170110</v>
      </c>
      <c r="C12" s="27">
        <v>40</v>
      </c>
      <c r="D12" s="27" t="s">
        <v>238</v>
      </c>
      <c r="E12" s="27">
        <v>10</v>
      </c>
      <c r="F12" s="28" t="str">
        <f t="shared" si="6"/>
        <v>cash,300</v>
      </c>
      <c r="G12" s="26" t="str">
        <f t="shared" si="7"/>
        <v>cash,300</v>
      </c>
      <c r="H12" s="29" t="str">
        <f t="shared" si="8"/>
        <v>prop,702,1</v>
      </c>
      <c r="I12" s="29" t="str">
        <f t="shared" si="9"/>
        <v>prop,702,1</v>
      </c>
      <c r="K12" s="24">
        <v>40</v>
      </c>
      <c r="L12" s="24">
        <v>41</v>
      </c>
      <c r="M12" s="24"/>
      <c r="N12" s="24"/>
      <c r="O12" s="24">
        <f t="shared" si="0"/>
        <v>3</v>
      </c>
      <c r="P12" s="24">
        <f t="shared" si="1"/>
        <v>2</v>
      </c>
      <c r="Q12" s="24">
        <f t="shared" si="2"/>
        <v>0</v>
      </c>
      <c r="R12" s="24">
        <f t="shared" si="3"/>
        <v>0</v>
      </c>
      <c r="S12" s="24">
        <f t="shared" si="4"/>
        <v>10</v>
      </c>
      <c r="T12" s="24">
        <v>1</v>
      </c>
      <c r="U12" s="3">
        <f t="shared" si="5"/>
        <v>300</v>
      </c>
      <c r="W12" s="16">
        <v>14</v>
      </c>
      <c r="X12" s="16" t="s">
        <v>239</v>
      </c>
      <c r="Y12" s="25">
        <v>1</v>
      </c>
    </row>
    <row r="13" spans="1:25" x14ac:dyDescent="0.15">
      <c r="A13" s="26">
        <v>12</v>
      </c>
      <c r="B13" s="26">
        <v>6170130</v>
      </c>
      <c r="C13" s="27">
        <v>45</v>
      </c>
      <c r="D13" s="27" t="s">
        <v>240</v>
      </c>
      <c r="E13" s="27">
        <v>15</v>
      </c>
      <c r="F13" s="28" t="str">
        <f t="shared" si="6"/>
        <v>cash,450</v>
      </c>
      <c r="G13" s="26" t="str">
        <f t="shared" si="7"/>
        <v>cash,450</v>
      </c>
      <c r="H13" s="29" t="str">
        <f t="shared" si="8"/>
        <v>prop,702,1</v>
      </c>
      <c r="I13" s="29" t="str">
        <f t="shared" si="9"/>
        <v>prop,702,1</v>
      </c>
      <c r="K13" s="24">
        <v>45</v>
      </c>
      <c r="L13" s="24">
        <v>44</v>
      </c>
      <c r="M13" s="24">
        <v>49</v>
      </c>
      <c r="N13" s="24"/>
      <c r="O13" s="24">
        <f t="shared" si="0"/>
        <v>3</v>
      </c>
      <c r="P13" s="24">
        <f t="shared" si="1"/>
        <v>3</v>
      </c>
      <c r="Q13" s="24">
        <f t="shared" si="2"/>
        <v>2</v>
      </c>
      <c r="R13" s="24">
        <f t="shared" si="3"/>
        <v>0</v>
      </c>
      <c r="S13" s="24">
        <f t="shared" si="4"/>
        <v>15</v>
      </c>
      <c r="T13" s="24">
        <v>1</v>
      </c>
      <c r="U13" s="3">
        <f t="shared" si="5"/>
        <v>450</v>
      </c>
      <c r="W13" s="16">
        <v>15</v>
      </c>
      <c r="X13" s="16" t="s">
        <v>241</v>
      </c>
      <c r="Y13" s="25">
        <v>1</v>
      </c>
    </row>
    <row r="14" spans="1:25" x14ac:dyDescent="0.15">
      <c r="A14" s="26">
        <v>13</v>
      </c>
      <c r="B14" s="26">
        <v>6170140</v>
      </c>
      <c r="C14" s="27">
        <v>25</v>
      </c>
      <c r="D14" s="26" t="s">
        <v>242</v>
      </c>
      <c r="E14" s="27">
        <v>20</v>
      </c>
      <c r="F14" s="28" t="str">
        <f t="shared" si="6"/>
        <v>cash,600</v>
      </c>
      <c r="G14" s="26" t="str">
        <f t="shared" si="7"/>
        <v>cash,600</v>
      </c>
      <c r="H14" s="29" t="str">
        <f t="shared" si="8"/>
        <v>prop,702,1</v>
      </c>
      <c r="I14" s="29" t="str">
        <f t="shared" si="9"/>
        <v>prop,702,1</v>
      </c>
      <c r="K14" s="24">
        <v>25</v>
      </c>
      <c r="L14" s="24">
        <v>24</v>
      </c>
      <c r="M14" s="24">
        <v>42</v>
      </c>
      <c r="N14" s="24">
        <v>46</v>
      </c>
      <c r="O14" s="24">
        <f t="shared" si="0"/>
        <v>2</v>
      </c>
      <c r="P14" s="24">
        <f t="shared" si="1"/>
        <v>2</v>
      </c>
      <c r="Q14" s="24">
        <f t="shared" si="2"/>
        <v>3</v>
      </c>
      <c r="R14" s="24">
        <f t="shared" si="3"/>
        <v>2</v>
      </c>
      <c r="S14" s="24">
        <f t="shared" si="4"/>
        <v>20</v>
      </c>
      <c r="T14" s="24">
        <v>1</v>
      </c>
      <c r="U14" s="3">
        <f t="shared" si="5"/>
        <v>600</v>
      </c>
      <c r="W14" s="16">
        <v>16</v>
      </c>
      <c r="X14" s="16" t="s">
        <v>243</v>
      </c>
      <c r="Y14" s="25">
        <v>1</v>
      </c>
    </row>
    <row r="15" spans="1:25" x14ac:dyDescent="0.15">
      <c r="W15" s="16">
        <v>17</v>
      </c>
      <c r="X15" s="16" t="s">
        <v>244</v>
      </c>
      <c r="Y15" s="25">
        <v>1</v>
      </c>
    </row>
    <row r="16" spans="1:25" x14ac:dyDescent="0.15">
      <c r="A16" s="3" t="s">
        <v>245</v>
      </c>
      <c r="W16" s="16">
        <v>18</v>
      </c>
      <c r="X16" s="16" t="s">
        <v>246</v>
      </c>
      <c r="Y16" s="25">
        <v>2</v>
      </c>
    </row>
    <row r="17" spans="1:25" x14ac:dyDescent="0.15">
      <c r="A17" s="3" t="s">
        <v>247</v>
      </c>
      <c r="W17" s="16">
        <v>19</v>
      </c>
      <c r="X17" s="16" t="s">
        <v>248</v>
      </c>
      <c r="Y17" s="25">
        <v>2</v>
      </c>
    </row>
    <row r="18" spans="1:25" x14ac:dyDescent="0.15">
      <c r="W18" s="16">
        <v>20</v>
      </c>
      <c r="X18" s="16" t="s">
        <v>249</v>
      </c>
      <c r="Y18" s="25">
        <v>2</v>
      </c>
    </row>
    <row r="19" spans="1:25" x14ac:dyDescent="0.15">
      <c r="W19" s="16">
        <v>21</v>
      </c>
      <c r="X19" s="16" t="s">
        <v>250</v>
      </c>
      <c r="Y19" s="25">
        <v>2</v>
      </c>
    </row>
    <row r="20" spans="1:25" x14ac:dyDescent="0.15">
      <c r="W20" s="16">
        <v>22</v>
      </c>
      <c r="X20" s="16" t="s">
        <v>251</v>
      </c>
      <c r="Y20" s="25">
        <v>2</v>
      </c>
    </row>
    <row r="21" spans="1:25" x14ac:dyDescent="0.15">
      <c r="W21" s="16">
        <v>23</v>
      </c>
      <c r="X21" s="16" t="s">
        <v>252</v>
      </c>
      <c r="Y21" s="25">
        <v>2</v>
      </c>
    </row>
    <row r="22" spans="1:25" x14ac:dyDescent="0.15">
      <c r="W22" s="16">
        <v>24</v>
      </c>
      <c r="X22" s="16" t="s">
        <v>253</v>
      </c>
      <c r="Y22" s="25">
        <v>2</v>
      </c>
    </row>
    <row r="23" spans="1:25" x14ac:dyDescent="0.15">
      <c r="W23" s="16">
        <v>25</v>
      </c>
      <c r="X23" s="16" t="s">
        <v>254</v>
      </c>
      <c r="Y23" s="25">
        <v>2</v>
      </c>
    </row>
    <row r="24" spans="1:25" x14ac:dyDescent="0.15">
      <c r="W24" s="16">
        <v>26</v>
      </c>
      <c r="X24" s="16" t="s">
        <v>255</v>
      </c>
      <c r="Y24" s="25">
        <v>2</v>
      </c>
    </row>
    <row r="25" spans="1:25" x14ac:dyDescent="0.15">
      <c r="W25" s="16">
        <v>27</v>
      </c>
      <c r="X25" s="16" t="s">
        <v>256</v>
      </c>
      <c r="Y25" s="25">
        <v>3</v>
      </c>
    </row>
    <row r="26" spans="1:25" x14ac:dyDescent="0.15">
      <c r="W26" s="16">
        <v>29</v>
      </c>
      <c r="X26" s="16" t="s">
        <v>257</v>
      </c>
      <c r="Y26" s="25">
        <v>1</v>
      </c>
    </row>
    <row r="27" spans="1:25" x14ac:dyDescent="0.15">
      <c r="W27" s="16">
        <v>30</v>
      </c>
      <c r="X27" s="16" t="s">
        <v>258</v>
      </c>
      <c r="Y27" s="25">
        <v>1</v>
      </c>
    </row>
    <row r="28" spans="1:25" x14ac:dyDescent="0.15">
      <c r="W28" s="16">
        <v>31</v>
      </c>
      <c r="X28" s="16" t="s">
        <v>259</v>
      </c>
      <c r="Y28" s="25">
        <v>2</v>
      </c>
    </row>
    <row r="29" spans="1:25" x14ac:dyDescent="0.15">
      <c r="W29" s="16">
        <v>32</v>
      </c>
      <c r="X29" s="16" t="s">
        <v>260</v>
      </c>
      <c r="Y29" s="25">
        <v>2</v>
      </c>
    </row>
    <row r="30" spans="1:25" x14ac:dyDescent="0.15">
      <c r="W30" s="16">
        <v>33</v>
      </c>
      <c r="X30" s="16" t="s">
        <v>261</v>
      </c>
      <c r="Y30" s="25">
        <v>2</v>
      </c>
    </row>
    <row r="31" spans="1:25" x14ac:dyDescent="0.15">
      <c r="W31" s="16">
        <v>34</v>
      </c>
      <c r="X31" s="16" t="s">
        <v>262</v>
      </c>
      <c r="Y31" s="25">
        <v>2</v>
      </c>
    </row>
    <row r="32" spans="1:25" x14ac:dyDescent="0.15">
      <c r="W32" s="16">
        <v>35</v>
      </c>
      <c r="X32" s="16" t="s">
        <v>263</v>
      </c>
      <c r="Y32" s="25">
        <v>2</v>
      </c>
    </row>
    <row r="33" spans="23:25" x14ac:dyDescent="0.15">
      <c r="W33" s="16">
        <v>36</v>
      </c>
      <c r="X33" s="16" t="s">
        <v>264</v>
      </c>
      <c r="Y33" s="25">
        <v>2</v>
      </c>
    </row>
    <row r="34" spans="23:25" x14ac:dyDescent="0.15">
      <c r="W34" s="16">
        <v>37</v>
      </c>
      <c r="X34" s="16" t="s">
        <v>265</v>
      </c>
      <c r="Y34" s="25">
        <v>2</v>
      </c>
    </row>
    <row r="35" spans="23:25" x14ac:dyDescent="0.15">
      <c r="W35" s="16">
        <v>38</v>
      </c>
      <c r="X35" s="16" t="s">
        <v>266</v>
      </c>
      <c r="Y35" s="25">
        <v>3</v>
      </c>
    </row>
    <row r="36" spans="23:25" x14ac:dyDescent="0.15">
      <c r="W36" s="16">
        <v>39</v>
      </c>
      <c r="X36" s="16" t="s">
        <v>267</v>
      </c>
      <c r="Y36" s="25">
        <v>3</v>
      </c>
    </row>
    <row r="37" spans="23:25" x14ac:dyDescent="0.15">
      <c r="W37" s="16">
        <v>40</v>
      </c>
      <c r="X37" s="16" t="s">
        <v>268</v>
      </c>
      <c r="Y37" s="25">
        <v>3</v>
      </c>
    </row>
    <row r="38" spans="23:25" x14ac:dyDescent="0.15">
      <c r="W38" s="16">
        <v>41</v>
      </c>
      <c r="X38" s="16" t="s">
        <v>269</v>
      </c>
      <c r="Y38" s="25">
        <v>2</v>
      </c>
    </row>
    <row r="39" spans="23:25" x14ac:dyDescent="0.15">
      <c r="W39" s="16">
        <v>42</v>
      </c>
      <c r="X39" s="16" t="s">
        <v>270</v>
      </c>
      <c r="Y39" s="25">
        <v>3</v>
      </c>
    </row>
    <row r="40" spans="23:25" x14ac:dyDescent="0.15">
      <c r="W40" s="16">
        <v>43</v>
      </c>
      <c r="X40" s="16" t="s">
        <v>271</v>
      </c>
      <c r="Y40" s="25">
        <v>3</v>
      </c>
    </row>
    <row r="41" spans="23:25" x14ac:dyDescent="0.15">
      <c r="W41" s="16">
        <v>44</v>
      </c>
      <c r="X41" s="16" t="s">
        <v>272</v>
      </c>
      <c r="Y41" s="25">
        <v>3</v>
      </c>
    </row>
    <row r="42" spans="23:25" x14ac:dyDescent="0.15">
      <c r="W42" s="16">
        <v>45</v>
      </c>
      <c r="X42" s="16" t="s">
        <v>273</v>
      </c>
      <c r="Y42" s="25">
        <v>3</v>
      </c>
    </row>
    <row r="43" spans="23:25" x14ac:dyDescent="0.15">
      <c r="W43" s="16">
        <v>46</v>
      </c>
      <c r="X43" s="16" t="s">
        <v>274</v>
      </c>
      <c r="Y43" s="25">
        <v>2</v>
      </c>
    </row>
    <row r="44" spans="23:25" x14ac:dyDescent="0.15">
      <c r="W44" s="16">
        <v>47</v>
      </c>
      <c r="X44" s="16" t="s">
        <v>275</v>
      </c>
      <c r="Y44" s="25">
        <v>1</v>
      </c>
    </row>
    <row r="45" spans="23:25" x14ac:dyDescent="0.15">
      <c r="W45" s="16">
        <v>48</v>
      </c>
      <c r="X45" s="16" t="s">
        <v>276</v>
      </c>
      <c r="Y45" s="25">
        <v>1</v>
      </c>
    </row>
    <row r="46" spans="23:25" x14ac:dyDescent="0.15">
      <c r="W46" s="16">
        <v>49</v>
      </c>
      <c r="X46" s="16" t="s">
        <v>277</v>
      </c>
      <c r="Y46" s="25">
        <v>2</v>
      </c>
    </row>
    <row r="47" spans="23:25" x14ac:dyDescent="0.15">
      <c r="W47" s="16">
        <v>51</v>
      </c>
      <c r="X47" s="16" t="s">
        <v>278</v>
      </c>
      <c r="Y47" s="25">
        <v>2</v>
      </c>
    </row>
    <row r="48" spans="23:25" x14ac:dyDescent="0.15">
      <c r="W48" s="16">
        <v>52</v>
      </c>
      <c r="X48" s="16" t="s">
        <v>279</v>
      </c>
      <c r="Y48" s="25">
        <v>1</v>
      </c>
    </row>
    <row r="49" spans="23:25" x14ac:dyDescent="0.15">
      <c r="W49" s="16">
        <v>53</v>
      </c>
      <c r="X49" s="16" t="s">
        <v>280</v>
      </c>
      <c r="Y49" s="25">
        <v>1</v>
      </c>
    </row>
    <row r="50" spans="23:25" x14ac:dyDescent="0.15">
      <c r="W50" s="16">
        <v>54</v>
      </c>
      <c r="X50" s="16" t="s">
        <v>281</v>
      </c>
      <c r="Y50" s="25">
        <v>1</v>
      </c>
    </row>
    <row r="51" spans="23:25" x14ac:dyDescent="0.15">
      <c r="W51" s="16">
        <v>55</v>
      </c>
      <c r="X51" s="16" t="s">
        <v>282</v>
      </c>
      <c r="Y51" s="25">
        <v>1</v>
      </c>
    </row>
    <row r="52" spans="23:25" x14ac:dyDescent="0.15">
      <c r="W52" s="16">
        <v>56</v>
      </c>
      <c r="X52" s="16" t="s">
        <v>283</v>
      </c>
      <c r="Y52" s="25">
        <v>1</v>
      </c>
    </row>
    <row r="53" spans="23:25" x14ac:dyDescent="0.15">
      <c r="W53" s="16">
        <v>57</v>
      </c>
      <c r="X53" s="16" t="s">
        <v>284</v>
      </c>
      <c r="Y53" s="25">
        <v>1</v>
      </c>
    </row>
    <row r="54" spans="23:25" x14ac:dyDescent="0.15">
      <c r="W54" s="16">
        <v>58</v>
      </c>
      <c r="X54" s="16" t="s">
        <v>285</v>
      </c>
      <c r="Y54" s="25">
        <v>1</v>
      </c>
    </row>
    <row r="55" spans="23:25" x14ac:dyDescent="0.15">
      <c r="W55" s="16">
        <v>59</v>
      </c>
      <c r="X55" s="16" t="s">
        <v>286</v>
      </c>
      <c r="Y55" s="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引用</vt:lpstr>
      <vt:lpstr>副本</vt:lpstr>
      <vt:lpstr>7日登陆</vt:lpstr>
      <vt:lpstr>成长任务</vt:lpstr>
      <vt:lpstr>成就</vt:lpstr>
      <vt:lpstr>图鉴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Microsoft Office 用户</cp:lastModifiedBy>
  <dcterms:created xsi:type="dcterms:W3CDTF">2015-06-05T18:19:34Z</dcterms:created>
  <dcterms:modified xsi:type="dcterms:W3CDTF">2019-09-20T03:39:50Z</dcterms:modified>
</cp:coreProperties>
</file>