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A1CEBD9B-F994-498D-BC67-6C64DB3C13C6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2" i="2" l="1"/>
  <c r="Z20" i="2"/>
  <c r="Y21" i="2"/>
  <c r="Y22" i="2"/>
  <c r="Y23" i="2"/>
  <c r="Y24" i="2"/>
  <c r="Y25" i="2"/>
  <c r="Y26" i="2"/>
  <c r="Y27" i="2"/>
  <c r="Y28" i="2"/>
  <c r="Y29" i="2"/>
  <c r="Y30" i="2"/>
  <c r="Y31" i="2"/>
  <c r="Y32" i="2"/>
  <c r="V21" i="2"/>
  <c r="V22" i="2"/>
  <c r="V23" i="2"/>
  <c r="V24" i="2"/>
  <c r="V25" i="2"/>
  <c r="V26" i="2"/>
  <c r="V27" i="2"/>
  <c r="V28" i="2"/>
  <c r="V29" i="2"/>
  <c r="V30" i="2"/>
  <c r="V31" i="2"/>
  <c r="V32" i="2"/>
  <c r="Y20" i="2"/>
  <c r="V20" i="2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2" i="2"/>
  <c r="V17" i="2"/>
  <c r="B24" i="2"/>
  <c r="M4" i="2"/>
  <c r="M5" i="2"/>
  <c r="M6" i="2"/>
  <c r="M7" i="2"/>
  <c r="M8" i="2"/>
  <c r="M9" i="2"/>
  <c r="M10" i="2"/>
  <c r="M11" i="2"/>
  <c r="M12" i="2"/>
  <c r="M13" i="2"/>
  <c r="J4" i="2"/>
  <c r="N4" i="2"/>
  <c r="J5" i="2"/>
  <c r="N5" i="2"/>
  <c r="J6" i="2"/>
  <c r="N6" i="2"/>
  <c r="J7" i="2"/>
  <c r="N7" i="2"/>
  <c r="J8" i="2"/>
  <c r="N8" i="2"/>
  <c r="J9" i="2"/>
  <c r="N9" i="2"/>
  <c r="J10" i="2"/>
  <c r="N10" i="2"/>
  <c r="J11" i="2"/>
  <c r="N11" i="2"/>
  <c r="J12" i="2"/>
  <c r="N12" i="2"/>
  <c r="J13" i="2"/>
  <c r="N13" i="2"/>
  <c r="M3" i="2"/>
  <c r="J3" i="2"/>
  <c r="N3" i="2"/>
  <c r="M21" i="2"/>
  <c r="J21" i="2"/>
  <c r="N21" i="2"/>
  <c r="M22" i="2"/>
  <c r="J22" i="2"/>
  <c r="N22" i="2"/>
  <c r="M23" i="2"/>
  <c r="J23" i="2"/>
  <c r="N23" i="2"/>
  <c r="M24" i="2"/>
  <c r="J24" i="2"/>
  <c r="N24" i="2"/>
  <c r="M25" i="2"/>
  <c r="J25" i="2"/>
  <c r="N25" i="2"/>
  <c r="M26" i="2"/>
  <c r="J26" i="2"/>
  <c r="N26" i="2"/>
  <c r="M27" i="2"/>
  <c r="J27" i="2"/>
  <c r="N27" i="2"/>
  <c r="M28" i="2"/>
  <c r="N28" i="2"/>
  <c r="M20" i="2"/>
  <c r="J20" i="2"/>
  <c r="N20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Q10" i="2"/>
  <c r="Q7" i="2"/>
  <c r="B18" i="2"/>
  <c r="B21" i="2"/>
  <c r="B7" i="2"/>
  <c r="C7" i="2"/>
  <c r="D7" i="2"/>
  <c r="D3" i="2"/>
  <c r="C3" i="2"/>
  <c r="C6" i="2"/>
  <c r="C5" i="2"/>
  <c r="B3" i="2"/>
  <c r="B6" i="2"/>
  <c r="B5" i="2"/>
  <c r="K12" i="1"/>
  <c r="C3" i="1"/>
  <c r="C4" i="1"/>
  <c r="D4" i="1"/>
  <c r="C5" i="1"/>
  <c r="D5" i="1"/>
  <c r="C6" i="1"/>
  <c r="D6" i="1"/>
  <c r="C7" i="1"/>
  <c r="D7" i="1"/>
  <c r="C8" i="1"/>
  <c r="D8" i="1"/>
  <c r="D3" i="1"/>
  <c r="K3" i="1"/>
  <c r="K4" i="1"/>
  <c r="K8" i="1"/>
  <c r="Y15" i="2"/>
  <c r="Y16" i="2"/>
  <c r="Q28" i="2"/>
  <c r="Q23" i="2"/>
  <c r="Q20" i="2"/>
  <c r="Q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<sst xmlns="http://schemas.openxmlformats.org/spreadsheetml/2006/main" count="186" uniqueCount="84">
  <si>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</si>
  <si>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</si>
  <si>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</si>
  <si>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</si>
  <si>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</si>
  <si>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</si>
  <si>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</si>
  <si>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</si>
  <si>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</si>
  <si>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</si>
  <si>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</si>
  <si>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</si>
  <si>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</si>
  <si>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</si>
  <si>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</si>
  <si>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</si>
  <si>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</si>
  <si>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</si>
  <si>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</si>
  <si>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</si>
  <si>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</si>
  <si>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</si>
  <si>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</si>
  <si>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</si>
  <si>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</si>
  <si>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</si>
  <si>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</si>
  <si>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</si>
  <si>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</si>
  <si>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</si>
  <si>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</si>
  <si>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</si>
  <si>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</si>
  <si>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</si>
  <si>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</si>
  <si>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</si>
  <si>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</si>
  <si>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</si>
  <si>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</si>
  <si>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</si>
  <si>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</si>
  <si>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</si>
  <si>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</si>
  <si>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</si>
  <si>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</si>
  <si>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</si>
  <si>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</si>
  <si>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甜心假面</t>
    <phoneticPr fontId="1" type="noConversion"/>
  </si>
  <si>
    <t>童帝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</si>
  <si>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</si>
  <si>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</si>
  <si>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</si>
  <si>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</si>
  <si>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</si>
  <si>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</si>
  <si>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</si>
  <si>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</si>
  <si>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购买价格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</si>
  <si>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</si>
  <si>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</si>
  <si>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</si>
  <si>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</si>
  <si>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</si>
  <si>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</si>
  <si>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</si>
  <si>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</si>
  <si>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</si>
  <si>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随机5星饰品</t>
    <phoneticPr fontId="1" type="noConversion"/>
  </si>
  <si>
    <t>英雄招募令</t>
    <phoneticPr fontId="1" type="noConversion"/>
  </si>
  <si>
    <t>钻石</t>
    <phoneticPr fontId="1" type="noConversion"/>
  </si>
  <si>
    <t>高级招募令</t>
    <phoneticPr fontId="1" type="noConversion"/>
  </si>
  <si>
    <t>随机4星饰品</t>
  </si>
  <si>
    <t>随机4星饰品</t>
    <phoneticPr fontId="1" type="noConversion"/>
  </si>
  <si>
    <t>随机3星饰品</t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</si>
  <si>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</si>
  <si>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</si>
  <si>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</si>
  <si>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</si>
  <si>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中等攻击天赋书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</si>
  <si>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</si>
  <si>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</si>
  <si>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</si>
  <si>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随机2星饰品</t>
  </si>
  <si>
    <t>随机2星饰品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</si>
</sst>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activeCell="M2" sqref="M2"/>
    </sheetView>
  </sheetViews>
  <sheetFormatPr defaultRowHeight="12.75" x14ac:dyDescent="0.2"/>
  <cols>
    <col min="1" max="5" width="9" style="3"/>
    <col min="6" max="7" width="9" style="1"/>
    <col min="8" max="9" width="9" style="3"/>
    <col min="10" max="10" width="10.25" style="3" bestFit="1" customWidth="1"/>
    <col min="11" max="11" width="9" style="1"/>
    <col min="12" max="16384" width="9" style="3"/>
  </cols>
  <sheetData>
    <row r="1" spans="1:13" x14ac:dyDescent="0.2">
      <c r="F1" s="1" t="s">
        <v>2</v>
      </c>
      <c r="G1" s="1" t="s">
        <v>1</v>
      </c>
      <c r="J1" s="3" t="s">
        <v>33</v>
      </c>
      <c r="K1" s="1">
        <v>5</v>
      </c>
      <c r="M1" s="3" t="s">
        <v>52</v>
      </c>
    </row>
    <row r="2" spans="1:13" x14ac:dyDescent="0.2">
      <c r="A2" s="1"/>
      <c r="B2" s="1"/>
      <c r="C2" s="1" t="s">
        <v>2</v>
      </c>
      <c r="D2" s="1" t="s">
        <v>1</v>
      </c>
      <c r="F2" s="1">
        <v>50000</v>
      </c>
      <c r="G2" s="1">
        <f>IF(F2&lt;=$A$4,F2*$B$4,$A$4*$B$4+IF(F2&lt;=$A$5,(F2-$A$4)*$B$5,($A$5-$A$4)*$B$5+IF(F2&lt;=$A$6,(F2-$A$5)*$B$6,($A$6-$A$5)*$B$6+IF(F2&lt;=$A$7,(F2-$A$6)*$B$7,($A$7-$A$6)*$B$7+IF(F2&lt;=$A$8,(F2-$A$7)*$B$8,($A$8-$A$7)*$B$8)))))</f>
        <v>500</v>
      </c>
      <c r="J2" s="3" t="s">
        <v>34</v>
      </c>
      <c r="K2" s="1">
        <v>900000</v>
      </c>
    </row>
    <row r="3" spans="1:13" x14ac:dyDescent="0.2">
      <c r="A3" s="1" t="s">
        <v>3</v>
      </c>
      <c r="B3" s="1" t="s">
        <v>0</v>
      </c>
      <c r="C3" s="1">
        <f>K2</f>
        <v>900000</v>
      </c>
      <c r="D3" s="1">
        <f>SUM(D4:D8)</f>
        <v>2250</v>
      </c>
      <c r="F3" s="1">
        <v>100000</v>
      </c>
      <c r="G3" s="1">
        <f t="shared" ref="G3:G53" si="0">IF(F3&lt;=$A$4,F3*$B$4,$A$4*$B$4+IF(F3&lt;=$A$5,(F3-$A$4)*$B$5,($A$5-$A$4)*$B$5+IF(F3&lt;=$A$6,(F3-$A$5)*$B$6,($A$6-$A$5)*$B$6+IF(F3&lt;=$A$7,(F3-$A$6)*$B$7,($A$7-$A$6)*$B$7+IF(F3&lt;=$A$8,(F3-$A$7)*$B$8,($A$8-$A$7)*$B$8)))))</f>
        <v>750</v>
      </c>
      <c r="J3" s="3" t="s">
        <v>35</v>
      </c>
      <c r="K3" s="1">
        <f>D3*(1+MAX(K17:K19))</f>
        <v>2362.5</v>
      </c>
    </row>
    <row r="4" spans="1:13" x14ac:dyDescent="0.2">
      <c r="A4" s="1">
        <v>50000</v>
      </c>
      <c r="B4" s="1">
        <v>0.01</v>
      </c>
      <c r="C4" s="1">
        <f>MAX(IF(C3&gt;A4,A4,C3),0)</f>
        <v>50000</v>
      </c>
      <c r="D4" s="1">
        <f>B4*C4</f>
        <v>500</v>
      </c>
      <c r="F4" s="1">
        <v>150000</v>
      </c>
      <c r="G4" s="1">
        <f t="shared" si="0"/>
        <v>1000</v>
      </c>
      <c r="J4" s="3" t="s">
        <v>36</v>
      </c>
      <c r="K4" s="1">
        <f>K3*K1</f>
        <v>11812.5</v>
      </c>
    </row>
    <row r="5" spans="1:13" x14ac:dyDescent="0.2">
      <c r="A5" s="1">
        <v>200000</v>
      </c>
      <c r="B5" s="1">
        <v>5.0000000000000001E-3</v>
      </c>
      <c r="C5" s="1">
        <f>MAX(IF($C$3&gt;A5,A5-A4,$C$3-A4),0)</f>
        <v>150000</v>
      </c>
      <c r="D5" s="1">
        <f t="shared" ref="D5:D8" si="1">B5*C5</f>
        <v>750</v>
      </c>
      <c r="F5" s="1">
        <v>200000</v>
      </c>
      <c r="G5" s="1">
        <f t="shared" si="0"/>
        <v>1250</v>
      </c>
    </row>
    <row r="6" spans="1:13" x14ac:dyDescent="0.2">
      <c r="A6" s="1">
        <v>500000</v>
      </c>
      <c r="B6" s="1">
        <v>2E-3</v>
      </c>
      <c r="C6" s="1">
        <f t="shared" ref="C6:C8" si="2">MAX(IF($C$3&gt;A6,A6-A5,$C$3-A5),0)</f>
        <v>300000</v>
      </c>
      <c r="D6" s="1">
        <f t="shared" si="1"/>
        <v>600</v>
      </c>
      <c r="F6" s="1">
        <v>250000</v>
      </c>
      <c r="G6" s="1">
        <f t="shared" si="0"/>
        <v>1350</v>
      </c>
    </row>
    <row r="7" spans="1:13" x14ac:dyDescent="0.2">
      <c r="A7" s="1">
        <v>1000000</v>
      </c>
      <c r="B7" s="1">
        <v>1E-3</v>
      </c>
      <c r="C7" s="1">
        <f t="shared" si="2"/>
        <v>400000</v>
      </c>
      <c r="D7" s="1">
        <f t="shared" si="1"/>
        <v>400</v>
      </c>
      <c r="F7" s="1">
        <v>300000</v>
      </c>
      <c r="G7" s="1">
        <f t="shared" si="0"/>
        <v>1450</v>
      </c>
      <c r="J7" s="3" t="s">
        <v>37</v>
      </c>
      <c r="K7" s="1">
        <v>14</v>
      </c>
    </row>
    <row r="8" spans="1:13" x14ac:dyDescent="0.2">
      <c r="A8" s="1">
        <v>9999999</v>
      </c>
      <c r="B8" s="1">
        <v>5.0000000000000001E-4</v>
      </c>
      <c r="C8" s="1">
        <f t="shared" si="2"/>
        <v>0</v>
      </c>
      <c r="D8" s="1">
        <f t="shared" si="1"/>
        <v>0</v>
      </c>
      <c r="F8" s="1">
        <v>350000</v>
      </c>
      <c r="G8" s="1">
        <f t="shared" si="0"/>
        <v>1550</v>
      </c>
      <c r="J8" s="3" t="s">
        <v>38</v>
      </c>
      <c r="K8" s="1">
        <f>K7*K4</f>
        <v>165375</v>
      </c>
    </row>
    <row r="9" spans="1:13" x14ac:dyDescent="0.2">
      <c r="F9" s="1">
        <v>400000</v>
      </c>
      <c r="G9" s="1">
        <f t="shared" si="0"/>
        <v>1650</v>
      </c>
    </row>
    <row r="10" spans="1:13" x14ac:dyDescent="0.2">
      <c r="F10" s="1">
        <v>450000</v>
      </c>
      <c r="G10" s="1">
        <f t="shared" si="0"/>
        <v>1750</v>
      </c>
    </row>
    <row r="11" spans="1:13" x14ac:dyDescent="0.2">
      <c r="F11" s="1">
        <v>500000</v>
      </c>
      <c r="G11" s="1">
        <f t="shared" si="0"/>
        <v>1850</v>
      </c>
      <c r="J11" s="3" t="s">
        <v>39</v>
      </c>
      <c r="K11" s="1">
        <v>150000</v>
      </c>
    </row>
    <row r="12" spans="1:13" x14ac:dyDescent="0.2">
      <c r="F12" s="1">
        <v>550000</v>
      </c>
      <c r="G12" s="1">
        <f t="shared" si="0"/>
        <v>1900</v>
      </c>
      <c r="J12" s="3" t="s">
        <v>51</v>
      </c>
      <c r="K12" s="1">
        <f>K11/K1/K3</f>
        <v>12.698412698412698</v>
      </c>
    </row>
    <row r="13" spans="1:13" x14ac:dyDescent="0.2">
      <c r="F13" s="1">
        <v>600000</v>
      </c>
      <c r="G13" s="1">
        <f t="shared" si="0"/>
        <v>1950</v>
      </c>
    </row>
    <row r="14" spans="1:13" x14ac:dyDescent="0.2">
      <c r="F14" s="1">
        <v>650000</v>
      </c>
      <c r="G14" s="1">
        <f t="shared" si="0"/>
        <v>2000</v>
      </c>
    </row>
    <row r="15" spans="1:13" x14ac:dyDescent="0.2">
      <c r="F15" s="1">
        <v>700000</v>
      </c>
      <c r="G15" s="1">
        <f t="shared" si="0"/>
        <v>2050</v>
      </c>
    </row>
    <row r="16" spans="1:13" x14ac:dyDescent="0.2">
      <c r="F16" s="1">
        <v>750000</v>
      </c>
      <c r="G16" s="1">
        <f t="shared" si="0"/>
        <v>2100</v>
      </c>
      <c r="J16" s="3" t="s">
        <v>49</v>
      </c>
    </row>
    <row r="17" spans="6:11" x14ac:dyDescent="0.2">
      <c r="F17" s="1">
        <v>800000</v>
      </c>
      <c r="G17" s="1">
        <f t="shared" si="0"/>
        <v>2150</v>
      </c>
      <c r="J17" s="3" t="s">
        <v>48</v>
      </c>
      <c r="K17" s="8">
        <v>0.05</v>
      </c>
    </row>
    <row r="18" spans="6:11" x14ac:dyDescent="0.2">
      <c r="F18" s="1">
        <v>850000</v>
      </c>
      <c r="G18" s="1">
        <f t="shared" si="0"/>
        <v>2200</v>
      </c>
      <c r="J18" s="3" t="s">
        <v>47</v>
      </c>
      <c r="K18" s="8">
        <v>0.03</v>
      </c>
    </row>
    <row r="19" spans="6:11" x14ac:dyDescent="0.2">
      <c r="F19" s="1">
        <v>900000</v>
      </c>
      <c r="G19" s="1">
        <f t="shared" si="0"/>
        <v>2250</v>
      </c>
      <c r="J19" s="3" t="s">
        <v>50</v>
      </c>
      <c r="K19" s="8">
        <v>0.02</v>
      </c>
    </row>
    <row r="20" spans="6:11" x14ac:dyDescent="0.2">
      <c r="F20" s="1">
        <v>950000</v>
      </c>
      <c r="G20" s="1">
        <f t="shared" si="0"/>
        <v>2300</v>
      </c>
    </row>
    <row r="21" spans="6:11" x14ac:dyDescent="0.2">
      <c r="F21" s="1">
        <v>1000000</v>
      </c>
      <c r="G21" s="1">
        <f t="shared" si="0"/>
        <v>2350</v>
      </c>
    </row>
    <row r="22" spans="6:11" x14ac:dyDescent="0.2">
      <c r="F22" s="1">
        <v>1050000</v>
      </c>
      <c r="G22" s="1">
        <f t="shared" si="0"/>
        <v>2375</v>
      </c>
    </row>
    <row r="23" spans="6:11" x14ac:dyDescent="0.2">
      <c r="F23" s="1">
        <v>1100000</v>
      </c>
      <c r="G23" s="1">
        <f t="shared" si="0"/>
        <v>2400</v>
      </c>
    </row>
    <row r="24" spans="6:11" x14ac:dyDescent="0.2">
      <c r="F24" s="1">
        <v>1150000</v>
      </c>
      <c r="G24" s="1">
        <f t="shared" si="0"/>
        <v>2425</v>
      </c>
    </row>
    <row r="25" spans="6:11" x14ac:dyDescent="0.2">
      <c r="F25" s="1">
        <v>1200000</v>
      </c>
      <c r="G25" s="1">
        <f t="shared" si="0"/>
        <v>2450</v>
      </c>
    </row>
    <row r="26" spans="6:11" x14ac:dyDescent="0.2">
      <c r="F26" s="1">
        <v>1250000</v>
      </c>
      <c r="G26" s="1">
        <f t="shared" si="0"/>
        <v>2475</v>
      </c>
    </row>
    <row r="27" spans="6:11" x14ac:dyDescent="0.2">
      <c r="F27" s="1">
        <v>1300000</v>
      </c>
      <c r="G27" s="1">
        <f t="shared" si="0"/>
        <v>2500</v>
      </c>
    </row>
    <row r="28" spans="6:11" x14ac:dyDescent="0.2">
      <c r="F28" s="1">
        <v>1350000</v>
      </c>
      <c r="G28" s="1">
        <f t="shared" si="0"/>
        <v>2525</v>
      </c>
    </row>
    <row r="29" spans="6:11" x14ac:dyDescent="0.2">
      <c r="F29" s="1">
        <v>1400000</v>
      </c>
      <c r="G29" s="1">
        <f t="shared" si="0"/>
        <v>2550</v>
      </c>
    </row>
    <row r="30" spans="6:11" x14ac:dyDescent="0.2">
      <c r="F30" s="1">
        <v>1450000</v>
      </c>
      <c r="G30" s="1">
        <f t="shared" si="0"/>
        <v>2575</v>
      </c>
    </row>
    <row r="31" spans="6:11" x14ac:dyDescent="0.2">
      <c r="F31" s="1">
        <v>1500000</v>
      </c>
      <c r="G31" s="1">
        <f t="shared" si="0"/>
        <v>2600</v>
      </c>
    </row>
    <row r="32" spans="6:11" x14ac:dyDescent="0.2">
      <c r="F32" s="1">
        <v>1550000</v>
      </c>
      <c r="G32" s="1">
        <f t="shared" si="0"/>
        <v>2625</v>
      </c>
    </row>
    <row r="33" spans="6:7" x14ac:dyDescent="0.2">
      <c r="F33" s="1">
        <v>1600000</v>
      </c>
      <c r="G33" s="1">
        <f t="shared" si="0"/>
        <v>2650</v>
      </c>
    </row>
    <row r="34" spans="6:7" x14ac:dyDescent="0.2">
      <c r="F34" s="1">
        <v>1650000</v>
      </c>
      <c r="G34" s="1">
        <f t="shared" si="0"/>
        <v>2675</v>
      </c>
    </row>
    <row r="35" spans="6:7" x14ac:dyDescent="0.2">
      <c r="F35" s="1">
        <v>1700000</v>
      </c>
      <c r="G35" s="1">
        <f t="shared" si="0"/>
        <v>2700</v>
      </c>
    </row>
    <row r="36" spans="6:7" x14ac:dyDescent="0.2">
      <c r="F36" s="1">
        <v>1750000</v>
      </c>
      <c r="G36" s="1">
        <f t="shared" si="0"/>
        <v>2725</v>
      </c>
    </row>
    <row r="37" spans="6:7" x14ac:dyDescent="0.2">
      <c r="F37" s="1">
        <v>1800000</v>
      </c>
      <c r="G37" s="1">
        <f t="shared" si="0"/>
        <v>2750</v>
      </c>
    </row>
    <row r="38" spans="6:7" x14ac:dyDescent="0.2">
      <c r="F38" s="1">
        <v>1850000</v>
      </c>
      <c r="G38" s="1">
        <f t="shared" si="0"/>
        <v>2775</v>
      </c>
    </row>
    <row r="39" spans="6:7" x14ac:dyDescent="0.2">
      <c r="F39" s="1">
        <v>1900000</v>
      </c>
      <c r="G39" s="1">
        <f t="shared" si="0"/>
        <v>2800</v>
      </c>
    </row>
    <row r="40" spans="6:7" x14ac:dyDescent="0.2">
      <c r="F40" s="1">
        <v>1950000</v>
      </c>
      <c r="G40" s="1">
        <f t="shared" si="0"/>
        <v>2825</v>
      </c>
    </row>
    <row r="41" spans="6:7" x14ac:dyDescent="0.2">
      <c r="F41" s="1">
        <v>2000000</v>
      </c>
      <c r="G41" s="1">
        <f t="shared" si="0"/>
        <v>2850</v>
      </c>
    </row>
    <row r="42" spans="6:7" x14ac:dyDescent="0.2">
      <c r="F42" s="1">
        <v>2050000</v>
      </c>
      <c r="G42" s="1">
        <f t="shared" si="0"/>
        <v>2875</v>
      </c>
    </row>
    <row r="43" spans="6:7" x14ac:dyDescent="0.2">
      <c r="F43" s="1">
        <v>2100000</v>
      </c>
      <c r="G43" s="1">
        <f t="shared" si="0"/>
        <v>2900</v>
      </c>
    </row>
    <row r="44" spans="6:7" x14ac:dyDescent="0.2">
      <c r="F44" s="1">
        <v>2150000</v>
      </c>
      <c r="G44" s="1">
        <f t="shared" si="0"/>
        <v>2925</v>
      </c>
    </row>
    <row r="45" spans="6:7" x14ac:dyDescent="0.2">
      <c r="F45" s="1">
        <v>2200000</v>
      </c>
      <c r="G45" s="1">
        <f t="shared" si="0"/>
        <v>2950</v>
      </c>
    </row>
    <row r="46" spans="6:7" x14ac:dyDescent="0.2">
      <c r="F46" s="1">
        <v>2250000</v>
      </c>
      <c r="G46" s="1">
        <f t="shared" si="0"/>
        <v>2975</v>
      </c>
    </row>
    <row r="47" spans="6:7" x14ac:dyDescent="0.2">
      <c r="F47" s="1">
        <v>2300000</v>
      </c>
      <c r="G47" s="1">
        <f t="shared" si="0"/>
        <v>3000</v>
      </c>
    </row>
    <row r="48" spans="6:7" x14ac:dyDescent="0.2">
      <c r="F48" s="1">
        <v>2350000</v>
      </c>
      <c r="G48" s="1">
        <f t="shared" si="0"/>
        <v>3025</v>
      </c>
    </row>
    <row r="49" spans="6:7" x14ac:dyDescent="0.2">
      <c r="F49" s="1">
        <v>2400000</v>
      </c>
      <c r="G49" s="1">
        <f t="shared" si="0"/>
        <v>3050</v>
      </c>
    </row>
    <row r="50" spans="6:7" x14ac:dyDescent="0.2">
      <c r="F50" s="1">
        <v>2450000</v>
      </c>
      <c r="G50" s="1">
        <f t="shared" si="0"/>
        <v>3075</v>
      </c>
    </row>
    <row r="51" spans="6:7" x14ac:dyDescent="0.2">
      <c r="F51" s="1">
        <v>2500000</v>
      </c>
      <c r="G51" s="1">
        <f t="shared" si="0"/>
        <v>3100</v>
      </c>
    </row>
    <row r="52" spans="6:7" x14ac:dyDescent="0.2">
      <c r="F52" s="1">
        <v>2550000</v>
      </c>
      <c r="G52" s="1">
        <f t="shared" si="0"/>
        <v>3125</v>
      </c>
    </row>
    <row r="53" spans="6:7" x14ac:dyDescent="0.2">
      <c r="F53" s="1">
        <v>2600000</v>
      </c>
      <c r="G53" s="1">
        <f t="shared" si="0"/>
        <v>3150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254C-E71C-4774-BD5C-F67D68329874}">
  <dimension ref="A1:Z32"/>
  <sheetViews>
    <sheetView tabSelected="1" workbookViewId="0">
      <selection activeCell="P34" sqref="P34"/>
    </sheetView>
  </sheetViews>
  <sheetFormatPr defaultRowHeight="12.75" x14ac:dyDescent="0.2"/>
  <cols>
    <col min="1" max="1" width="14.875" style="2" customWidth="1"/>
    <col min="2" max="4" width="6.625" style="2" customWidth="1"/>
    <col min="5" max="5" width="3.25" style="2" customWidth="1"/>
    <col min="6" max="7" width="8.25" style="1" customWidth="1"/>
    <col min="8" max="8" width="10.5" style="2" bestFit="1" customWidth="1"/>
    <col min="9" max="10" width="6.625" style="2" customWidth="1"/>
    <col min="11" max="11" width="10.5" style="2" bestFit="1" customWidth="1"/>
    <col min="12" max="14" width="6.125" style="2" customWidth="1"/>
    <col min="15" max="16" width="9" style="2"/>
    <col min="17" max="17" width="9" style="4"/>
    <col min="18" max="18" width="9" style="2"/>
    <col min="19" max="19" width="11.125" style="2" bestFit="1" customWidth="1"/>
    <col min="20" max="20" width="13.125" style="2" bestFit="1" customWidth="1"/>
    <col min="21" max="24" width="9" style="2"/>
    <col min="25" max="25" width="9" style="4"/>
    <col min="26" max="16384" width="9" style="2"/>
  </cols>
  <sheetData>
    <row r="1" spans="1:25" x14ac:dyDescent="0.2">
      <c r="B1" s="4" t="s">
        <v>41</v>
      </c>
      <c r="C1" s="4" t="s">
        <v>42</v>
      </c>
      <c r="D1" s="4" t="s">
        <v>43</v>
      </c>
      <c r="F1" s="1" t="s">
        <v>59</v>
      </c>
      <c r="S1" s="4" t="s">
        <v>32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46</v>
      </c>
    </row>
    <row r="2" spans="1:25" x14ac:dyDescent="0.2">
      <c r="A2" s="2" t="s">
        <v>40</v>
      </c>
      <c r="B2" s="5">
        <v>26000</v>
      </c>
      <c r="C2" s="5">
        <v>22500</v>
      </c>
      <c r="D2" s="5">
        <v>20000</v>
      </c>
      <c r="F2" s="1" t="s">
        <v>24</v>
      </c>
      <c r="G2" s="1" t="s">
        <v>25</v>
      </c>
      <c r="H2" s="2" t="s">
        <v>26</v>
      </c>
      <c r="I2" s="2" t="s">
        <v>27</v>
      </c>
      <c r="J2" s="2" t="s">
        <v>28</v>
      </c>
      <c r="K2" s="2" t="s">
        <v>26</v>
      </c>
      <c r="L2" s="2" t="s">
        <v>27</v>
      </c>
      <c r="M2" s="2" t="s">
        <v>28</v>
      </c>
      <c r="N2" s="2" t="s">
        <v>40</v>
      </c>
      <c r="O2" s="2" t="s">
        <v>29</v>
      </c>
      <c r="P2" s="2" t="s">
        <v>30</v>
      </c>
      <c r="Q2" s="4" t="s">
        <v>46</v>
      </c>
      <c r="S2" s="4">
        <v>5000</v>
      </c>
      <c r="T2" s="4" t="s">
        <v>74</v>
      </c>
      <c r="U2" s="4">
        <v>2</v>
      </c>
      <c r="V2" s="4">
        <f>VLOOKUP(T2,价值!$B:$G,6,0)*U2</f>
        <v>100</v>
      </c>
      <c r="W2" s="4"/>
      <c r="X2" s="4"/>
    </row>
    <row r="3" spans="1:25" x14ac:dyDescent="0.2">
      <c r="A3" s="2" t="s">
        <v>32</v>
      </c>
      <c r="B3" s="4">
        <f>D3</f>
        <v>17200</v>
      </c>
      <c r="C3" s="4">
        <f>D3</f>
        <v>17200</v>
      </c>
      <c r="D3" s="4">
        <f>D2-SUM(D4:D7)</f>
        <v>17200</v>
      </c>
      <c r="F3" s="1">
        <v>1</v>
      </c>
      <c r="G3" s="1">
        <v>1</v>
      </c>
      <c r="H3" s="2" t="s">
        <v>72</v>
      </c>
      <c r="I3" s="2">
        <v>2</v>
      </c>
      <c r="J3" s="2">
        <f>VLOOKUP(H3,价值!$B:$G,6,0)*I3</f>
        <v>1200</v>
      </c>
      <c r="K3" s="2" t="s">
        <v>75</v>
      </c>
      <c r="L3" s="2">
        <v>20000</v>
      </c>
      <c r="M3" s="2">
        <f>VLOOKUP(K3,价值!$B:$G,6,0)*L3</f>
        <v>400</v>
      </c>
      <c r="N3" s="2">
        <f>M3+J3</f>
        <v>1600</v>
      </c>
      <c r="Q3" s="5">
        <f>B4</f>
        <v>1500</v>
      </c>
      <c r="S3" s="4">
        <v>10000</v>
      </c>
      <c r="T3" s="4" t="s">
        <v>78</v>
      </c>
      <c r="U3" s="4">
        <v>1</v>
      </c>
      <c r="V3" s="4">
        <f>VLOOKUP(T3,价值!$B:$G,6,0)*U3</f>
        <v>90</v>
      </c>
      <c r="W3" s="4"/>
      <c r="X3" s="4"/>
    </row>
    <row r="4" spans="1:25" x14ac:dyDescent="0.2">
      <c r="A4" s="2" t="s">
        <v>23</v>
      </c>
      <c r="B4" s="5">
        <v>1500</v>
      </c>
      <c r="C4" s="5">
        <v>200</v>
      </c>
      <c r="D4" s="5">
        <v>100</v>
      </c>
      <c r="F4" s="1">
        <v>2</v>
      </c>
      <c r="G4" s="1">
        <v>3</v>
      </c>
      <c r="H4" s="2" t="s">
        <v>72</v>
      </c>
      <c r="I4" s="2">
        <v>1</v>
      </c>
      <c r="J4" s="2">
        <f>VLOOKUP(H4,价值!$B:$G,6,0)*I4</f>
        <v>600</v>
      </c>
      <c r="K4" s="2" t="s">
        <v>75</v>
      </c>
      <c r="L4" s="2">
        <v>15000</v>
      </c>
      <c r="M4" s="2">
        <f>VLOOKUP(K4,价值!$B:$G,6,0)*L4</f>
        <v>300</v>
      </c>
      <c r="N4" s="2">
        <f t="shared" ref="N4:N13" si="0">M4+J4</f>
        <v>900</v>
      </c>
      <c r="Q4" s="5"/>
      <c r="S4" s="4">
        <v>20000</v>
      </c>
      <c r="T4" s="4" t="s">
        <v>74</v>
      </c>
      <c r="U4" s="4">
        <v>2</v>
      </c>
      <c r="V4" s="4">
        <f>VLOOKUP(T4,价值!$B:$G,6,0)*U4</f>
        <v>100</v>
      </c>
      <c r="W4" s="4"/>
      <c r="X4" s="4"/>
    </row>
    <row r="5" spans="1:25" x14ac:dyDescent="0.2">
      <c r="A5" s="2" t="s">
        <v>31</v>
      </c>
      <c r="B5" s="6">
        <f>B2-B3-B4-B6-B7</f>
        <v>3300</v>
      </c>
      <c r="C5" s="6">
        <f>C2-C3-C4-C6-C7</f>
        <v>1800</v>
      </c>
      <c r="D5" s="5">
        <v>100</v>
      </c>
      <c r="F5" s="1">
        <v>3</v>
      </c>
      <c r="G5" s="1">
        <v>5</v>
      </c>
      <c r="H5" s="2" t="s">
        <v>72</v>
      </c>
      <c r="I5" s="2">
        <v>1</v>
      </c>
      <c r="J5" s="2">
        <f>VLOOKUP(H5,价值!$B:$G,6,0)*I5</f>
        <v>600</v>
      </c>
      <c r="K5" s="2" t="s">
        <v>75</v>
      </c>
      <c r="L5" s="2">
        <v>12000</v>
      </c>
      <c r="M5" s="2">
        <f>VLOOKUP(K5,价值!$B:$G,6,0)*L5</f>
        <v>240</v>
      </c>
      <c r="N5" s="2">
        <f t="shared" si="0"/>
        <v>840</v>
      </c>
      <c r="Q5" s="5"/>
      <c r="S5" s="4">
        <v>40000</v>
      </c>
      <c r="T5" s="4" t="s">
        <v>79</v>
      </c>
      <c r="U5" s="4">
        <v>1</v>
      </c>
      <c r="V5" s="4">
        <f>VLOOKUP(T5,价值!$B:$G,6,0)*U5</f>
        <v>90</v>
      </c>
      <c r="W5" s="4"/>
      <c r="X5" s="4"/>
    </row>
    <row r="6" spans="1:25" x14ac:dyDescent="0.2">
      <c r="A6" s="2" t="s">
        <v>45</v>
      </c>
      <c r="B6" s="4">
        <f>D6</f>
        <v>500</v>
      </c>
      <c r="C6" s="4">
        <f>D6</f>
        <v>500</v>
      </c>
      <c r="D6" s="5">
        <v>500</v>
      </c>
      <c r="F6" s="1">
        <v>5</v>
      </c>
      <c r="G6" s="1">
        <v>10</v>
      </c>
      <c r="H6" s="2" t="s">
        <v>74</v>
      </c>
      <c r="I6" s="2">
        <v>5</v>
      </c>
      <c r="J6" s="2">
        <f>VLOOKUP(H6,价值!$B:$G,6,0)*I6</f>
        <v>250</v>
      </c>
      <c r="K6" s="2" t="s">
        <v>75</v>
      </c>
      <c r="L6" s="2">
        <v>10000</v>
      </c>
      <c r="M6" s="2">
        <f>VLOOKUP(K6,价值!$B:$G,6,0)*L6</f>
        <v>200</v>
      </c>
      <c r="N6" s="2">
        <f t="shared" si="0"/>
        <v>450</v>
      </c>
      <c r="Q6" s="5"/>
      <c r="S6" s="4">
        <v>50000</v>
      </c>
      <c r="T6" s="4" t="s">
        <v>74</v>
      </c>
      <c r="U6" s="4">
        <v>2</v>
      </c>
      <c r="V6" s="4">
        <f>VLOOKUP(T6,价值!$B:$G,6,0)*U6</f>
        <v>100</v>
      </c>
      <c r="W6" s="4"/>
      <c r="X6" s="4"/>
    </row>
    <row r="7" spans="1:25" x14ac:dyDescent="0.2">
      <c r="A7" s="2" t="s">
        <v>53</v>
      </c>
      <c r="B7" s="4">
        <f>B8*积分计算!$K$1*积分计算!$K$7</f>
        <v>3500</v>
      </c>
      <c r="C7" s="4">
        <f>C8*积分计算!$K$1*积分计算!$K$7</f>
        <v>2800</v>
      </c>
      <c r="D7" s="4">
        <f>D8*积分计算!$K$1*积分计算!$K$7</f>
        <v>2100</v>
      </c>
      <c r="F7" s="1">
        <v>10</v>
      </c>
      <c r="G7" s="1">
        <v>20</v>
      </c>
      <c r="H7" s="2" t="s">
        <v>74</v>
      </c>
      <c r="I7" s="2">
        <v>4</v>
      </c>
      <c r="J7" s="2">
        <f>VLOOKUP(H7,价值!$B:$G,6,0)*I7</f>
        <v>200</v>
      </c>
      <c r="K7" s="2" t="s">
        <v>75</v>
      </c>
      <c r="L7" s="2">
        <v>8000</v>
      </c>
      <c r="M7" s="2">
        <f>VLOOKUP(K7,价值!$B:$G,6,0)*L7</f>
        <v>160</v>
      </c>
      <c r="N7" s="2">
        <f t="shared" si="0"/>
        <v>360</v>
      </c>
      <c r="Q7" s="5">
        <f>C4</f>
        <v>200</v>
      </c>
      <c r="S7" s="4">
        <v>60000</v>
      </c>
      <c r="T7" s="4" t="s">
        <v>78</v>
      </c>
      <c r="U7" s="4">
        <v>1</v>
      </c>
      <c r="V7" s="4">
        <f>VLOOKUP(T7,价值!$B:$G,6,0)*U7</f>
        <v>90</v>
      </c>
      <c r="W7" s="4"/>
      <c r="X7" s="4"/>
    </row>
    <row r="8" spans="1:25" x14ac:dyDescent="0.2">
      <c r="A8" s="2" t="s">
        <v>53</v>
      </c>
      <c r="B8" s="5">
        <v>50</v>
      </c>
      <c r="C8" s="5">
        <v>40</v>
      </c>
      <c r="D8" s="5">
        <v>30</v>
      </c>
      <c r="F8" s="1">
        <v>20</v>
      </c>
      <c r="G8" s="1">
        <v>50</v>
      </c>
      <c r="H8" s="2" t="s">
        <v>74</v>
      </c>
      <c r="I8" s="2">
        <v>3</v>
      </c>
      <c r="J8" s="2">
        <f>VLOOKUP(H8,价值!$B:$G,6,0)*I8</f>
        <v>150</v>
      </c>
      <c r="K8" s="2" t="s">
        <v>75</v>
      </c>
      <c r="L8" s="2">
        <v>6000</v>
      </c>
      <c r="M8" s="2">
        <f>VLOOKUP(K8,价值!$B:$G,6,0)*L8</f>
        <v>120</v>
      </c>
      <c r="N8" s="2">
        <f t="shared" si="0"/>
        <v>270</v>
      </c>
      <c r="Q8" s="5"/>
      <c r="S8" s="4">
        <v>70000</v>
      </c>
      <c r="T8" s="4" t="s">
        <v>72</v>
      </c>
      <c r="U8" s="4">
        <v>1</v>
      </c>
      <c r="V8" s="4">
        <f>VLOOKUP(T8,价值!$B:$G,6,0)*U8</f>
        <v>600</v>
      </c>
      <c r="W8" s="4"/>
      <c r="X8" s="4"/>
    </row>
    <row r="9" spans="1:25" x14ac:dyDescent="0.2">
      <c r="F9" s="1">
        <v>50</v>
      </c>
      <c r="G9" s="1">
        <v>100</v>
      </c>
      <c r="H9" s="2" t="s">
        <v>74</v>
      </c>
      <c r="I9" s="2">
        <v>2</v>
      </c>
      <c r="J9" s="2">
        <f>VLOOKUP(H9,价值!$B:$G,6,0)*I9</f>
        <v>100</v>
      </c>
      <c r="K9" s="2" t="s">
        <v>75</v>
      </c>
      <c r="L9" s="2">
        <v>4000</v>
      </c>
      <c r="M9" s="2">
        <f>VLOOKUP(K9,价值!$B:$G,6,0)*L9</f>
        <v>80</v>
      </c>
      <c r="N9" s="2">
        <f t="shared" si="0"/>
        <v>180</v>
      </c>
      <c r="Q9" s="5"/>
      <c r="S9" s="4">
        <v>80000</v>
      </c>
      <c r="T9" s="4" t="s">
        <v>79</v>
      </c>
      <c r="U9" s="4">
        <v>1</v>
      </c>
      <c r="V9" s="4">
        <f>VLOOKUP(T9,价值!$B:$G,6,0)*U9</f>
        <v>90</v>
      </c>
      <c r="W9" s="4"/>
      <c r="X9" s="4"/>
    </row>
    <row r="10" spans="1:25" x14ac:dyDescent="0.2">
      <c r="F10" s="1">
        <v>100</v>
      </c>
      <c r="G10" s="1">
        <v>200</v>
      </c>
      <c r="H10" s="2" t="s">
        <v>73</v>
      </c>
      <c r="I10" s="2">
        <v>1</v>
      </c>
      <c r="J10" s="2">
        <f>VLOOKUP(H10,价值!$B:$G,6,0)*I10</f>
        <v>50</v>
      </c>
      <c r="K10" s="2" t="s">
        <v>75</v>
      </c>
      <c r="L10" s="2">
        <v>3000</v>
      </c>
      <c r="M10" s="2">
        <f>VLOOKUP(K10,价值!$B:$G,6,0)*L10</f>
        <v>60</v>
      </c>
      <c r="N10" s="2">
        <f t="shared" si="0"/>
        <v>110</v>
      </c>
      <c r="Q10" s="5">
        <f>D4</f>
        <v>100</v>
      </c>
      <c r="S10" s="4">
        <v>90000</v>
      </c>
      <c r="T10" s="4" t="s">
        <v>72</v>
      </c>
      <c r="U10" s="4">
        <v>1</v>
      </c>
      <c r="V10" s="4">
        <f>VLOOKUP(T10,价值!$B:$G,6,0)*U10</f>
        <v>600</v>
      </c>
      <c r="W10" s="4"/>
      <c r="X10" s="4"/>
    </row>
    <row r="11" spans="1:25" x14ac:dyDescent="0.2">
      <c r="F11" s="1">
        <v>200</v>
      </c>
      <c r="G11" s="1">
        <v>500</v>
      </c>
      <c r="H11" s="2" t="s">
        <v>73</v>
      </c>
      <c r="I11" s="2">
        <v>1</v>
      </c>
      <c r="J11" s="2">
        <f>VLOOKUP(H11,价值!$B:$G,6,0)*I11</f>
        <v>50</v>
      </c>
      <c r="K11" s="2" t="s">
        <v>75</v>
      </c>
      <c r="L11" s="2">
        <v>2000</v>
      </c>
      <c r="M11" s="2">
        <f>VLOOKUP(K11,价值!$B:$G,6,0)*L11</f>
        <v>40</v>
      </c>
      <c r="N11" s="2">
        <f t="shared" si="0"/>
        <v>90</v>
      </c>
      <c r="Q11" s="5"/>
      <c r="S11" s="4">
        <v>100000</v>
      </c>
      <c r="T11" s="4" t="s">
        <v>80</v>
      </c>
      <c r="U11" s="4">
        <v>1</v>
      </c>
      <c r="V11" s="4">
        <f>VLOOKUP(T11,价值!$B:$G,6,0)*U11</f>
        <v>360</v>
      </c>
      <c r="W11" s="4"/>
      <c r="X11" s="4"/>
    </row>
    <row r="12" spans="1:25" x14ac:dyDescent="0.2">
      <c r="A12" s="2" t="s">
        <v>44</v>
      </c>
      <c r="F12" s="1">
        <v>500</v>
      </c>
      <c r="G12" s="1">
        <v>1000</v>
      </c>
      <c r="H12" s="2" t="s">
        <v>73</v>
      </c>
      <c r="I12" s="2">
        <v>1</v>
      </c>
      <c r="J12" s="2">
        <f>VLOOKUP(H12,价值!$B:$G,6,0)*I12</f>
        <v>50</v>
      </c>
      <c r="K12" s="2" t="s">
        <v>75</v>
      </c>
      <c r="L12" s="2">
        <v>1000</v>
      </c>
      <c r="M12" s="2">
        <f>VLOOKUP(K12,价值!$B:$G,6,0)*L12</f>
        <v>20</v>
      </c>
      <c r="N12" s="2">
        <f t="shared" si="0"/>
        <v>70</v>
      </c>
      <c r="Q12" s="5"/>
      <c r="S12" s="4">
        <v>110000</v>
      </c>
      <c r="T12" s="4" t="s">
        <v>72</v>
      </c>
      <c r="U12" s="4">
        <v>1</v>
      </c>
      <c r="V12" s="4">
        <f>VLOOKUP(T12,价值!$B:$G,6,0)*U12</f>
        <v>600</v>
      </c>
      <c r="W12" s="4"/>
      <c r="X12" s="4"/>
    </row>
    <row r="13" spans="1:25" x14ac:dyDescent="0.2">
      <c r="A13" s="7">
        <v>22900</v>
      </c>
      <c r="F13" s="1">
        <v>1000</v>
      </c>
      <c r="G13" s="1">
        <v>9999</v>
      </c>
      <c r="H13" s="2" t="s">
        <v>73</v>
      </c>
      <c r="I13" s="2">
        <v>1</v>
      </c>
      <c r="J13" s="2">
        <f>VLOOKUP(H13,价值!$B:$G,6,0)*I13</f>
        <v>50</v>
      </c>
      <c r="K13" s="2" t="s">
        <v>75</v>
      </c>
      <c r="L13" s="2">
        <v>500</v>
      </c>
      <c r="M13" s="2">
        <f>VLOOKUP(K13,价值!$B:$G,6,0)*L13</f>
        <v>10</v>
      </c>
      <c r="N13" s="2">
        <f t="shared" si="0"/>
        <v>60</v>
      </c>
      <c r="Q13" s="5"/>
      <c r="S13" s="4">
        <v>120000</v>
      </c>
      <c r="T13" s="4" t="s">
        <v>81</v>
      </c>
      <c r="U13" s="4">
        <v>1</v>
      </c>
      <c r="V13" s="4">
        <f>VLOOKUP(T13,价值!$B:$G,6,0)*U13</f>
        <v>360</v>
      </c>
      <c r="W13" s="4"/>
      <c r="X13" s="4"/>
    </row>
    <row r="14" spans="1:25" x14ac:dyDescent="0.2">
      <c r="S14" s="4">
        <v>130000</v>
      </c>
      <c r="T14" s="4" t="s">
        <v>67</v>
      </c>
      <c r="U14" s="4">
        <v>1</v>
      </c>
      <c r="V14" s="4">
        <f>VLOOKUP(T14,价值!$B:$G,6,0)*U14</f>
        <v>4800</v>
      </c>
      <c r="W14" s="4"/>
      <c r="X14" s="4"/>
    </row>
    <row r="15" spans="1:25" x14ac:dyDescent="0.2">
      <c r="S15" s="4">
        <v>140000</v>
      </c>
      <c r="T15" s="4" t="s">
        <v>67</v>
      </c>
      <c r="U15" s="4">
        <v>1</v>
      </c>
      <c r="V15" s="4">
        <f>VLOOKUP(T15,价值!$B:$G,6,0)*U15</f>
        <v>4800</v>
      </c>
      <c r="W15" s="4"/>
      <c r="X15" s="4"/>
      <c r="Y15" s="4">
        <f>积分计算!K11</f>
        <v>150000</v>
      </c>
    </row>
    <row r="16" spans="1:25" x14ac:dyDescent="0.2">
      <c r="A16" s="2" t="s">
        <v>54</v>
      </c>
      <c r="B16" s="2">
        <v>12</v>
      </c>
      <c r="S16" s="4">
        <v>150000</v>
      </c>
      <c r="T16" s="4" t="s">
        <v>67</v>
      </c>
      <c r="U16" s="4">
        <v>1</v>
      </c>
      <c r="V16" s="4">
        <f>VLOOKUP(T16,价值!$B:$G,6,0)*U16</f>
        <v>4800</v>
      </c>
      <c r="W16" s="4"/>
      <c r="X16" s="4"/>
      <c r="Y16" s="5">
        <f>D3</f>
        <v>17200</v>
      </c>
    </row>
    <row r="17" spans="1:26" x14ac:dyDescent="0.2">
      <c r="A17" s="2" t="s">
        <v>28</v>
      </c>
      <c r="B17" s="2">
        <v>50</v>
      </c>
      <c r="T17" s="4"/>
      <c r="U17" s="4"/>
      <c r="V17" s="4">
        <f>SUM(V2:V16)</f>
        <v>17580</v>
      </c>
      <c r="W17" s="4"/>
      <c r="X17" s="4"/>
    </row>
    <row r="18" spans="1:26" x14ac:dyDescent="0.2">
      <c r="A18" s="2" t="s">
        <v>55</v>
      </c>
      <c r="B18" s="2">
        <f>220</f>
        <v>220</v>
      </c>
      <c r="F18" s="1" t="s">
        <v>58</v>
      </c>
      <c r="T18" s="4"/>
      <c r="U18" s="4"/>
      <c r="V18" s="4"/>
      <c r="W18" s="4"/>
      <c r="X18" s="4"/>
    </row>
    <row r="19" spans="1:26" x14ac:dyDescent="0.2">
      <c r="F19" s="1" t="s">
        <v>24</v>
      </c>
      <c r="G19" s="1" t="s">
        <v>25</v>
      </c>
      <c r="H19" s="2" t="s">
        <v>26</v>
      </c>
      <c r="I19" s="2" t="s">
        <v>27</v>
      </c>
      <c r="J19" s="2" t="s">
        <v>28</v>
      </c>
      <c r="K19" s="2" t="s">
        <v>26</v>
      </c>
      <c r="L19" s="2" t="s">
        <v>27</v>
      </c>
      <c r="M19" s="2" t="s">
        <v>28</v>
      </c>
      <c r="N19" s="2" t="s">
        <v>40</v>
      </c>
      <c r="O19" s="2" t="s">
        <v>29</v>
      </c>
      <c r="P19" s="2" t="s">
        <v>30</v>
      </c>
      <c r="Q19" s="4" t="s">
        <v>46</v>
      </c>
      <c r="S19" s="4" t="s">
        <v>60</v>
      </c>
      <c r="T19" s="4" t="s">
        <v>61</v>
      </c>
      <c r="U19" s="4" t="s">
        <v>62</v>
      </c>
      <c r="V19" s="4" t="s">
        <v>63</v>
      </c>
      <c r="W19" s="4" t="s">
        <v>64</v>
      </c>
      <c r="X19" s="4" t="s">
        <v>65</v>
      </c>
      <c r="Y19" s="4" t="s">
        <v>66</v>
      </c>
      <c r="Z19" s="4" t="s">
        <v>46</v>
      </c>
    </row>
    <row r="20" spans="1:26" x14ac:dyDescent="0.2">
      <c r="A20" s="2" t="s">
        <v>56</v>
      </c>
      <c r="B20" s="2">
        <v>50</v>
      </c>
      <c r="F20" s="1">
        <v>0</v>
      </c>
      <c r="G20" s="1">
        <v>1</v>
      </c>
      <c r="H20" s="2" t="s">
        <v>68</v>
      </c>
      <c r="I20" s="2">
        <v>1</v>
      </c>
      <c r="J20" s="2">
        <f>VLOOKUP(H20,价值!$B:$G,6,0)*I20</f>
        <v>1500</v>
      </c>
      <c r="K20" s="2" t="s">
        <v>72</v>
      </c>
      <c r="L20" s="2">
        <v>3</v>
      </c>
      <c r="M20" s="2">
        <f>VLOOKUP(K20,价值!$B:$G,6,0)*L20</f>
        <v>1800</v>
      </c>
      <c r="N20" s="2">
        <f>J20+M20</f>
        <v>3300</v>
      </c>
      <c r="Q20" s="5">
        <f>B5</f>
        <v>3300</v>
      </c>
      <c r="S20" s="4">
        <v>1</v>
      </c>
      <c r="T20" s="4" t="s">
        <v>83</v>
      </c>
      <c r="U20" s="4">
        <v>1</v>
      </c>
      <c r="V20" s="4">
        <f>VLOOKUP(T20,价值!$B:$G,6,0)*U20</f>
        <v>15</v>
      </c>
      <c r="W20" s="4" t="s">
        <v>75</v>
      </c>
      <c r="X20" s="4">
        <v>750</v>
      </c>
      <c r="Y20" s="4">
        <f>VLOOKUP(W20,价值!$B:$G,6,0)*X20</f>
        <v>15</v>
      </c>
      <c r="Z20" s="5">
        <f>D8</f>
        <v>30</v>
      </c>
    </row>
    <row r="21" spans="1:26" x14ac:dyDescent="0.2">
      <c r="A21" s="2" t="s">
        <v>57</v>
      </c>
      <c r="B21" s="2">
        <f>B20/B18*B17</f>
        <v>11.363636363636363</v>
      </c>
      <c r="F21" s="1">
        <v>1</v>
      </c>
      <c r="G21" s="1">
        <v>3</v>
      </c>
      <c r="H21" s="2" t="s">
        <v>68</v>
      </c>
      <c r="I21" s="2">
        <v>1</v>
      </c>
      <c r="J21" s="2">
        <f>VLOOKUP(H21,价值!$B:$G,6,0)*I21</f>
        <v>1500</v>
      </c>
      <c r="K21" s="2" t="s">
        <v>72</v>
      </c>
      <c r="L21" s="2">
        <v>2</v>
      </c>
      <c r="M21" s="2">
        <f>VLOOKUP(K21,价值!$B:$G,6,0)*L21</f>
        <v>1200</v>
      </c>
      <c r="N21" s="2">
        <f t="shared" ref="N21:N28" si="1">J21+M21</f>
        <v>2700</v>
      </c>
      <c r="Q21" s="5"/>
      <c r="S21" s="4">
        <v>2</v>
      </c>
      <c r="T21" s="4" t="s">
        <v>83</v>
      </c>
      <c r="U21" s="4">
        <v>1</v>
      </c>
      <c r="V21" s="4">
        <f>VLOOKUP(T21,价值!$B:$G,6,0)*U21</f>
        <v>15</v>
      </c>
      <c r="W21" s="4" t="s">
        <v>75</v>
      </c>
      <c r="X21" s="4">
        <v>800</v>
      </c>
      <c r="Y21" s="4">
        <f>VLOOKUP(W21,价值!$B:$G,6,0)*X21</f>
        <v>16</v>
      </c>
      <c r="Z21" s="5"/>
    </row>
    <row r="22" spans="1:26" x14ac:dyDescent="0.2">
      <c r="F22" s="1">
        <v>3</v>
      </c>
      <c r="G22" s="1">
        <v>6</v>
      </c>
      <c r="H22" s="2" t="s">
        <v>68</v>
      </c>
      <c r="I22" s="2">
        <v>1</v>
      </c>
      <c r="J22" s="2">
        <f>VLOOKUP(H22,价值!$B:$G,6,0)*I22</f>
        <v>1500</v>
      </c>
      <c r="K22" s="2" t="s">
        <v>72</v>
      </c>
      <c r="L22" s="2">
        <v>1</v>
      </c>
      <c r="M22" s="2">
        <f>VLOOKUP(K22,价值!$B:$G,6,0)*L22</f>
        <v>600</v>
      </c>
      <c r="N22" s="2">
        <f t="shared" si="1"/>
        <v>2100</v>
      </c>
      <c r="Q22" s="5"/>
      <c r="S22" s="4">
        <v>3</v>
      </c>
      <c r="T22" s="4" t="s">
        <v>83</v>
      </c>
      <c r="U22" s="4">
        <v>1</v>
      </c>
      <c r="V22" s="4">
        <f>VLOOKUP(T22,价值!$B:$G,6,0)*U22</f>
        <v>15</v>
      </c>
      <c r="W22" s="4" t="s">
        <v>75</v>
      </c>
      <c r="X22" s="4">
        <v>850</v>
      </c>
      <c r="Y22" s="4">
        <f>VLOOKUP(W22,价值!$B:$G,6,0)*X22</f>
        <v>17</v>
      </c>
      <c r="Z22" s="5"/>
    </row>
    <row r="23" spans="1:26" x14ac:dyDescent="0.2">
      <c r="A23" s="2" t="s">
        <v>76</v>
      </c>
      <c r="B23" s="2">
        <v>0.2</v>
      </c>
      <c r="F23" s="1">
        <v>6</v>
      </c>
      <c r="G23" s="1">
        <v>10</v>
      </c>
      <c r="H23" s="2" t="s">
        <v>70</v>
      </c>
      <c r="I23" s="2">
        <v>5</v>
      </c>
      <c r="J23" s="2">
        <f>VLOOKUP(H23,价值!$B:$G,6,0)*I23</f>
        <v>1250</v>
      </c>
      <c r="K23" s="2" t="s">
        <v>72</v>
      </c>
      <c r="L23" s="2">
        <v>1</v>
      </c>
      <c r="M23" s="2">
        <f>VLOOKUP(K23,价值!$B:$G,6,0)*L23</f>
        <v>600</v>
      </c>
      <c r="N23" s="2">
        <f t="shared" si="1"/>
        <v>1850</v>
      </c>
      <c r="Q23" s="5">
        <f>C5</f>
        <v>1800</v>
      </c>
      <c r="S23" s="4">
        <v>4</v>
      </c>
      <c r="T23" s="4" t="s">
        <v>83</v>
      </c>
      <c r="U23" s="4">
        <v>1</v>
      </c>
      <c r="V23" s="4">
        <f>VLOOKUP(T23,价值!$B:$G,6,0)*U23</f>
        <v>15</v>
      </c>
      <c r="W23" s="4" t="s">
        <v>75</v>
      </c>
      <c r="X23" s="4">
        <v>900</v>
      </c>
      <c r="Y23" s="4">
        <f>VLOOKUP(W23,价值!$B:$G,6,0)*X23</f>
        <v>18</v>
      </c>
      <c r="Z23" s="5"/>
    </row>
    <row r="24" spans="1:26" x14ac:dyDescent="0.2">
      <c r="A24" s="2" t="s">
        <v>77</v>
      </c>
      <c r="B24" s="2">
        <f>FLOOR(B21/B23,10)</f>
        <v>50</v>
      </c>
      <c r="F24" s="1">
        <v>10</v>
      </c>
      <c r="G24" s="1">
        <v>15</v>
      </c>
      <c r="H24" s="2" t="s">
        <v>70</v>
      </c>
      <c r="I24" s="2">
        <v>4</v>
      </c>
      <c r="J24" s="2">
        <f>VLOOKUP(H24,价值!$B:$G,6,0)*I24</f>
        <v>1000</v>
      </c>
      <c r="K24" s="2" t="s">
        <v>71</v>
      </c>
      <c r="L24" s="2">
        <v>1</v>
      </c>
      <c r="M24" s="2">
        <f>VLOOKUP(K24,价值!$B:$G,6,0)*L24</f>
        <v>600</v>
      </c>
      <c r="N24" s="2">
        <f t="shared" si="1"/>
        <v>1600</v>
      </c>
      <c r="Q24" s="5"/>
      <c r="S24" s="4">
        <v>5</v>
      </c>
      <c r="T24" s="4" t="s">
        <v>83</v>
      </c>
      <c r="U24" s="4">
        <v>1</v>
      </c>
      <c r="V24" s="4">
        <f>VLOOKUP(T24,价值!$B:$G,6,0)*U24</f>
        <v>15</v>
      </c>
      <c r="W24" s="4" t="s">
        <v>75</v>
      </c>
      <c r="X24" s="4">
        <v>950</v>
      </c>
      <c r="Y24" s="4">
        <f>VLOOKUP(W24,价值!$B:$G,6,0)*X24</f>
        <v>19</v>
      </c>
      <c r="Z24" s="5"/>
    </row>
    <row r="25" spans="1:26" x14ac:dyDescent="0.2">
      <c r="F25" s="1">
        <v>15</v>
      </c>
      <c r="G25" s="1">
        <v>20</v>
      </c>
      <c r="H25" s="2" t="s">
        <v>70</v>
      </c>
      <c r="I25" s="2">
        <v>3</v>
      </c>
      <c r="J25" s="2">
        <f>VLOOKUP(H25,价值!$B:$G,6,0)*I25</f>
        <v>750</v>
      </c>
      <c r="K25" s="2" t="s">
        <v>71</v>
      </c>
      <c r="L25" s="2">
        <v>1</v>
      </c>
      <c r="M25" s="2">
        <f>VLOOKUP(K25,价值!$B:$G,6,0)*L25</f>
        <v>600</v>
      </c>
      <c r="N25" s="2">
        <f t="shared" si="1"/>
        <v>1350</v>
      </c>
      <c r="Q25" s="5"/>
      <c r="S25" s="4">
        <v>6</v>
      </c>
      <c r="T25" s="4" t="s">
        <v>82</v>
      </c>
      <c r="U25" s="4">
        <v>1</v>
      </c>
      <c r="V25" s="4">
        <f>VLOOKUP(T25,价值!$B:$G,6,0)*U25</f>
        <v>15</v>
      </c>
      <c r="W25" s="4" t="s">
        <v>75</v>
      </c>
      <c r="X25" s="4">
        <v>1000</v>
      </c>
      <c r="Y25" s="4">
        <f>VLOOKUP(W25,价值!$B:$G,6,0)*X25</f>
        <v>20</v>
      </c>
      <c r="Z25" s="5"/>
    </row>
    <row r="26" spans="1:26" x14ac:dyDescent="0.2">
      <c r="F26" s="1">
        <v>20</v>
      </c>
      <c r="G26" s="1">
        <v>30</v>
      </c>
      <c r="H26" s="2" t="s">
        <v>70</v>
      </c>
      <c r="I26" s="2">
        <v>2</v>
      </c>
      <c r="J26" s="2">
        <f>VLOOKUP(H26,价值!$B:$G,6,0)*I26</f>
        <v>500</v>
      </c>
      <c r="K26" s="2" t="s">
        <v>74</v>
      </c>
      <c r="L26" s="2">
        <v>5</v>
      </c>
      <c r="M26" s="2">
        <f>VLOOKUP(K26,价值!$B:$G,6,0)*L26</f>
        <v>250</v>
      </c>
      <c r="N26" s="2">
        <f t="shared" si="1"/>
        <v>750</v>
      </c>
      <c r="Q26" s="5"/>
      <c r="S26" s="4">
        <v>7</v>
      </c>
      <c r="T26" s="4" t="s">
        <v>82</v>
      </c>
      <c r="U26" s="4">
        <v>1</v>
      </c>
      <c r="V26" s="4">
        <f>VLOOKUP(T26,价值!$B:$G,6,0)*U26</f>
        <v>15</v>
      </c>
      <c r="W26" s="4" t="s">
        <v>75</v>
      </c>
      <c r="X26" s="4">
        <v>1100</v>
      </c>
      <c r="Y26" s="4">
        <f>VLOOKUP(W26,价值!$B:$G,6,0)*X26</f>
        <v>22</v>
      </c>
      <c r="Z26" s="5"/>
    </row>
    <row r="27" spans="1:26" x14ac:dyDescent="0.2">
      <c r="F27" s="1">
        <v>30</v>
      </c>
      <c r="G27" s="1">
        <v>50</v>
      </c>
      <c r="H27" s="2" t="s">
        <v>70</v>
      </c>
      <c r="I27" s="2">
        <v>1</v>
      </c>
      <c r="J27" s="2">
        <f>VLOOKUP(H27,价值!$B:$G,6,0)*I27</f>
        <v>250</v>
      </c>
      <c r="K27" s="2" t="s">
        <v>74</v>
      </c>
      <c r="L27" s="2">
        <v>3</v>
      </c>
      <c r="M27" s="2">
        <f>VLOOKUP(K27,价值!$B:$G,6,0)*L27</f>
        <v>150</v>
      </c>
      <c r="N27" s="2">
        <f t="shared" si="1"/>
        <v>400</v>
      </c>
      <c r="Q27" s="5"/>
      <c r="S27" s="4">
        <v>8</v>
      </c>
      <c r="T27" s="4" t="s">
        <v>82</v>
      </c>
      <c r="U27" s="4">
        <v>1</v>
      </c>
      <c r="V27" s="4">
        <f>VLOOKUP(T27,价值!$B:$G,6,0)*U27</f>
        <v>15</v>
      </c>
      <c r="W27" s="4" t="s">
        <v>75</v>
      </c>
      <c r="X27" s="4">
        <v>1200</v>
      </c>
      <c r="Y27" s="4">
        <f>VLOOKUP(W27,价值!$B:$G,6,0)*X27</f>
        <v>24</v>
      </c>
      <c r="Z27" s="5"/>
    </row>
    <row r="28" spans="1:26" x14ac:dyDescent="0.2">
      <c r="F28" s="1">
        <v>50</v>
      </c>
      <c r="G28" s="1">
        <v>100</v>
      </c>
      <c r="H28" s="2" t="s">
        <v>69</v>
      </c>
      <c r="I28" s="2">
        <v>10</v>
      </c>
      <c r="J28" s="2">
        <v>50</v>
      </c>
      <c r="K28" s="2" t="s">
        <v>74</v>
      </c>
      <c r="L28" s="2">
        <v>1</v>
      </c>
      <c r="M28" s="2">
        <f>VLOOKUP(K28,价值!$B:$G,6,0)*L28</f>
        <v>50</v>
      </c>
      <c r="N28" s="2">
        <f t="shared" si="1"/>
        <v>100</v>
      </c>
      <c r="Q28" s="5">
        <f>D5</f>
        <v>100</v>
      </c>
      <c r="S28" s="4">
        <v>9</v>
      </c>
      <c r="T28" s="4" t="s">
        <v>82</v>
      </c>
      <c r="U28" s="4">
        <v>1</v>
      </c>
      <c r="V28" s="4">
        <f>VLOOKUP(T28,价值!$B:$G,6,0)*U28</f>
        <v>15</v>
      </c>
      <c r="W28" s="4" t="s">
        <v>75</v>
      </c>
      <c r="X28" s="4">
        <v>1300</v>
      </c>
      <c r="Y28" s="4">
        <f>VLOOKUP(W28,价值!$B:$G,6,0)*X28</f>
        <v>26</v>
      </c>
      <c r="Z28" s="5"/>
    </row>
    <row r="29" spans="1:26" x14ac:dyDescent="0.2">
      <c r="S29" s="4">
        <v>10</v>
      </c>
      <c r="T29" s="4" t="s">
        <v>82</v>
      </c>
      <c r="U29" s="4">
        <v>1</v>
      </c>
      <c r="V29" s="4">
        <f>VLOOKUP(T29,价值!$B:$G,6,0)*U29</f>
        <v>15</v>
      </c>
      <c r="W29" s="4" t="s">
        <v>75</v>
      </c>
      <c r="X29" s="4">
        <v>1400</v>
      </c>
      <c r="Y29" s="4">
        <f>VLOOKUP(W29,价值!$B:$G,6,0)*X29</f>
        <v>28</v>
      </c>
      <c r="Z29" s="5"/>
    </row>
    <row r="30" spans="1:26" x14ac:dyDescent="0.2">
      <c r="S30" s="4">
        <v>11</v>
      </c>
      <c r="T30" s="4" t="s">
        <v>82</v>
      </c>
      <c r="U30" s="4">
        <v>1</v>
      </c>
      <c r="V30" s="4">
        <f>VLOOKUP(T30,价值!$B:$G,6,0)*U30</f>
        <v>15</v>
      </c>
      <c r="W30" s="4" t="s">
        <v>75</v>
      </c>
      <c r="X30" s="4">
        <v>1500</v>
      </c>
      <c r="Y30" s="4">
        <f>VLOOKUP(W30,价值!$B:$G,6,0)*X30</f>
        <v>30</v>
      </c>
      <c r="Z30" s="5"/>
    </row>
    <row r="31" spans="1:26" x14ac:dyDescent="0.2">
      <c r="S31" s="4">
        <v>12</v>
      </c>
      <c r="T31" s="4" t="s">
        <v>82</v>
      </c>
      <c r="U31" s="4">
        <v>1</v>
      </c>
      <c r="V31" s="4">
        <f>VLOOKUP(T31,价值!$B:$G,6,0)*U31</f>
        <v>15</v>
      </c>
      <c r="W31" s="4" t="s">
        <v>75</v>
      </c>
      <c r="X31" s="4">
        <v>1600</v>
      </c>
      <c r="Y31" s="4">
        <f>VLOOKUP(W31,价值!$B:$G,6,0)*X31</f>
        <v>32</v>
      </c>
      <c r="Z31" s="5"/>
    </row>
    <row r="32" spans="1:26" x14ac:dyDescent="0.2">
      <c r="S32" s="4">
        <v>13</v>
      </c>
      <c r="T32" s="4" t="s">
        <v>82</v>
      </c>
      <c r="U32" s="4">
        <v>1</v>
      </c>
      <c r="V32" s="4">
        <f>VLOOKUP(T32,价值!$B:$G,6,0)*U32</f>
        <v>15</v>
      </c>
      <c r="W32" s="4" t="s">
        <v>75</v>
      </c>
      <c r="X32" s="4">
        <v>1750</v>
      </c>
      <c r="Y32" s="4">
        <f>VLOOKUP(W32,价值!$B:$G,6,0)*X32</f>
        <v>35</v>
      </c>
      <c r="Z32" s="5">
        <f>B8</f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061B-86DD-4954-BF7E-405B8FE415D9}">
  <dimension ref="A1:X6"/>
  <sheetViews>
    <sheetView workbookViewId="0">
      <selection activeCell="H3" sqref="H3"/>
    </sheetView>
  </sheetViews>
  <sheetFormatPr defaultRowHeight="12.75" x14ac:dyDescent="0.2"/>
  <cols>
    <col min="1" max="10" width="9" style="3"/>
    <col min="11" max="11" width="14.375" style="3" bestFit="1" customWidth="1"/>
    <col min="12" max="16" width="9" style="3"/>
    <col min="17" max="17" width="14.375" style="3" bestFit="1" customWidth="1"/>
    <col min="18" max="16384" width="9" style="3"/>
  </cols>
  <sheetData>
    <row r="1" spans="1:24" x14ac:dyDescent="0.2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2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2">
      <c r="A3" s="3" t="s">
        <v>16</v>
      </c>
    </row>
    <row r="4" spans="1:24" x14ac:dyDescent="0.2">
      <c r="A4" s="3" t="s">
        <v>17</v>
      </c>
    </row>
    <row r="5" spans="1:24" x14ac:dyDescent="0.2">
      <c r="A5" s="3" t="s">
        <v>18</v>
      </c>
    </row>
    <row r="6" spans="1:24" x14ac:dyDescent="0.2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3316-5F9D-4639-8E01-B900F5584D44}">
  <dimension ref="A1:G368"/>
  <sheetViews>
    <sheetView topLeftCell="A46" workbookViewId="0">
      <selection activeCell="K14" sqref="K14"/>
    </sheetView>
  </sheetViews>
  <sheetFormatPr defaultRowHeight="14.25" x14ac:dyDescent="0.2"/>
  <cols>
    <col min="2" max="2" width="23.5" bestFit="1" customWidth="1"/>
    <col min="3" max="3" width="10.25" customWidth="1"/>
    <col min="4" max="4" width="16.7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2019-09-06T07:41:30Z</dcterms:modified>
</cp:coreProperties>
</file>