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-20" windowWidth="28800" windowHeight="17560" tabRatio="478" activeTab="2"/>
  </bookViews>
  <sheets>
    <sheet name="recess" sheetId="1" r:id="rId1"/>
    <sheet name="week 10" sheetId="4" r:id="rId2"/>
    <sheet name="week 11" sheetId="5" r:id="rId3"/>
    <sheet name="week 12" sheetId="6" r:id="rId4"/>
    <sheet name="week 13" sheetId="7" r:id="rId5"/>
    <sheet name="week 14" sheetId="8" r:id="rId6"/>
    <sheet name="week 15" sheetId="9" r:id="rId7"/>
    <sheet name="week 16" sheetId="10" r:id="rId8"/>
    <sheet name="week 17" sheetId="11" r:id="rId9"/>
  </sheets>
  <definedNames>
    <definedName name="Hourly_Rate" localSheetId="1">'week 10'!$C$11</definedName>
    <definedName name="Hourly_Rate" localSheetId="2">'week 11'!$C$11</definedName>
    <definedName name="Hourly_Rate" localSheetId="3">'week 12'!$C$11</definedName>
    <definedName name="Hourly_Rate" localSheetId="4">'week 13'!$C$11</definedName>
    <definedName name="Hourly_Rate" localSheetId="5">'week 14'!$C$11</definedName>
    <definedName name="Hourly_Rate" localSheetId="6">'week 15'!$C$11</definedName>
    <definedName name="Hourly_Rate" localSheetId="7">'week 16'!$C$11</definedName>
    <definedName name="Hourly_Rate" localSheetId="8">'week 17'!$C$11</definedName>
    <definedName name="Hourly_Rate">recess!$C$11</definedName>
    <definedName name="Week_Start" localSheetId="1">'week 10'!$C$5</definedName>
    <definedName name="Week_Start" localSheetId="2">'week 11'!$C$5</definedName>
    <definedName name="Week_Start" localSheetId="3">'week 12'!$C$5</definedName>
    <definedName name="Week_Start" localSheetId="4">'week 13'!$C$5</definedName>
    <definedName name="Week_Start" localSheetId="5">'week 14'!$C$5</definedName>
    <definedName name="Week_Start" localSheetId="6">'week 15'!$C$5</definedName>
    <definedName name="Week_Start" localSheetId="7">'week 16'!$C$5</definedName>
    <definedName name="Week_Start" localSheetId="8">'week 17'!$C$5</definedName>
    <definedName name="Week_Start">recess!$C$5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1" l="1"/>
  <c r="H13" i="11"/>
  <c r="H13" i="7"/>
  <c r="J13" i="6"/>
  <c r="H13" i="6"/>
  <c r="J13" i="5"/>
  <c r="H13" i="5"/>
  <c r="J13" i="10"/>
  <c r="H13" i="10"/>
  <c r="H14" i="11"/>
  <c r="J14" i="11"/>
  <c r="H15" i="11"/>
  <c r="J15" i="11"/>
  <c r="H16" i="11"/>
  <c r="J16" i="11"/>
  <c r="J17" i="11"/>
  <c r="J18" i="11"/>
  <c r="H19" i="11"/>
  <c r="J19" i="11"/>
  <c r="J20" i="11"/>
  <c r="I20" i="11"/>
  <c r="H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H14" i="10"/>
  <c r="J14" i="10"/>
  <c r="H15" i="10"/>
  <c r="J15" i="10"/>
  <c r="H16" i="10"/>
  <c r="J16" i="10"/>
  <c r="J17" i="10"/>
  <c r="J18" i="10"/>
  <c r="H19" i="10"/>
  <c r="J19" i="10"/>
  <c r="J20" i="10"/>
  <c r="I20" i="10"/>
  <c r="H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H13" i="9"/>
  <c r="J13" i="9"/>
  <c r="H14" i="9"/>
  <c r="J14" i="9"/>
  <c r="H15" i="9"/>
  <c r="J15" i="9"/>
  <c r="H16" i="9"/>
  <c r="J16" i="9"/>
  <c r="J17" i="9"/>
  <c r="J18" i="9"/>
  <c r="H19" i="9"/>
  <c r="J19" i="9"/>
  <c r="J20" i="9"/>
  <c r="I20" i="9"/>
  <c r="H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H13" i="8"/>
  <c r="J13" i="8"/>
  <c r="H14" i="8"/>
  <c r="J14" i="8"/>
  <c r="H15" i="8"/>
  <c r="J15" i="8"/>
  <c r="H16" i="8"/>
  <c r="J16" i="8"/>
  <c r="J17" i="8"/>
  <c r="J18" i="8"/>
  <c r="H19" i="8"/>
  <c r="J19" i="8"/>
  <c r="J20" i="8"/>
  <c r="I20" i="8"/>
  <c r="H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J13" i="7"/>
  <c r="H14" i="7"/>
  <c r="J14" i="7"/>
  <c r="H15" i="7"/>
  <c r="J15" i="7"/>
  <c r="H16" i="7"/>
  <c r="J16" i="7"/>
  <c r="J17" i="7"/>
  <c r="J18" i="7"/>
  <c r="H19" i="7"/>
  <c r="J19" i="7"/>
  <c r="J20" i="7"/>
  <c r="I20" i="7"/>
  <c r="H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H14" i="6"/>
  <c r="J14" i="6"/>
  <c r="H15" i="6"/>
  <c r="J15" i="6"/>
  <c r="H16" i="6"/>
  <c r="J16" i="6"/>
  <c r="J17" i="6"/>
  <c r="J18" i="6"/>
  <c r="H19" i="6"/>
  <c r="J19" i="6"/>
  <c r="J20" i="6"/>
  <c r="I20" i="6"/>
  <c r="H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H14" i="5"/>
  <c r="J14" i="5"/>
  <c r="H15" i="5"/>
  <c r="J15" i="5"/>
  <c r="H16" i="5"/>
  <c r="J16" i="5"/>
  <c r="J17" i="5"/>
  <c r="J18" i="5"/>
  <c r="H19" i="5"/>
  <c r="J19" i="5"/>
  <c r="J20" i="5"/>
  <c r="I20" i="5"/>
  <c r="H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H13" i="4"/>
  <c r="J13" i="4"/>
  <c r="H14" i="4"/>
  <c r="J14" i="4"/>
  <c r="H15" i="4"/>
  <c r="J15" i="4"/>
  <c r="H16" i="4"/>
  <c r="J16" i="4"/>
  <c r="J17" i="4"/>
  <c r="J18" i="4"/>
  <c r="H19" i="4"/>
  <c r="J19" i="4"/>
  <c r="J20" i="4"/>
  <c r="I20" i="4"/>
  <c r="H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H14" i="1"/>
  <c r="J14" i="1"/>
  <c r="H15" i="1"/>
  <c r="J15" i="1"/>
  <c r="H16" i="1"/>
  <c r="J16" i="1"/>
  <c r="H17" i="1"/>
  <c r="J17" i="1"/>
  <c r="H18" i="1"/>
  <c r="J18" i="1"/>
  <c r="H19" i="1"/>
  <c r="J19" i="1"/>
  <c r="H13" i="1"/>
  <c r="J13" i="1"/>
  <c r="I20" i="1"/>
  <c r="H20" i="1"/>
  <c r="J20" i="1"/>
  <c r="C19" i="1"/>
  <c r="B19" i="1"/>
  <c r="C18" i="1"/>
  <c r="B18" i="1"/>
  <c r="C17" i="1"/>
  <c r="B17" i="1"/>
  <c r="C16" i="1"/>
  <c r="B16" i="1"/>
  <c r="C15" i="1"/>
  <c r="B15" i="1"/>
  <c r="C13" i="1"/>
  <c r="B13" i="1"/>
  <c r="C14" i="1"/>
  <c r="B14" i="1"/>
</calcChain>
</file>

<file path=xl/sharedStrings.xml><?xml version="1.0" encoding="utf-8"?>
<sst xmlns="http://schemas.openxmlformats.org/spreadsheetml/2006/main" count="256" uniqueCount="32">
  <si>
    <t>Employee:</t>
  </si>
  <si>
    <t>Manager:</t>
  </si>
  <si>
    <t>Employee phone:</t>
  </si>
  <si>
    <t>Day</t>
  </si>
  <si>
    <t>Employee e-mail:</t>
  </si>
  <si>
    <t>Date</t>
  </si>
  <si>
    <t>Total Pay</t>
  </si>
  <si>
    <t>Total</t>
  </si>
  <si>
    <t>Week Start:</t>
  </si>
  <si>
    <t>Rate per hour:</t>
  </si>
  <si>
    <t>Time In</t>
  </si>
  <si>
    <t>Time Out</t>
  </si>
  <si>
    <t>Time In 2</t>
  </si>
  <si>
    <t>Time Out 2</t>
  </si>
  <si>
    <t>Employee Signature</t>
  </si>
  <si>
    <t>Manager Signature</t>
  </si>
  <si>
    <t>Weekly Time Sheet</t>
  </si>
  <si>
    <t>[Phone]</t>
  </si>
  <si>
    <t>[E-Mail Address]</t>
  </si>
  <si>
    <t>James Cook University eResearch</t>
  </si>
  <si>
    <t>Bld 17 James Cook Dr TSV QLD 4814</t>
  </si>
  <si>
    <t>Description of work completed</t>
  </si>
  <si>
    <t>Reviewed Xbee Component and embedded system tools</t>
  </si>
  <si>
    <t>Familisation of Xbee interfacing and X CTU Software</t>
  </si>
  <si>
    <t>(approx)</t>
  </si>
  <si>
    <t>Xbee Familisation and Parts list and costs begun</t>
  </si>
  <si>
    <t>Hours</t>
  </si>
  <si>
    <t>Dane Lennon</t>
  </si>
  <si>
    <t xml:space="preserve">Jeremy VanDerWal </t>
  </si>
  <si>
    <t>0422 582 327</t>
  </si>
  <si>
    <t>dane.lennon@my.jcu.edu.au</t>
  </si>
  <si>
    <t>xBee mesh network tested with Ashley and Feb + sensor code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</si>
</sst>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[$-409]h:mm\ AM/PM;@"/>
  </numFmts>
  <fonts count="8" x14ac:knownFonts="1">
    <font>
      <sz val="12"/>
      <color theme="3"/>
      <name val="Arial Narrow"/>
      <family val="2"/>
      <scheme val="minor"/>
    </font>
    <font>
      <b/>
      <sz val="13"/>
      <color theme="3"/>
      <name val="Arial Narrow"/>
      <family val="2"/>
      <scheme val="minor"/>
    </font>
    <font>
      <b/>
      <sz val="20"/>
      <color theme="3"/>
      <name val="Arial Narrow"/>
      <family val="2"/>
      <scheme val="minor"/>
    </font>
    <font>
      <b/>
      <sz val="12"/>
      <color theme="3"/>
      <name val="Arial Narrow"/>
      <family val="2"/>
      <scheme val="minor"/>
    </font>
    <font>
      <sz val="10"/>
      <color theme="3"/>
      <name val="Arial Narrow"/>
      <family val="2"/>
      <scheme val="minor"/>
    </font>
    <font>
      <u/>
      <sz val="12"/>
      <color theme="10"/>
      <name val="Arial Narrow"/>
      <family val="2"/>
      <scheme val="minor"/>
    </font>
    <font>
      <u/>
      <sz val="12"/>
      <color theme="11"/>
      <name val="Arial Narrow"/>
      <family val="2"/>
      <scheme val="minor"/>
    </font>
    <font>
      <sz val="8"/>
      <name val="Arial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/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5" tint="0.39994506668294322"/>
      </bottom>
      <diagonal/>
    </border>
    <border>
      <left/>
      <right/>
      <top/>
      <bottom style="thin">
        <color theme="5" tint="-0.24994659260841701"/>
      </bottom>
      <diagonal/>
    </border>
  </borders>
  <cellStyleXfs count="23">
    <xf numFmtId="0" fontId="0" fillId="0" borderId="0"/>
    <xf numFmtId="0" fontId="2" fillId="0" borderId="2" applyNumberFormat="0" applyFill="0" applyAlignment="0" applyProtection="0"/>
    <xf numFmtId="0" fontId="1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 applyFont="1" applyAlignment="1">
      <alignment horizontal="left"/>
    </xf>
    <xf numFmtId="0" fontId="0" fillId="0" borderId="0" xfId="0" applyBorder="1" applyAlignment="1"/>
    <xf numFmtId="0" fontId="0" fillId="0" borderId="4" xfId="0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0" xfId="0" applyFont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/>
    <xf numFmtId="14" fontId="0" fillId="0" borderId="0" xfId="0" applyNumberFormat="1" applyFont="1" applyAlignment="1"/>
    <xf numFmtId="166" fontId="0" fillId="0" borderId="0" xfId="0" applyNumberFormat="1" applyFont="1" applyAlignment="1"/>
    <xf numFmtId="165" fontId="0" fillId="0" borderId="0" xfId="0" applyNumberFormat="1" applyFont="1" applyAlignment="1"/>
    <xf numFmtId="14" fontId="0" fillId="0" borderId="0" xfId="0" applyNumberFormat="1" applyFont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wrapText="1"/>
    </xf>
    <xf numFmtId="0" fontId="5" fillId="0" borderId="0" xfId="18" applyAlignment="1">
      <alignment horizontal="left" indent="1"/>
    </xf>
    <xf numFmtId="0" fontId="1" fillId="2" borderId="3" xfId="2" applyFill="1" applyAlignment="1">
      <alignment horizontal="left"/>
    </xf>
    <xf numFmtId="0" fontId="2" fillId="0" borderId="2" xfId="1" applyAlignment="1">
      <alignment horizontal="left"/>
    </xf>
    <xf numFmtId="0" fontId="4" fillId="0" borderId="1" xfId="0" applyFont="1" applyFill="1" applyBorder="1" applyAlignment="1"/>
    <xf numFmtId="0" fontId="0" fillId="0" borderId="0" xfId="0" applyFont="1" applyAlignment="1">
      <alignment horizontal="center"/>
    </xf>
  </cellXfs>
  <cellStyles count="23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Heading 1" xfId="1" builtinId="16" customBuiltin="1"/>
    <cellStyle name="Heading 2" xfId="2" builtinId="17" customBuiltin="1"/>
    <cellStyle name="Heading 4" xfId="3" builtinId="19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/>
    <cellStyle name="Normal" xfId="0" builtinId="0" customBuiltin="1"/>
  </cellStyles>
  <dxfs count="1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numFmt numFmtId="165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numFmt numFmtId="165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5" formatCode="_(&quot;$&quot;* #,##0.00_);_(&quot;$&quot;* \(#,##0.00\);_(&quot;$&quot;* &quot;-&quot;??_);_(@_)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7" formatCode="m/d/yyyy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numFmt numFmtId="165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5" formatCode="_(&quot;$&quot;* #,##0.00_);_(&quot;$&quot;* \(#,##0.00\);_(&quot;$&quot;* &quot;-&quot;??_);_(@_)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7" formatCode="m/d/yyyy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numFmt numFmtId="165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5" formatCode="_(&quot;$&quot;* #,##0.00_);_(&quot;$&quot;* \(#,##0.00\);_(&quot;$&quot;* &quot;-&quot;??_);_(@_)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7" formatCode="m/d/yyyy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numFmt numFmtId="165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5" formatCode="_(&quot;$&quot;* #,##0.00_);_(&quot;$&quot;* \(#,##0.00\);_(&quot;$&quot;* &quot;-&quot;??_);_(@_)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7" formatCode="m/d/yyyy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numFmt numFmtId="165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5" formatCode="_(&quot;$&quot;* #,##0.00_);_(&quot;$&quot;* \(#,##0.00\);_(&quot;$&quot;* &quot;-&quot;??_);_(@_)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7" formatCode="m/d/yyyy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numFmt numFmtId="165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5" formatCode="_(&quot;$&quot;* #,##0.00_);_(&quot;$&quot;* \(#,##0.00\);_(&quot;$&quot;* &quot;-&quot;??_);_(@_)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7" formatCode="m/d/yyyy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5" formatCode="_(&quot;$&quot;* #,##0.00_);_(&quot;$&quot;* \(#,##0.00\);_(&quot;$&quot;* &quot;-&quot;??_);_(@_)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7" formatCode="m/d/yyyy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numFmt numFmtId="165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5" formatCode="_(&quot;$&quot;* #,##0.00_);_(&quot;$&quot;* \(#,##0.00\);_(&quot;$&quot;* &quot;-&quot;??_);_(@_)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7" formatCode="m/d/yyyy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numFmt numFmtId="165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5" formatCode="_(&quot;$&quot;* #,##0.00_);_(&quot;$&quot;* \(#,##0.00\);_(&quot;$&quot;* &quot;-&quot;??_);_(@_)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6" formatCode="[$-409]h:mm\ AM/PM;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167" formatCode="m/d/yyyy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numFmt numFmtId="0" formatCode="General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minor"/>
      </font>
      <alignment vertical="bottom" textRotation="0" wrapText="1" indent="0" justifyLastLine="0" shrinkToFit="0" readingOrder="0"/>
    </dxf>
    <dxf>
      <fill>
        <patternFill patternType="solid">
          <fgColor theme="5"/>
          <bgColor theme="5" tint="0.39994506668294322"/>
        </patternFill>
      </fill>
    </dxf>
    <dxf>
      <font>
        <b/>
        <color theme="0"/>
      </font>
      <fill>
        <patternFill patternType="solid">
          <fgColor theme="5" tint="-0.24994659260841701"/>
          <bgColor theme="5" tint="-0.24994659260841701"/>
        </patternFill>
      </fill>
      <border>
        <top style="medium">
          <color theme="0"/>
        </top>
      </border>
    </dxf>
    <dxf>
      <font>
        <b/>
        <i val="0"/>
        <color theme="0"/>
      </font>
      <fill>
        <patternFill patternType="solid">
          <fgColor theme="5" tint="-0.24994659260841701"/>
          <bgColor theme="5" tint="-0.24994659260841701"/>
        </patternFill>
      </fill>
      <border>
        <bottom style="medium">
          <color theme="0"/>
        </bottom>
      </border>
    </dxf>
    <dxf>
      <font>
        <color theme="3"/>
      </font>
      <fill>
        <patternFill patternType="solid">
          <fgColor theme="5" tint="0.59996337778862885"/>
          <bgColor theme="5" tint="0.79998168889431442"/>
        </patternFill>
      </fill>
    </dxf>
  </dxfs>
  <tableStyles count="1" defaultTableStyle="TableStyleMedium2" defaultPivotStyle="PivotStyleLight16">
    <tableStyle name="Consultant Timesheet" pivot="0" count="4">
      <tableStyleElement type="wholeTable" dxfId="192"/>
      <tableStyleElement type="headerRow" dxfId="191"/>
      <tableStyleElement type="totalRow" dxfId="190"/>
      <tableStyleElement type="firstRowStripe" dxfId="18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96969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12:J20" totalsRowCount="1" headerRowDxfId="188" dataDxfId="187" totalsRowDxfId="186">
  <tableColumns count="9">
    <tableColumn id="1" name="Day" totalsRowLabel="Total" dataDxfId="185" totalsRowDxfId="184">
      <calculatedColumnFormula>TEXT(WEEKDAY(Table1[Date]),"dddd")</calculatedColumnFormula>
    </tableColumn>
    <tableColumn id="11" name="Date" dataDxfId="183" totalsRowDxfId="182">
      <calculatedColumnFormula>IF(Week_Start&lt;&gt;"",Week_Start,"")</calculatedColumnFormula>
    </tableColumn>
    <tableColumn id="2" name="Time In" dataDxfId="181" totalsRowDxfId="180"/>
    <tableColumn id="3" name="Time Out" dataDxfId="179" totalsRowDxfId="178"/>
    <tableColumn id="4" name="Time In 2" dataDxfId="177" totalsRowDxfId="176"/>
    <tableColumn id="5" name="Time Out 2" dataDxfId="175" totalsRowDxfId="174"/>
    <tableColumn id="6" name="Hours" totalsRowFunction="sum" dataDxfId="173" totalsRowDxfId="172">
      <calculatedColumnFormula>IF(24*(IF(Table1[Time In]&gt;Table1[Time Out],Table1[Time Out]+1-Table1[Time In],Table1[Time Out]-Table1[Time In])+IF(Table1[Time In 2]&gt;Table1[Time Out 2],Table1[Time Out 2]+1-Table1[Time In 2],Table1[Time Out 2]-Table1[Time In 2]))&gt;8,8,24*(IF(Table1[Time In]&gt;Table1[Time Out],Table1[Time Out]+1-Table1[Time In],Table1[Time Out]-Table1[Time In])+IF(Table1[Time In 2]&gt;Table1[Time Out 2],Table1[Time Out 2]+1-Table1[Time In 2],Table1[Time Out 2]-Table1[Time In 2])))</calculatedColumnFormula>
    </tableColumn>
    <tableColumn id="7" name="Description of work completed" totalsRowFunction="sum" dataDxfId="171" totalsRowDxfId="170">
      <calculatedColumnFormula>IF(24*(IF(Table1[Time In]&gt;Table1[Time Out],Table1[Time Out]+1-Table1[Time In],Table1[Time Out]-Table1[Time In])+IF(Table1[Time In 2]&gt;Table1[Time Out 2],Table1[Time Out 2]+1-Table1[Time In 2],Table1[Time Out 2]-Table1[Time In 2]))&gt;8,24*(IF(Table1[Time In]&gt;Table1[Time Out],Table1[Time Out]+1-Table1[Time In],Table1[Time Out]-Table1[Time In])+IF(Table1[Time In 2]&gt;Table1[Time Out 2],Table1[Time Out 2]+1-Table1[Time In 2],Table1[Time Out 2]-Table1[Time In 2]))-8,0)</calculatedColumnFormula>
    </tableColumn>
    <tableColumn id="10" name="Total Pay" totalsRowFunction="sum" dataDxfId="169" totalsRowDxfId="168">
      <calculatedColumnFormula>(Table1[Hours]*Hourly_Rate)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B12:J20" totalsRowCount="1" headerRowDxfId="167" dataDxfId="166" totalsRowDxfId="165">
  <tableColumns count="9">
    <tableColumn id="1" name="Day" totalsRowLabel="Total" dataDxfId="164" totalsRowDxfId="163">
      <calculatedColumnFormula>TEXT(WEEKDAY(Table16[Date]),"dddd")</calculatedColumnFormula>
    </tableColumn>
    <tableColumn id="11" name="Date" dataDxfId="162" totalsRowDxfId="161">
      <calculatedColumnFormula>IF(Week_Start&lt;&gt;"",Week_Start,"")</calculatedColumnFormula>
    </tableColumn>
    <tableColumn id="2" name="Time In" dataDxfId="160" totalsRowDxfId="159"/>
    <tableColumn id="3" name="Time Out" dataDxfId="158" totalsRowDxfId="157"/>
    <tableColumn id="4" name="Time In 2" dataDxfId="156" totalsRowDxfId="155"/>
    <tableColumn id="5" name="Time Out 2" dataDxfId="154" totalsRowDxfId="153"/>
    <tableColumn id="6" name="Hours" totalsRowFunction="sum" dataDxfId="152" totalsRowDxfId="151">
      <calculatedColumnFormula>IF(24*(IF(Table16[Time In]&gt;Table16[Time Out],Table16[Time Out]+1-Table16[Time In],Table16[Time Out]-Table16[Time In])+IF(Table16[Time In 2]&gt;Table16[Time Out 2],Table16[Time Out 2]+1-Table16[Time In 2],Table16[Time Out 2]-Table16[Time In 2]))&gt;8,8,24*(IF(Table16[Time In]&gt;Table16[Time Out],Table16[Time Out]+1-Table16[Time In],Table16[Time Out]-Table16[Time In])+IF(Table16[Time In 2]&gt;Table16[Time Out 2],Table16[Time Out 2]+1-Table16[Time In 2],Table16[Time Out 2]-Table16[Time In 2])))</calculatedColumnFormula>
    </tableColumn>
    <tableColumn id="7" name="Description of work completed" totalsRowFunction="sum" dataDxfId="150" totalsRowDxfId="149">
      <calculatedColumnFormula>IF(24*(IF(Table16[Time In]&gt;Table16[Time Out],Table16[Time Out]+1-Table16[Time In],Table16[Time Out]-Table16[Time In])+IF(Table16[Time In 2]&gt;Table16[Time Out 2],Table16[Time Out 2]+1-Table16[Time In 2],Table16[Time Out 2]-Table16[Time In 2]))&gt;8,24*(IF(Table16[Time In]&gt;Table16[Time Out],Table16[Time Out]+1-Table16[Time In],Table16[Time Out]-Table16[Time In])+IF(Table16[Time In 2]&gt;Table16[Time Out 2],Table16[Time Out 2]+1-Table16[Time In 2],Table16[Time Out 2]-Table16[Time In 2]))-8,0)</calculatedColumnFormula>
    </tableColumn>
    <tableColumn id="10" name="Total Pay" totalsRowFunction="sum" dataDxfId="148" totalsRowDxfId="147">
      <calculatedColumnFormula>(Table16[Hours]*Hourly_Rate)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6" name="Table167" displayName="Table167" ref="B12:J20" totalsRowCount="1" headerRowDxfId="146" dataDxfId="145" totalsRowDxfId="144">
  <tableColumns count="9">
    <tableColumn id="1" name="Day" totalsRowLabel="Total" dataDxfId="143" totalsRowDxfId="8">
      <calculatedColumnFormula>TEXT(WEEKDAY(Table167[Date]),"dddd")</calculatedColumnFormula>
    </tableColumn>
    <tableColumn id="11" name="Date" dataDxfId="142" totalsRowDxfId="7">
      <calculatedColumnFormula>IF(Week_Start&lt;&gt;"",Week_Start,"")</calculatedColumnFormula>
    </tableColumn>
    <tableColumn id="2" name="Time In" dataDxfId="141" totalsRowDxfId="6"/>
    <tableColumn id="3" name="Time Out" dataDxfId="140" totalsRowDxfId="5"/>
    <tableColumn id="4" name="Time In 2" dataDxfId="139" totalsRowDxfId="4"/>
    <tableColumn id="5" name="Time Out 2" dataDxfId="138" totalsRowDxfId="3"/>
    <tableColumn id="6" name="Hours" totalsRowFunction="sum" dataDxfId="137" totalsRowDxfId="2">
      <calculatedColumnFormula>IF(24*(IF(Table167[Time In]&gt;Table167[Time Out],Table167[Time Out]+1-Table167[Time In],Table167[Time Out]-Table167[Time In])+IF(Table167[Time In 2]&gt;Table167[Time Out 2],Table167[Time Out 2]+1-Table167[Time In 2],Table167[Time Out 2]-Table167[Time In 2]))&gt;8,8,24*(IF(Table167[Time In]&gt;Table167[Time Out],Table167[Time Out]+1-Table167[Time In],Table167[Time Out]-Table167[Time In])+IF(Table167[Time In 2]&gt;Table167[Time Out 2],Table167[Time Out 2]+1-Table167[Time In 2],Table167[Time Out 2]-Table167[Time In 2])))</calculatedColumnFormula>
    </tableColumn>
    <tableColumn id="7" name="Description of work completed" totalsRowFunction="sum" dataDxfId="136" totalsRowDxfId="1">
      <calculatedColumnFormula>IF(24*(IF(Table167[Time In]&gt;Table167[Time Out],Table167[Time Out]+1-Table167[Time In],Table167[Time Out]-Table167[Time In])+IF(Table167[Time In 2]&gt;Table167[Time Out 2],Table167[Time Out 2]+1-Table167[Time In 2],Table167[Time Out 2]-Table167[Time In 2]))&gt;8,24*(IF(Table167[Time In]&gt;Table167[Time Out],Table167[Time Out]+1-Table167[Time In],Table167[Time Out]-Table167[Time In])+IF(Table167[Time In 2]&gt;Table167[Time Out 2],Table167[Time Out 2]+1-Table167[Time In 2],Table167[Time Out 2]-Table167[Time In 2]))-8,0)</calculatedColumnFormula>
    </tableColumn>
    <tableColumn id="10" name="Total Pay" totalsRowFunction="sum" dataDxfId="135" totalsRowDxfId="0">
      <calculatedColumnFormula>(Table167[Hours]*Hourly_Rate)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7" name="Table1678" displayName="Table1678" ref="B12:J20" totalsRowCount="1" headerRowDxfId="134" dataDxfId="133" totalsRowDxfId="132">
  <tableColumns count="9">
    <tableColumn id="1" name="Day" totalsRowLabel="Total" dataDxfId="131" totalsRowDxfId="130">
      <calculatedColumnFormula>TEXT(WEEKDAY(Table1678[Date]),"dddd")</calculatedColumnFormula>
    </tableColumn>
    <tableColumn id="11" name="Date" dataDxfId="129" totalsRowDxfId="128">
      <calculatedColumnFormula>IF(Week_Start&lt;&gt;"",Week_Start,"")</calculatedColumnFormula>
    </tableColumn>
    <tableColumn id="2" name="Time In" dataDxfId="127" totalsRowDxfId="126"/>
    <tableColumn id="3" name="Time Out" dataDxfId="125" totalsRowDxfId="124"/>
    <tableColumn id="4" name="Time In 2" dataDxfId="123" totalsRowDxfId="122"/>
    <tableColumn id="5" name="Time Out 2" dataDxfId="121" totalsRowDxfId="120"/>
    <tableColumn id="6" name="Hours" totalsRowFunction="sum" dataDxfId="119" totalsRowDxfId="118">
      <calculatedColumnFormula>IF(24*(IF(Table1678[Time In]&gt;Table1678[Time Out],Table1678[Time Out]+1-Table1678[Time In],Table1678[Time Out]-Table1678[Time In])+IF(Table1678[Time In 2]&gt;Table1678[Time Out 2],Table1678[Time Out 2]+1-Table1678[Time In 2],Table1678[Time Out 2]-Table1678[Time In 2]))&gt;8,8,24*(IF(Table1678[Time In]&gt;Table1678[Time Out],Table1678[Time Out]+1-Table1678[Time In],Table1678[Time Out]-Table1678[Time In])+IF(Table1678[Time In 2]&gt;Table1678[Time Out 2],Table1678[Time Out 2]+1-Table1678[Time In 2],Table1678[Time Out 2]-Table1678[Time In 2])))</calculatedColumnFormula>
    </tableColumn>
    <tableColumn id="7" name="Description of work completed" totalsRowFunction="sum" dataDxfId="117" totalsRowDxfId="116">
      <calculatedColumnFormula>IF(24*(IF(Table1678[Time In]&gt;Table1678[Time Out],Table1678[Time Out]+1-Table1678[Time In],Table1678[Time Out]-Table1678[Time In])+IF(Table1678[Time In 2]&gt;Table1678[Time Out 2],Table1678[Time Out 2]+1-Table1678[Time In 2],Table1678[Time Out 2]-Table1678[Time In 2]))&gt;8,24*(IF(Table1678[Time In]&gt;Table1678[Time Out],Table1678[Time Out]+1-Table1678[Time In],Table1678[Time Out]-Table1678[Time In])+IF(Table1678[Time In 2]&gt;Table1678[Time Out 2],Table1678[Time Out 2]+1-Table1678[Time In 2],Table1678[Time Out 2]-Table1678[Time In 2]))-8,0)</calculatedColumnFormula>
    </tableColumn>
    <tableColumn id="10" name="Total Pay" totalsRowFunction="sum" dataDxfId="115" totalsRowDxfId="114">
      <calculatedColumnFormula>(Table1678[Hours]*Hourly_Rate)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8" name="Table16789" displayName="Table16789" ref="B12:J20" totalsRowCount="1" headerRowDxfId="113" dataDxfId="112" totalsRowDxfId="111">
  <tableColumns count="9">
    <tableColumn id="1" name="Day" totalsRowLabel="Total" dataDxfId="110" totalsRowDxfId="109">
      <calculatedColumnFormula>TEXT(WEEKDAY(Table16789[Date]),"dddd")</calculatedColumnFormula>
    </tableColumn>
    <tableColumn id="11" name="Date" dataDxfId="108" totalsRowDxfId="107">
      <calculatedColumnFormula>IF(Week_Start&lt;&gt;"",Week_Start,"")</calculatedColumnFormula>
    </tableColumn>
    <tableColumn id="2" name="Time In" dataDxfId="106" totalsRowDxfId="105"/>
    <tableColumn id="3" name="Time Out" dataDxfId="104" totalsRowDxfId="103"/>
    <tableColumn id="4" name="Time In 2" dataDxfId="102" totalsRowDxfId="101"/>
    <tableColumn id="5" name="Time Out 2" dataDxfId="100" totalsRowDxfId="99"/>
    <tableColumn id="6" name="Hours" totalsRowFunction="sum" dataDxfId="98" totalsRowDxfId="97">
      <calculatedColumnFormula>IF(24*(IF(Table16789[Time In]&gt;Table16789[Time Out],Table16789[Time Out]+1-Table16789[Time In],Table16789[Time Out]-Table16789[Time In])+IF(Table16789[Time In 2]&gt;Table16789[Time Out 2],Table16789[Time Out 2]+1-Table16789[Time In 2],Table16789[Time Out 2]-Table16789[Time In 2]))&gt;8,8,24*(IF(Table16789[Time In]&gt;Table16789[Time Out],Table16789[Time Out]+1-Table16789[Time In],Table16789[Time Out]-Table16789[Time In])+IF(Table16789[Time In 2]&gt;Table16789[Time Out 2],Table16789[Time Out 2]+1-Table16789[Time In 2],Table16789[Time Out 2]-Table16789[Time In 2])))</calculatedColumnFormula>
    </tableColumn>
    <tableColumn id="7" name="Description of work completed" totalsRowFunction="sum" dataDxfId="96" totalsRowDxfId="95">
      <calculatedColumnFormula>IF(24*(IF(Table16789[Time In]&gt;Table16789[Time Out],Table16789[Time Out]+1-Table16789[Time In],Table16789[Time Out]-Table16789[Time In])+IF(Table16789[Time In 2]&gt;Table16789[Time Out 2],Table16789[Time Out 2]+1-Table16789[Time In 2],Table16789[Time Out 2]-Table16789[Time In 2]))&gt;8,24*(IF(Table16789[Time In]&gt;Table16789[Time Out],Table16789[Time Out]+1-Table16789[Time In],Table16789[Time Out]-Table16789[Time In])+IF(Table16789[Time In 2]&gt;Table16789[Time Out 2],Table16789[Time Out 2]+1-Table16789[Time In 2],Table16789[Time Out 2]-Table16789[Time In 2]))-8,0)</calculatedColumnFormula>
    </tableColumn>
    <tableColumn id="10" name="Total Pay" totalsRowFunction="sum" dataDxfId="94" totalsRowDxfId="93">
      <calculatedColumnFormula>(Table16789[Hours]*Hourly_Rate)</calculatedColumn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9" name="Table1678910" displayName="Table1678910" ref="B12:J20" totalsRowCount="1" headerRowDxfId="92" dataDxfId="91" totalsRowDxfId="90">
  <tableColumns count="9">
    <tableColumn id="1" name="Day" totalsRowLabel="Total" dataDxfId="89" totalsRowDxfId="88">
      <calculatedColumnFormula>TEXT(WEEKDAY(Table1678910[Date]),"dddd")</calculatedColumnFormula>
    </tableColumn>
    <tableColumn id="11" name="Date" dataDxfId="87" totalsRowDxfId="86">
      <calculatedColumnFormula>IF(Week_Start&lt;&gt;"",Week_Start,"")</calculatedColumnFormula>
    </tableColumn>
    <tableColumn id="2" name="Time In" dataDxfId="85" totalsRowDxfId="84"/>
    <tableColumn id="3" name="Time Out" dataDxfId="83" totalsRowDxfId="82"/>
    <tableColumn id="4" name="Time In 2" dataDxfId="81" totalsRowDxfId="80"/>
    <tableColumn id="5" name="Time Out 2" dataDxfId="79" totalsRowDxfId="78"/>
    <tableColumn id="6" name="Hours" totalsRowFunction="sum" dataDxfId="77" totalsRowDxfId="76">
      <calculatedColumnFormula>IF(24*(IF(Table1678910[Time In]&gt;Table1678910[Time Out],Table1678910[Time Out]+1-Table1678910[Time In],Table1678910[Time Out]-Table1678910[Time In])+IF(Table1678910[Time In 2]&gt;Table1678910[Time Out 2],Table1678910[Time Out 2]+1-Table1678910[Time In 2],Table1678910[Time Out 2]-Table1678910[Time In 2]))&gt;8,8,24*(IF(Table1678910[Time In]&gt;Table1678910[Time Out],Table1678910[Time Out]+1-Table1678910[Time In],Table1678910[Time Out]-Table1678910[Time In])+IF(Table1678910[Time In 2]&gt;Table1678910[Time Out 2],Table1678910[Time Out 2]+1-Table1678910[Time In 2],Table1678910[Time Out 2]-Table1678910[Time In 2])))</calculatedColumnFormula>
    </tableColumn>
    <tableColumn id="7" name="Description of work completed" totalsRowFunction="sum" dataDxfId="75" totalsRowDxfId="74">
      <calculatedColumnFormula>IF(24*(IF(Table1678910[Time In]&gt;Table1678910[Time Out],Table1678910[Time Out]+1-Table1678910[Time In],Table1678910[Time Out]-Table1678910[Time In])+IF(Table1678910[Time In 2]&gt;Table1678910[Time Out 2],Table1678910[Time Out 2]+1-Table1678910[Time In 2],Table1678910[Time Out 2]-Table1678910[Time In 2]))&gt;8,24*(IF(Table1678910[Time In]&gt;Table1678910[Time Out],Table1678910[Time Out]+1-Table1678910[Time In],Table1678910[Time Out]-Table1678910[Time In])+IF(Table1678910[Time In 2]&gt;Table1678910[Time Out 2],Table1678910[Time Out 2]+1-Table1678910[Time In 2],Table1678910[Time Out 2]-Table1678910[Time In 2]))-8,0)</calculatedColumnFormula>
    </tableColumn>
    <tableColumn id="10" name="Total Pay" totalsRowFunction="sum" dataDxfId="73" totalsRowDxfId="72">
      <calculatedColumnFormula>(Table1678910[Hours]*Hourly_Rate)</calculatedColumnFormula>
    </tableColumn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10" name="Table167891011" displayName="Table167891011" ref="B12:J20" totalsRowCount="1" headerRowDxfId="71" dataDxfId="70" totalsRowDxfId="69">
  <tableColumns count="9">
    <tableColumn id="1" name="Day" totalsRowLabel="Total" dataDxfId="68" totalsRowDxfId="67">
      <calculatedColumnFormula>TEXT(WEEKDAY(Table167891011[Date]),"dddd")</calculatedColumnFormula>
    </tableColumn>
    <tableColumn id="11" name="Date" dataDxfId="66" totalsRowDxfId="65">
      <calculatedColumnFormula>IF(Week_Start&lt;&gt;"",Week_Start,"")</calculatedColumnFormula>
    </tableColumn>
    <tableColumn id="2" name="Time In" dataDxfId="64" totalsRowDxfId="63"/>
    <tableColumn id="3" name="Time Out" dataDxfId="62" totalsRowDxfId="61"/>
    <tableColumn id="4" name="Time In 2" dataDxfId="60" totalsRowDxfId="59"/>
    <tableColumn id="5" name="Time Out 2" dataDxfId="58" totalsRowDxfId="57"/>
    <tableColumn id="6" name="Hours" totalsRowFunction="sum" dataDxfId="56" totalsRowDxfId="55">
      <calculatedColumnFormula>IF(24*(IF(Table167891011[Time In]&gt;Table167891011[Time Out],Table167891011[Time Out]+1-Table167891011[Time In],Table167891011[Time Out]-Table167891011[Time In])+IF(Table167891011[Time In 2]&gt;Table167891011[Time Out 2],Table167891011[Time Out 2]+1-Table167891011[Time In 2],Table167891011[Time Out 2]-Table167891011[Time In 2]))&gt;8,8,24*(IF(Table167891011[Time In]&gt;Table167891011[Time Out],Table167891011[Time Out]+1-Table167891011[Time In],Table167891011[Time Out]-Table167891011[Time In])+IF(Table167891011[Time In 2]&gt;Table167891011[Time Out 2],Table167891011[Time Out 2]+1-Table167891011[Time In 2],Table167891011[Time Out 2]-Table167891011[Time In 2])))</calculatedColumnFormula>
    </tableColumn>
    <tableColumn id="7" name="Description of work completed" totalsRowFunction="sum" dataDxfId="54" totalsRowDxfId="53">
      <calculatedColumnFormula>IF(24*(IF(Table167891011[Time In]&gt;Table167891011[Time Out],Table167891011[Time Out]+1-Table167891011[Time In],Table167891011[Time Out]-Table167891011[Time In])+IF(Table167891011[Time In 2]&gt;Table167891011[Time Out 2],Table167891011[Time Out 2]+1-Table167891011[Time In 2],Table167891011[Time Out 2]-Table167891011[Time In 2]))&gt;8,24*(IF(Table167891011[Time In]&gt;Table167891011[Time Out],Table167891011[Time Out]+1-Table167891011[Time In],Table167891011[Time Out]-Table167891011[Time In])+IF(Table167891011[Time In 2]&gt;Table167891011[Time Out 2],Table167891011[Time Out 2]+1-Table167891011[Time In 2],Table167891011[Time Out 2]-Table167891011[Time In 2]))-8,0)</calculatedColumnFormula>
    </tableColumn>
    <tableColumn id="10" name="Total Pay" totalsRowFunction="sum" dataDxfId="52" totalsRowDxfId="51">
      <calculatedColumnFormula>(Table167891011[Hours]*Hourly_Rate)</calculatedColumn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11" name="Table16789101112" displayName="Table16789101112" ref="B12:J20" totalsRowCount="1" headerRowDxfId="50" dataDxfId="49" totalsRowDxfId="48">
  <tableColumns count="9">
    <tableColumn id="1" name="Day" totalsRowLabel="Total" dataDxfId="47" totalsRowDxfId="46">
      <calculatedColumnFormula>TEXT(WEEKDAY(Table16789101112[Date]),"dddd")</calculatedColumnFormula>
    </tableColumn>
    <tableColumn id="11" name="Date" dataDxfId="45" totalsRowDxfId="44">
      <calculatedColumnFormula>IF(Week_Start&lt;&gt;"",Week_Start,"")</calculatedColumnFormula>
    </tableColumn>
    <tableColumn id="2" name="Time In" dataDxfId="43" totalsRowDxfId="42"/>
    <tableColumn id="3" name="Time Out" dataDxfId="41" totalsRowDxfId="40"/>
    <tableColumn id="4" name="Time In 2" dataDxfId="39" totalsRowDxfId="38"/>
    <tableColumn id="5" name="Time Out 2" dataDxfId="37" totalsRowDxfId="36"/>
    <tableColumn id="6" name="Hours" totalsRowFunction="sum" dataDxfId="35" totalsRowDxfId="34">
      <calculatedColumnFormula>IF(24*(IF(Table16789101112[Time In]&gt;Table16789101112[Time Out],Table16789101112[Time Out]+1-Table16789101112[Time In],Table16789101112[Time Out]-Table16789101112[Time In])+IF(Table16789101112[Time In 2]&gt;Table16789101112[Time Out 2],Table16789101112[Time Out 2]+1-Table16789101112[Time In 2],Table16789101112[Time Out 2]-Table16789101112[Time In 2]))&gt;8,8,24*(IF(Table16789101112[Time In]&gt;Table16789101112[Time Out],Table16789101112[Time Out]+1-Table16789101112[Time In],Table16789101112[Time Out]-Table16789101112[Time In])+IF(Table16789101112[Time In 2]&gt;Table16789101112[Time Out 2],Table16789101112[Time Out 2]+1-Table16789101112[Time In 2],Table16789101112[Time Out 2]-Table16789101112[Time In 2])))</calculatedColumnFormula>
    </tableColumn>
    <tableColumn id="7" name="Description of work completed" totalsRowFunction="sum" dataDxfId="33" totalsRowDxfId="32">
      <calculatedColumnFormula>IF(24*(IF(Table16789101112[Time In]&gt;Table16789101112[Time Out],Table16789101112[Time Out]+1-Table16789101112[Time In],Table16789101112[Time Out]-Table16789101112[Time In])+IF(Table16789101112[Time In 2]&gt;Table16789101112[Time Out 2],Table16789101112[Time Out 2]+1-Table16789101112[Time In 2],Table16789101112[Time Out 2]-Table16789101112[Time In 2]))&gt;8,24*(IF(Table16789101112[Time In]&gt;Table16789101112[Time Out],Table16789101112[Time Out]+1-Table16789101112[Time In],Table16789101112[Time Out]-Table16789101112[Time In])+IF(Table16789101112[Time In 2]&gt;Table16789101112[Time Out 2],Table16789101112[Time Out 2]+1-Table16789101112[Time In 2],Table16789101112[Time Out 2]-Table16789101112[Time In 2]))-8,0)</calculatedColumnFormula>
    </tableColumn>
    <tableColumn id="10" name="Total Pay" totalsRowFunction="sum" dataDxfId="31" totalsRowDxfId="30">
      <calculatedColumnFormula>(Table16789101112[Hours]*Hourly_Rate)</calculatedColumnFormula>
    </tableColumn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12" name="Table1678910111213" displayName="Table1678910111213" ref="B12:J20" totalsRowCount="1" headerRowDxfId="29" dataDxfId="28" totalsRowDxfId="27">
  <tableColumns count="9">
    <tableColumn id="1" name="Day" totalsRowLabel="Total" dataDxfId="26" totalsRowDxfId="25">
      <calculatedColumnFormula>TEXT(WEEKDAY(Table1678910111213[Date]),"dddd")</calculatedColumnFormula>
    </tableColumn>
    <tableColumn id="11" name="Date" dataDxfId="24" totalsRowDxfId="23">
      <calculatedColumnFormula>IF(Week_Start&lt;&gt;"",Week_Start,"")</calculatedColumnFormula>
    </tableColumn>
    <tableColumn id="2" name="Time In" dataDxfId="22" totalsRowDxfId="21"/>
    <tableColumn id="3" name="Time Out" dataDxfId="20" totalsRowDxfId="19"/>
    <tableColumn id="4" name="Time In 2" dataDxfId="18" totalsRowDxfId="17"/>
    <tableColumn id="5" name="Time Out 2" dataDxfId="16" totalsRowDxfId="15"/>
    <tableColumn id="6" name="Hours" totalsRowFunction="sum" dataDxfId="14" totalsRowDxfId="13">
      <calculatedColumnFormula>IF(24*(IF(Table1678910111213[Time In]&gt;Table1678910111213[Time Out],Table1678910111213[Time Out]+1-Table1678910111213[Time In],Table1678910111213[Time Out]-Table1678910111213[Time In])+IF(Table1678910111213[Time In 2]&gt;Table1678910111213[Time Out 2],Table1678910111213[Time Out 2]+1-Table1678910111213[Time In 2],Table1678910111213[Time Out 2]-Table1678910111213[Time In 2]))&gt;8,8,24*(IF(Table1678910111213[Time In]&gt;Table1678910111213[Time Out],Table1678910111213[Time Out]+1-Table1678910111213[Time In],Table1678910111213[Time Out]-Table1678910111213[Time In])+IF(Table1678910111213[Time In 2]&gt;Table1678910111213[Time Out 2],Table1678910111213[Time Out 2]+1-Table1678910111213[Time In 2],Table1678910111213[Time Out 2]-Table1678910111213[Time In 2])))</calculatedColumnFormula>
    </tableColumn>
    <tableColumn id="7" name="Description of work completed" totalsRowFunction="sum" dataDxfId="12" totalsRowDxfId="11">
      <calculatedColumnFormula>IF(24*(IF(Table1678910111213[Time In]&gt;Table1678910111213[Time Out],Table1678910111213[Time Out]+1-Table1678910111213[Time In],Table1678910111213[Time Out]-Table1678910111213[Time In])+IF(Table1678910111213[Time In 2]&gt;Table1678910111213[Time Out 2],Table1678910111213[Time Out 2]+1-Table1678910111213[Time In 2],Table1678910111213[Time Out 2]-Table1678910111213[Time In 2]))&gt;8,24*(IF(Table1678910111213[Time In]&gt;Table1678910111213[Time Out],Table1678910111213[Time Out]+1-Table1678910111213[Time In],Table1678910111213[Time Out]-Table1678910111213[Time In])+IF(Table1678910111213[Time In 2]&gt;Table1678910111213[Time Out 2],Table1678910111213[Time Out 2]+1-Table1678910111213[Time In 2],Table1678910111213[Time Out 2]-Table1678910111213[Time In 2]))-8,0)</calculatedColumnFormula>
    </tableColumn>
    <tableColumn id="10" name="Total Pay" totalsRowFunction="sum" dataDxfId="10" totalsRowDxfId="9">
      <calculatedColumnFormula>(Table1678910111213[Hours]*Hourly_Rate)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Horizon">
  <a:themeElements>
    <a:clrScheme name="Horizon">
      <a:dk1>
        <a:srgbClr val="000000"/>
      </a:dk1>
      <a:lt1>
        <a:srgbClr val="FFFFFF"/>
      </a:lt1>
      <a:dk2>
        <a:srgbClr val="1F2123"/>
      </a:dk2>
      <a:lt2>
        <a:srgbClr val="DC9E1F"/>
      </a:lt2>
      <a:accent1>
        <a:srgbClr val="7E97AD"/>
      </a:accent1>
      <a:accent2>
        <a:srgbClr val="CC8E60"/>
      </a:accent2>
      <a:accent3>
        <a:srgbClr val="7A6A60"/>
      </a:accent3>
      <a:accent4>
        <a:srgbClr val="B4936D"/>
      </a:accent4>
      <a:accent5>
        <a:srgbClr val="67787B"/>
      </a:accent5>
      <a:accent6>
        <a:srgbClr val="9D936F"/>
      </a:accent6>
      <a:hlink>
        <a:srgbClr val="646464"/>
      </a:hlink>
      <a:folHlink>
        <a:srgbClr val="969696"/>
      </a:folHlink>
    </a:clrScheme>
    <a:fontScheme name="Horizon">
      <a:majorFont>
        <a:latin typeface="Arial Narrow"/>
        <a:ea typeface=""/>
        <a:cs typeface=""/>
        <a:font script="Jpan" typeface="ＭＳ ゴシック"/>
        <a:font script="Hang" typeface="HY얕은샘물M"/>
        <a:font script="Hans" typeface="方正姚体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Arial Narrow"/>
        <a:ea typeface=""/>
        <a:cs typeface=""/>
        <a:font script="Jpan" typeface="ＭＳ ゴシック"/>
        <a:font script="Hang" typeface="HY얕은샘물M"/>
        <a:font script="Hans" typeface="方正姚体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Horizon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hade val="100000"/>
                <a:satMod val="100000"/>
              </a:schemeClr>
            </a:gs>
            <a:gs pos="100000">
              <a:schemeClr val="phClr">
                <a:tint val="61000"/>
                <a:alpha val="100000"/>
                <a:satMod val="2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</a:schemeClr>
            </a:gs>
            <a:gs pos="100000">
              <a:schemeClr val="phClr">
                <a:tint val="90000"/>
                <a:alpha val="100000"/>
                <a:satMod val="2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5240" cap="flat" cmpd="sng" algn="ctr">
          <a:solidFill>
            <a:schemeClr val="phClr">
              <a:tint val="25000"/>
              <a:alpha val="25000"/>
            </a:schemeClr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2924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prstMaterial="flat">
            <a:bevelT w="34925" h="47625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6000"/>
                <a:shade val="100000"/>
                <a:alpha val="100000"/>
                <a:satMod val="140000"/>
              </a:schemeClr>
            </a:gs>
            <a:gs pos="31000">
              <a:schemeClr val="phClr">
                <a:tint val="100000"/>
                <a:shade val="90000"/>
                <a:alpha val="100000"/>
              </a:schemeClr>
            </a:gs>
            <a:gs pos="100000">
              <a:schemeClr val="phClr">
                <a:tint val="100000"/>
                <a:shade val="80000"/>
                <a:alpha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hade val="100000"/>
                <a:alpha val="100000"/>
                <a:satMod val="180000"/>
              </a:schemeClr>
            </a:gs>
            <a:gs pos="41000">
              <a:schemeClr val="phClr">
                <a:tint val="100000"/>
                <a:shade val="100000"/>
                <a:alpha val="100000"/>
                <a:satMod val="150000"/>
              </a:schemeClr>
            </a:gs>
            <a:gs pos="100000">
              <a:schemeClr val="phClr">
                <a:tint val="100000"/>
                <a:shade val="65000"/>
                <a:alpha val="100000"/>
              </a:schemeClr>
            </a:gs>
          </a:gsLst>
          <a:path path="circle">
            <a:fillToRect l="50000" t="8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ane.lennon@my.jcu.edu.au" TargetMode="Externa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ne.lennon@my.jcu.edu.au" TargetMode="Externa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dane.lennon@my.jcu.edu.au" TargetMode="External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ane.lennon@my.jcu.edu.au" TargetMode="External"/><Relationship Id="rId2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dane.lennon@my.jcu.edu.au" TargetMode="External"/><Relationship Id="rId2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dane.lennon@my.jcu.edu.au" TargetMode="External"/><Relationship Id="rId2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dane.lennon@my.jcu.edu.au" TargetMode="External"/><Relationship Id="rId2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dane.lennon@my.jcu.edu.au" TargetMode="External"/><Relationship Id="rId2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3"/>
    <pageSetUpPr fitToPage="1"/>
  </sheetPr>
  <dimension ref="B1:L26"/>
  <sheetViews>
    <sheetView showGridLines="0" showZeros="0" topLeftCell="A3" zoomScale="125" zoomScaleNormal="125" zoomScalePageLayoutView="125" workbookViewId="0">
      <selection activeCell="C6" sqref="C6"/>
    </sheetView>
  </sheetViews>
  <sheetFormatPr baseColWidth="10" defaultColWidth="8.83203125" defaultRowHeight="15" x14ac:dyDescent="0"/>
  <cols>
    <col min="1" max="1" width="2" style="9" customWidth="1"/>
    <col min="2" max="2" width="14.6640625" style="9" customWidth="1"/>
    <col min="3" max="3" width="16.5" style="9" bestFit="1" customWidth="1"/>
    <col min="4" max="8" width="11.6640625" style="9" customWidth="1"/>
    <col min="9" max="9" width="42.6640625" style="9" bestFit="1" customWidth="1"/>
    <col min="10" max="12" width="11.6640625" style="9" customWidth="1"/>
    <col min="13" max="16384" width="8.83203125" style="9"/>
  </cols>
  <sheetData>
    <row r="1" spans="2:12" ht="34.5" customHeight="1" thickBot="1">
      <c r="B1" s="18" t="s">
        <v>16</v>
      </c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2:12" ht="31.5" customHeight="1" thickTop="1" thickBot="1">
      <c r="B2" s="17" t="s">
        <v>19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17" customHeight="1" thickTop="1">
      <c r="B3" s="19" t="s">
        <v>20</v>
      </c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2:12" ht="17" customHeight="1"/>
    <row r="5" spans="2:12" ht="17" customHeight="1">
      <c r="B5" s="9" t="s">
        <v>8</v>
      </c>
      <c r="C5" s="13">
        <v>42121</v>
      </c>
    </row>
    <row r="6" spans="2:12" ht="17" customHeight="1">
      <c r="B6" s="9" t="s">
        <v>0</v>
      </c>
      <c r="C6" s="14" t="s">
        <v>27</v>
      </c>
    </row>
    <row r="7" spans="2:12" ht="17" customHeight="1">
      <c r="B7" s="9" t="s">
        <v>1</v>
      </c>
      <c r="C7" s="14" t="s">
        <v>28</v>
      </c>
    </row>
    <row r="8" spans="2:12" ht="17" customHeight="1">
      <c r="B8" s="9" t="s">
        <v>2</v>
      </c>
      <c r="C8" s="14" t="s">
        <v>17</v>
      </c>
    </row>
    <row r="9" spans="2:12" ht="17" customHeight="1">
      <c r="B9" s="9" t="s">
        <v>4</v>
      </c>
      <c r="C9" s="14" t="s">
        <v>18</v>
      </c>
    </row>
    <row r="10" spans="2:12" ht="17" customHeight="1"/>
    <row r="11" spans="2:12">
      <c r="B11" s="9" t="s">
        <v>9</v>
      </c>
      <c r="C11" s="1">
        <v>36</v>
      </c>
      <c r="D11" s="9" t="s">
        <v>24</v>
      </c>
    </row>
    <row r="12" spans="2:12">
      <c r="B12" s="7" t="s">
        <v>3</v>
      </c>
      <c r="C12" s="8" t="s">
        <v>5</v>
      </c>
      <c r="D12" s="8" t="s">
        <v>10</v>
      </c>
      <c r="E12" s="8" t="s">
        <v>11</v>
      </c>
      <c r="F12" s="8" t="s">
        <v>12</v>
      </c>
      <c r="G12" s="8" t="s">
        <v>13</v>
      </c>
      <c r="H12" s="6" t="s">
        <v>26</v>
      </c>
      <c r="I12" s="15" t="s">
        <v>21</v>
      </c>
      <c r="J12" s="6" t="s">
        <v>6</v>
      </c>
    </row>
    <row r="13" spans="2:12" ht="21" customHeight="1">
      <c r="B13" s="9" t="str">
        <f>TEXT(WEEKDAY(Table1[Date]),"dddd")</f>
        <v>Monday</v>
      </c>
      <c r="C13" s="10">
        <f>IF(Week_Start&lt;&gt;"",Week_Start,"")</f>
        <v>42121</v>
      </c>
      <c r="D13" s="11"/>
      <c r="E13" s="11"/>
      <c r="F13" s="11"/>
      <c r="G13" s="11"/>
      <c r="H13" s="9">
        <f>IF(24*(IF(Table1[Time In]&gt;Table1[Time Out],Table1[Time Out]+1-Table1[Time In],Table1[Time Out]-Table1[Time In])+IF(Table1[Time In 2]&gt;Table1[Time Out 2],Table1[Time Out 2]+1-Table1[Time In 2],Table1[Time Out 2]-Table1[Time In 2]))&gt;8,8,24*(IF(Table1[Time In]&gt;Table1[Time Out],Table1[Time Out]+1-Table1[Time In],Table1[Time Out]-Table1[Time In])+IF(Table1[Time In 2]&gt;Table1[Time Out 2],Table1[Time Out 2]+1-Table1[Time In 2],Table1[Time Out 2]-Table1[Time In 2])))</f>
        <v>0</v>
      </c>
      <c r="J13" s="12">
        <f>(Table1[Hours]*Hourly_Rate)</f>
        <v>0</v>
      </c>
    </row>
    <row r="14" spans="2:12" ht="21" customHeight="1">
      <c r="B14" s="9" t="str">
        <f>TEXT(WEEKDAY(Table1[Date]),"dddd")</f>
        <v>Tuesday</v>
      </c>
      <c r="C14" s="10">
        <f>IF(Week_Start&lt;&gt;"",Week_Start+1,"")</f>
        <v>42122</v>
      </c>
      <c r="D14" s="11"/>
      <c r="E14" s="11"/>
      <c r="F14" s="11"/>
      <c r="G14" s="11"/>
      <c r="H14" s="9">
        <f>IF(24*(IF(Table1[Time In]&gt;Table1[Time Out],Table1[Time Out]+1-Table1[Time In],Table1[Time Out]-Table1[Time In])+IF(Table1[Time In 2]&gt;Table1[Time Out 2],Table1[Time Out 2]+1-Table1[Time In 2],Table1[Time Out 2]-Table1[Time In 2]))&gt;8,8,24*(IF(Table1[Time In]&gt;Table1[Time Out],Table1[Time Out]+1-Table1[Time In],Table1[Time Out]-Table1[Time In])+IF(Table1[Time In 2]&gt;Table1[Time Out 2],Table1[Time Out 2]+1-Table1[Time In 2],Table1[Time Out 2]-Table1[Time In 2])))</f>
        <v>0</v>
      </c>
      <c r="J14" s="12">
        <f>(Table1[Hours]*Hourly_Rate)</f>
        <v>0</v>
      </c>
    </row>
    <row r="15" spans="2:12" ht="21" customHeight="1">
      <c r="B15" s="9" t="str">
        <f>TEXT(WEEKDAY(Table1[Date]),"dddd")</f>
        <v>Wednesday</v>
      </c>
      <c r="C15" s="10">
        <f>IF(Week_Start&lt;&gt;"",Week_Start+2,"")</f>
        <v>42123</v>
      </c>
      <c r="D15" s="11"/>
      <c r="E15" s="11"/>
      <c r="F15" s="11"/>
      <c r="G15" s="11"/>
      <c r="H15" s="9">
        <f>IF(24*(IF(Table1[Time In]&gt;Table1[Time Out],Table1[Time Out]+1-Table1[Time In],Table1[Time Out]-Table1[Time In])+IF(Table1[Time In 2]&gt;Table1[Time Out 2],Table1[Time Out 2]+1-Table1[Time In 2],Table1[Time Out 2]-Table1[Time In 2]))&gt;8,8,24*(IF(Table1[Time In]&gt;Table1[Time Out],Table1[Time Out]+1-Table1[Time In],Table1[Time Out]-Table1[Time In])+IF(Table1[Time In 2]&gt;Table1[Time Out 2],Table1[Time Out 2]+1-Table1[Time In 2],Table1[Time Out 2]-Table1[Time In 2])))</f>
        <v>0</v>
      </c>
      <c r="J15" s="12">
        <f>(Table1[Hours]*Hourly_Rate)</f>
        <v>0</v>
      </c>
    </row>
    <row r="16" spans="2:12" ht="21" customHeight="1">
      <c r="B16" s="9" t="str">
        <f>TEXT(WEEKDAY(Table1[Date]),"dddd")</f>
        <v>Thursday</v>
      </c>
      <c r="C16" s="10">
        <f>IF(Week_Start&lt;&gt;"",Week_Start+3,"")</f>
        <v>42124</v>
      </c>
      <c r="D16" s="11"/>
      <c r="E16" s="11"/>
      <c r="F16" s="11"/>
      <c r="G16" s="11"/>
      <c r="H16" s="9">
        <f>IF(24*(IF(Table1[Time In]&gt;Table1[Time Out],Table1[Time Out]+1-Table1[Time In],Table1[Time Out]-Table1[Time In])+IF(Table1[Time In 2]&gt;Table1[Time Out 2],Table1[Time Out 2]+1-Table1[Time In 2],Table1[Time Out 2]-Table1[Time In 2]))&gt;8,8,24*(IF(Table1[Time In]&gt;Table1[Time Out],Table1[Time Out]+1-Table1[Time In],Table1[Time Out]-Table1[Time In])+IF(Table1[Time In 2]&gt;Table1[Time Out 2],Table1[Time Out 2]+1-Table1[Time In 2],Table1[Time Out 2]-Table1[Time In 2])))</f>
        <v>0</v>
      </c>
      <c r="J16" s="12">
        <f>(Table1[Hours]*Hourly_Rate)</f>
        <v>0</v>
      </c>
    </row>
    <row r="17" spans="2:11" ht="21" customHeight="1">
      <c r="B17" s="9" t="str">
        <f>TEXT(WEEKDAY(Table1[Date]),"dddd")</f>
        <v>Friday</v>
      </c>
      <c r="C17" s="10">
        <f>IF(Week_Start&lt;&gt;"",Week_Start+4,"")</f>
        <v>42125</v>
      </c>
      <c r="D17" s="11">
        <v>0.66666666666666663</v>
      </c>
      <c r="E17" s="11">
        <v>0.70833333333333337</v>
      </c>
      <c r="F17" s="11"/>
      <c r="G17" s="11"/>
      <c r="H17" s="9">
        <f>IF(24*(IF(Table1[Time In]&gt;Table1[Time Out],Table1[Time Out]+1-Table1[Time In],Table1[Time Out]-Table1[Time In])+IF(Table1[Time In 2]&gt;Table1[Time Out 2],Table1[Time Out 2]+1-Table1[Time In 2],Table1[Time Out 2]-Table1[Time In 2]))&gt;8,8,24*(IF(Table1[Time In]&gt;Table1[Time Out],Table1[Time Out]+1-Table1[Time In],Table1[Time Out]-Table1[Time In])+IF(Table1[Time In 2]&gt;Table1[Time Out 2],Table1[Time Out 2]+1-Table1[Time In 2],Table1[Time Out 2]-Table1[Time In 2])))</f>
        <v>1.0000000000000018</v>
      </c>
      <c r="I17" s="9" t="s">
        <v>22</v>
      </c>
      <c r="J17" s="12">
        <f>(Table1[Hours]*Hourly_Rate)</f>
        <v>36.000000000000064</v>
      </c>
    </row>
    <row r="18" spans="2:11" ht="21" customHeight="1">
      <c r="B18" s="9" t="str">
        <f>TEXT(WEEKDAY(Table1[Date]),"dddd")</f>
        <v>Saturday</v>
      </c>
      <c r="C18" s="10">
        <f>IF(Week_Start&lt;&gt;"",Week_Start+5,"")</f>
        <v>42126</v>
      </c>
      <c r="D18" s="11">
        <v>0.5</v>
      </c>
      <c r="E18" s="11">
        <v>0.54166666666666663</v>
      </c>
      <c r="F18" s="11"/>
      <c r="G18" s="11"/>
      <c r="H18" s="9">
        <f>IF(24*(IF(Table1[Time In]&gt;Table1[Time Out],Table1[Time Out]+1-Table1[Time In],Table1[Time Out]-Table1[Time In])+IF(Table1[Time In 2]&gt;Table1[Time Out 2],Table1[Time Out 2]+1-Table1[Time In 2],Table1[Time Out 2]-Table1[Time In 2]))&gt;8,8,24*(IF(Table1[Time In]&gt;Table1[Time Out],Table1[Time Out]+1-Table1[Time In],Table1[Time Out]-Table1[Time In])+IF(Table1[Time In 2]&gt;Table1[Time Out 2],Table1[Time Out 2]+1-Table1[Time In 2],Table1[Time Out 2]-Table1[Time In 2])))</f>
        <v>0.99999999999999911</v>
      </c>
      <c r="I18" s="9" t="s">
        <v>23</v>
      </c>
      <c r="J18" s="12">
        <f>(Table1[Hours]*Hourly_Rate)</f>
        <v>35.999999999999972</v>
      </c>
    </row>
    <row r="19" spans="2:11" ht="21" customHeight="1">
      <c r="B19" s="9" t="str">
        <f>TEXT(WEEKDAY(Table1[Date]),"dddd")</f>
        <v>Sunday</v>
      </c>
      <c r="C19" s="10">
        <f>IF(Week_Start&lt;&gt;"",Week_Start+6,"")</f>
        <v>42127</v>
      </c>
      <c r="D19" s="11"/>
      <c r="E19" s="11"/>
      <c r="F19" s="11"/>
      <c r="G19" s="11"/>
      <c r="H19" s="9">
        <f>IF(24*(IF(Table1[Time In]&gt;Table1[Time Out],Table1[Time Out]+1-Table1[Time In],Table1[Time Out]-Table1[Time In])+IF(Table1[Time In 2]&gt;Table1[Time Out 2],Table1[Time Out 2]+1-Table1[Time In 2],Table1[Time Out 2]-Table1[Time In 2]))&gt;8,8,24*(IF(Table1[Time In]&gt;Table1[Time Out],Table1[Time Out]+1-Table1[Time In],Table1[Time Out]-Table1[Time In])+IF(Table1[Time In 2]&gt;Table1[Time Out 2],Table1[Time Out 2]+1-Table1[Time In 2],Table1[Time Out 2]-Table1[Time In 2])))</f>
        <v>0</v>
      </c>
      <c r="J19" s="12">
        <f>(Table1[Hours]*Hourly_Rate)</f>
        <v>0</v>
      </c>
    </row>
    <row r="20" spans="2:11" ht="21" customHeight="1">
      <c r="B20" s="9" t="s">
        <v>7</v>
      </c>
      <c r="H20" s="9">
        <f>SUBTOTAL(109,Table1[Hours])</f>
        <v>2.0000000000000009</v>
      </c>
      <c r="I20" s="9">
        <f>SUBTOTAL(109,Table1[Description of work completed])</f>
        <v>0</v>
      </c>
      <c r="J20" s="12">
        <f>SUBTOTAL(109,Table1[Total Pay])</f>
        <v>72.000000000000028</v>
      </c>
    </row>
    <row r="22" spans="2:11">
      <c r="J22" s="20"/>
      <c r="K22" s="20"/>
    </row>
    <row r="23" spans="2:11" ht="20.25" customHeight="1">
      <c r="B23" s="3"/>
      <c r="C23" s="3"/>
      <c r="D23" s="3"/>
      <c r="E23" s="3"/>
      <c r="H23" s="4"/>
      <c r="I23" s="4"/>
    </row>
    <row r="24" spans="2:11">
      <c r="B24" s="2" t="s">
        <v>14</v>
      </c>
      <c r="C24" s="2"/>
      <c r="D24" s="2"/>
      <c r="E24" s="2"/>
      <c r="H24" s="2" t="s">
        <v>5</v>
      </c>
      <c r="I24" s="2"/>
    </row>
    <row r="25" spans="2:11" ht="37.5" customHeight="1">
      <c r="B25" s="3"/>
      <c r="C25" s="3"/>
      <c r="D25" s="3"/>
      <c r="E25" s="3"/>
      <c r="H25" s="4"/>
      <c r="I25" s="4"/>
    </row>
    <row r="26" spans="2:11">
      <c r="B26" s="5" t="s">
        <v>15</v>
      </c>
      <c r="C26" s="5"/>
      <c r="D26" s="5"/>
      <c r="E26" s="5"/>
      <c r="H26" s="5" t="s">
        <v>5</v>
      </c>
      <c r="I26" s="5"/>
    </row>
  </sheetData>
  <mergeCells count="4">
    <mergeCell ref="B2:L2"/>
    <mergeCell ref="B1:L1"/>
    <mergeCell ref="B3:L3"/>
    <mergeCell ref="J22:K22"/>
  </mergeCells>
  <phoneticPr fontId="0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D13:G19">
      <formula1>0</formula1>
      <formula2>0.999305555555556</formula2>
    </dataValidation>
  </dataValidations>
  <pageMargins left="0.5" right="0.5" top="0.75" bottom="0" header="0.5" footer="0"/>
  <pageSetup paperSize="9" scale="51" orientation="portrait" horizontalDpi="4294967292" verticalDpi="4294967292"/>
  <headerFooter alignWithMargins="0"/>
  <ignoredErrors>
    <ignoredError sqref="H15:H19" emptyCellReference="1"/>
  </ignoredErrors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3"/>
    <pageSetUpPr fitToPage="1"/>
  </sheetPr>
  <dimension ref="B1:L26"/>
  <sheetViews>
    <sheetView showGridLines="0" showZeros="0" zoomScale="125" zoomScaleNormal="125" zoomScalePageLayoutView="125" workbookViewId="0">
      <selection activeCell="I13" sqref="I13"/>
    </sheetView>
  </sheetViews>
  <sheetFormatPr baseColWidth="10" defaultColWidth="8.83203125" defaultRowHeight="15" x14ac:dyDescent="0"/>
  <cols>
    <col min="1" max="1" width="2" style="9" customWidth="1"/>
    <col min="2" max="2" width="14.6640625" style="9" customWidth="1"/>
    <col min="3" max="3" width="16.5" style="9" bestFit="1" customWidth="1"/>
    <col min="4" max="8" width="11.6640625" style="9" customWidth="1"/>
    <col min="9" max="9" width="42.6640625" style="9" bestFit="1" customWidth="1"/>
    <col min="10" max="12" width="11.6640625" style="9" customWidth="1"/>
    <col min="13" max="16384" width="8.83203125" style="9"/>
  </cols>
  <sheetData>
    <row r="1" spans="2:12" ht="34.5" customHeight="1" thickBot="1">
      <c r="B1" s="18" t="s">
        <v>16</v>
      </c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2:12" ht="31.5" customHeight="1" thickTop="1" thickBot="1">
      <c r="B2" s="17" t="s">
        <v>19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17" customHeight="1" thickTop="1">
      <c r="B3" s="19" t="s">
        <v>20</v>
      </c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2:12" ht="17" customHeight="1"/>
    <row r="5" spans="2:12" ht="17" customHeight="1">
      <c r="B5" s="9" t="s">
        <v>8</v>
      </c>
      <c r="C5" s="13">
        <v>42128</v>
      </c>
    </row>
    <row r="6" spans="2:12" ht="17" customHeight="1">
      <c r="B6" s="9" t="s">
        <v>0</v>
      </c>
      <c r="C6" s="14" t="s">
        <v>27</v>
      </c>
    </row>
    <row r="7" spans="2:12" ht="17" customHeight="1">
      <c r="B7" s="9" t="s">
        <v>1</v>
      </c>
      <c r="C7" s="14" t="s">
        <v>28</v>
      </c>
    </row>
    <row r="8" spans="2:12" ht="17" customHeight="1">
      <c r="B8" s="9" t="s">
        <v>2</v>
      </c>
      <c r="C8" s="14" t="s">
        <v>29</v>
      </c>
    </row>
    <row r="9" spans="2:12" ht="17" customHeight="1">
      <c r="B9" s="9" t="s">
        <v>4</v>
      </c>
      <c r="C9" s="16" t="s">
        <v>30</v>
      </c>
    </row>
    <row r="10" spans="2:12" ht="17" customHeight="1"/>
    <row r="11" spans="2:12">
      <c r="B11" s="9" t="s">
        <v>9</v>
      </c>
      <c r="C11" s="1">
        <v>36</v>
      </c>
      <c r="D11" s="9" t="s">
        <v>24</v>
      </c>
    </row>
    <row r="12" spans="2:12">
      <c r="B12" s="7" t="s">
        <v>3</v>
      </c>
      <c r="C12" s="8" t="s">
        <v>5</v>
      </c>
      <c r="D12" s="8" t="s">
        <v>10</v>
      </c>
      <c r="E12" s="8" t="s">
        <v>11</v>
      </c>
      <c r="F12" s="8" t="s">
        <v>12</v>
      </c>
      <c r="G12" s="8" t="s">
        <v>13</v>
      </c>
      <c r="H12" s="6" t="s">
        <v>26</v>
      </c>
      <c r="I12" s="15" t="s">
        <v>21</v>
      </c>
      <c r="J12" s="6" t="s">
        <v>6</v>
      </c>
    </row>
    <row r="13" spans="2:12" ht="21" customHeight="1">
      <c r="B13" s="9" t="str">
        <f>TEXT(WEEKDAY(Table16[Date]),"dddd")</f>
        <v>Monday</v>
      </c>
      <c r="C13" s="10">
        <f>IF(Week_Start&lt;&gt;"",Week_Start,"")</f>
        <v>42128</v>
      </c>
      <c r="D13" s="11">
        <v>0.58333333333333337</v>
      </c>
      <c r="E13" s="11">
        <v>0.625</v>
      </c>
      <c r="F13" s="11"/>
      <c r="G13" s="11"/>
      <c r="H13" s="9">
        <f>IF(24*(IF(Table16[Time In]&gt;Table16[Time Out],Table16[Time Out]+1-Table16[Time In],Table16[Time Out]-Table16[Time In])+IF(Table16[Time In 2]&gt;Table16[Time Out 2],Table16[Time Out 2]+1-Table16[Time In 2],Table16[Time Out 2]-Table16[Time In 2]))&gt;8,8,24*(IF(Table16[Time In]&gt;Table16[Time Out],Table16[Time Out]+1-Table16[Time In],Table16[Time Out]-Table16[Time In])+IF(Table16[Time In 2]&gt;Table16[Time Out 2],Table16[Time Out 2]+1-Table16[Time In 2],Table16[Time Out 2]-Table16[Time In 2])))</f>
        <v>0.99999999999999911</v>
      </c>
      <c r="I13" s="9" t="s">
        <v>25</v>
      </c>
      <c r="J13" s="12">
        <f>(Table16[Hours]*Hourly_Rate)</f>
        <v>35.999999999999972</v>
      </c>
    </row>
    <row r="14" spans="2:12" ht="21" customHeight="1">
      <c r="B14" s="9" t="str">
        <f>TEXT(WEEKDAY(Table16[Date]),"dddd")</f>
        <v>Tuesday</v>
      </c>
      <c r="C14" s="10">
        <f>IF(Week_Start&lt;&gt;"",Week_Start+1,"")</f>
        <v>42129</v>
      </c>
      <c r="D14" s="11"/>
      <c r="E14" s="11"/>
      <c r="F14" s="11"/>
      <c r="G14" s="11"/>
      <c r="H14" s="9">
        <f>IF(24*(IF(Table16[Time In]&gt;Table16[Time Out],Table16[Time Out]+1-Table16[Time In],Table16[Time Out]-Table16[Time In])+IF(Table16[Time In 2]&gt;Table16[Time Out 2],Table16[Time Out 2]+1-Table16[Time In 2],Table16[Time Out 2]-Table16[Time In 2]))&gt;8,8,24*(IF(Table16[Time In]&gt;Table16[Time Out],Table16[Time Out]+1-Table16[Time In],Table16[Time Out]-Table16[Time In])+IF(Table16[Time In 2]&gt;Table16[Time Out 2],Table16[Time Out 2]+1-Table16[Time In 2],Table16[Time Out 2]-Table16[Time In 2])))</f>
        <v>0</v>
      </c>
      <c r="J14" s="12">
        <f>(Table16[Hours]*Hourly_Rate)</f>
        <v>0</v>
      </c>
    </row>
    <row r="15" spans="2:12" ht="21" customHeight="1">
      <c r="B15" s="9" t="str">
        <f>TEXT(WEEKDAY(Table16[Date]),"dddd")</f>
        <v>Wednesday</v>
      </c>
      <c r="C15" s="10">
        <f>IF(Week_Start&lt;&gt;"",Week_Start+2,"")</f>
        <v>42130</v>
      </c>
      <c r="D15" s="11"/>
      <c r="E15" s="11"/>
      <c r="F15" s="11"/>
      <c r="G15" s="11"/>
      <c r="H15" s="9">
        <f>IF(24*(IF(Table16[Time In]&gt;Table16[Time Out],Table16[Time Out]+1-Table16[Time In],Table16[Time Out]-Table16[Time In])+IF(Table16[Time In 2]&gt;Table16[Time Out 2],Table16[Time Out 2]+1-Table16[Time In 2],Table16[Time Out 2]-Table16[Time In 2]))&gt;8,8,24*(IF(Table16[Time In]&gt;Table16[Time Out],Table16[Time Out]+1-Table16[Time In],Table16[Time Out]-Table16[Time In])+IF(Table16[Time In 2]&gt;Table16[Time Out 2],Table16[Time Out 2]+1-Table16[Time In 2],Table16[Time Out 2]-Table16[Time In 2])))</f>
        <v>0</v>
      </c>
      <c r="J15" s="12">
        <f>(Table16[Hours]*Hourly_Rate)</f>
        <v>0</v>
      </c>
    </row>
    <row r="16" spans="2:12" ht="21" customHeight="1">
      <c r="B16" s="9" t="str">
        <f>TEXT(WEEKDAY(Table16[Date]),"dddd")</f>
        <v>Thursday</v>
      </c>
      <c r="C16" s="10">
        <f>IF(Week_Start&lt;&gt;"",Week_Start+3,"")</f>
        <v>42131</v>
      </c>
      <c r="D16" s="11"/>
      <c r="E16" s="11"/>
      <c r="F16" s="11"/>
      <c r="G16" s="11"/>
      <c r="H16" s="9">
        <f>IF(24*(IF(Table16[Time In]&gt;Table16[Time Out],Table16[Time Out]+1-Table16[Time In],Table16[Time Out]-Table16[Time In])+IF(Table16[Time In 2]&gt;Table16[Time Out 2],Table16[Time Out 2]+1-Table16[Time In 2],Table16[Time Out 2]-Table16[Time In 2]))&gt;8,8,24*(IF(Table16[Time In]&gt;Table16[Time Out],Table16[Time Out]+1-Table16[Time In],Table16[Time Out]-Table16[Time In])+IF(Table16[Time In 2]&gt;Table16[Time Out 2],Table16[Time Out 2]+1-Table16[Time In 2],Table16[Time Out 2]-Table16[Time In 2])))</f>
        <v>0</v>
      </c>
      <c r="J16" s="12">
        <f>(Table16[Hours]*Hourly_Rate)</f>
        <v>0</v>
      </c>
    </row>
    <row r="17" spans="2:11" ht="21" customHeight="1">
      <c r="B17" s="9" t="str">
        <f>TEXT(WEEKDAY(Table16[Date]),"dddd")</f>
        <v>Friday</v>
      </c>
      <c r="C17" s="10">
        <f>IF(Week_Start&lt;&gt;"",Week_Start+4,"")</f>
        <v>42132</v>
      </c>
      <c r="D17" s="11"/>
      <c r="E17" s="11"/>
      <c r="F17" s="11"/>
      <c r="G17" s="11"/>
      <c r="J17" s="12">
        <f>(Table16[Hours]*Hourly_Rate)</f>
        <v>0</v>
      </c>
    </row>
    <row r="18" spans="2:11" ht="21" customHeight="1">
      <c r="B18" s="9" t="str">
        <f>TEXT(WEEKDAY(Table16[Date]),"dddd")</f>
        <v>Saturday</v>
      </c>
      <c r="C18" s="10">
        <f>IF(Week_Start&lt;&gt;"",Week_Start+5,"")</f>
        <v>42133</v>
      </c>
      <c r="D18" s="11"/>
      <c r="E18" s="11"/>
      <c r="F18" s="11"/>
      <c r="G18" s="11"/>
      <c r="J18" s="12">
        <f>(Table16[Hours]*Hourly_Rate)</f>
        <v>0</v>
      </c>
    </row>
    <row r="19" spans="2:11" ht="21" customHeight="1">
      <c r="B19" s="9" t="str">
        <f>TEXT(WEEKDAY(Table16[Date]),"dddd")</f>
        <v>Sunday</v>
      </c>
      <c r="C19" s="10">
        <f>IF(Week_Start&lt;&gt;"",Week_Start+6,"")</f>
        <v>42134</v>
      </c>
      <c r="D19" s="11"/>
      <c r="E19" s="11"/>
      <c r="F19" s="11"/>
      <c r="G19" s="11"/>
      <c r="H19" s="9">
        <f>IF(24*(IF(Table16[Time In]&gt;Table16[Time Out],Table16[Time Out]+1-Table16[Time In],Table16[Time Out]-Table16[Time In])+IF(Table16[Time In 2]&gt;Table16[Time Out 2],Table16[Time Out 2]+1-Table16[Time In 2],Table16[Time Out 2]-Table16[Time In 2]))&gt;8,8,24*(IF(Table16[Time In]&gt;Table16[Time Out],Table16[Time Out]+1-Table16[Time In],Table16[Time Out]-Table16[Time In])+IF(Table16[Time In 2]&gt;Table16[Time Out 2],Table16[Time Out 2]+1-Table16[Time In 2],Table16[Time Out 2]-Table16[Time In 2])))</f>
        <v>0</v>
      </c>
      <c r="J19" s="12">
        <f>(Table16[Hours]*Hourly_Rate)</f>
        <v>0</v>
      </c>
    </row>
    <row r="20" spans="2:11" ht="21" customHeight="1">
      <c r="B20" s="9" t="s">
        <v>7</v>
      </c>
      <c r="H20" s="9">
        <f>SUBTOTAL(109,Table16[Hours])</f>
        <v>0.99999999999999911</v>
      </c>
      <c r="I20" s="9">
        <f>SUBTOTAL(109,Table16[Description of work completed])</f>
        <v>0</v>
      </c>
      <c r="J20" s="12">
        <f>SUBTOTAL(109,Table16[Total Pay])</f>
        <v>35.999999999999972</v>
      </c>
    </row>
    <row r="22" spans="2:11">
      <c r="J22" s="20"/>
      <c r="K22" s="20"/>
    </row>
    <row r="23" spans="2:11" ht="20.25" customHeight="1">
      <c r="B23" s="3"/>
      <c r="C23" s="3"/>
      <c r="D23" s="3"/>
      <c r="E23" s="3"/>
      <c r="H23" s="4"/>
      <c r="I23" s="4"/>
    </row>
    <row r="24" spans="2:11">
      <c r="B24" s="2" t="s">
        <v>14</v>
      </c>
      <c r="C24" s="2"/>
      <c r="D24" s="2"/>
      <c r="E24" s="2"/>
      <c r="H24" s="2" t="s">
        <v>5</v>
      </c>
      <c r="I24" s="2"/>
    </row>
    <row r="25" spans="2:11" ht="37.5" customHeight="1">
      <c r="B25" s="3"/>
      <c r="C25" s="3"/>
      <c r="D25" s="3"/>
      <c r="E25" s="3"/>
      <c r="H25" s="4"/>
      <c r="I25" s="4"/>
    </row>
    <row r="26" spans="2:11">
      <c r="B26" s="5" t="s">
        <v>15</v>
      </c>
      <c r="C26" s="5"/>
      <c r="D26" s="5"/>
      <c r="E26" s="5"/>
      <c r="H26" s="5" t="s">
        <v>5</v>
      </c>
      <c r="I26" s="5"/>
    </row>
  </sheetData>
  <mergeCells count="4">
    <mergeCell ref="B1:L1"/>
    <mergeCell ref="B2:L2"/>
    <mergeCell ref="B3:L3"/>
    <mergeCell ref="J22:K22"/>
  </mergeCells>
  <phoneticPr fontId="7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D13:G19">
      <formula1>0</formula1>
      <formula2>0.999305555555556</formula2>
    </dataValidation>
  </dataValidations>
  <hyperlinks>
    <hyperlink ref="C9" r:id="rId1"/>
  </hyperlinks>
  <pageMargins left="0.5" right="0.5" top="0.75" bottom="0" header="0.5" footer="0"/>
  <pageSetup paperSize="9" scale="51" orientation="portrait" horizontalDpi="4294967292" verticalDpi="4294967292"/>
  <headerFooter alignWithMargins="0"/>
  <tableParts count="1">
    <tablePart r:id="rId2"/>
  </tableParts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3"/>
    <pageSetUpPr fitToPage="1"/>
  </sheetPr>
  <dimension ref="B1:L26"/>
  <sheetViews>
    <sheetView showGridLines="0" showZeros="0" tabSelected="1" zoomScale="125" zoomScaleNormal="125" zoomScalePageLayoutView="125" workbookViewId="0">
      <selection activeCell="I16" sqref="I16"/>
    </sheetView>
  </sheetViews>
  <sheetFormatPr baseColWidth="10" defaultColWidth="8.83203125" defaultRowHeight="15" x14ac:dyDescent="0"/>
  <cols>
    <col min="1" max="1" width="2" style="9" customWidth="1"/>
    <col min="2" max="2" width="14.6640625" style="9" customWidth="1"/>
    <col min="3" max="3" width="16.5" style="9" bestFit="1" customWidth="1"/>
    <col min="4" max="8" width="11.6640625" style="9" customWidth="1"/>
    <col min="9" max="9" width="42.6640625" style="9" bestFit="1" customWidth="1"/>
    <col min="10" max="12" width="11.6640625" style="9" customWidth="1"/>
    <col min="13" max="16384" width="8.83203125" style="9"/>
  </cols>
  <sheetData>
    <row r="1" spans="2:12" ht="34.5" customHeight="1" thickBot="1">
      <c r="B1" s="18" t="s">
        <v>16</v>
      </c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2:12" ht="31.5" customHeight="1" thickTop="1" thickBot="1">
      <c r="B2" s="17" t="s">
        <v>19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17" customHeight="1" thickTop="1">
      <c r="B3" s="19" t="s">
        <v>20</v>
      </c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2:12" ht="17" customHeight="1"/>
    <row r="5" spans="2:12" ht="17" customHeight="1">
      <c r="B5" s="9" t="s">
        <v>8</v>
      </c>
      <c r="C5" s="13">
        <v>42135</v>
      </c>
    </row>
    <row r="6" spans="2:12" ht="17" customHeight="1">
      <c r="B6" s="9" t="s">
        <v>0</v>
      </c>
      <c r="C6" s="14" t="s">
        <v>27</v>
      </c>
    </row>
    <row r="7" spans="2:12" ht="17" customHeight="1">
      <c r="B7" s="9" t="s">
        <v>1</v>
      </c>
      <c r="C7" s="14" t="s">
        <v>28</v>
      </c>
    </row>
    <row r="8" spans="2:12" ht="17" customHeight="1">
      <c r="B8" s="9" t="s">
        <v>2</v>
      </c>
      <c r="C8" s="14" t="s">
        <v>29</v>
      </c>
    </row>
    <row r="9" spans="2:12" ht="17" customHeight="1">
      <c r="B9" s="9" t="s">
        <v>4</v>
      </c>
      <c r="C9" s="16" t="s">
        <v>30</v>
      </c>
    </row>
    <row r="10" spans="2:12" ht="17" customHeight="1"/>
    <row r="11" spans="2:12">
      <c r="B11" s="9" t="s">
        <v>9</v>
      </c>
      <c r="C11" s="1">
        <v>36</v>
      </c>
      <c r="D11" s="9" t="s">
        <v>24</v>
      </c>
    </row>
    <row r="12" spans="2:12">
      <c r="B12" s="7" t="s">
        <v>3</v>
      </c>
      <c r="C12" s="8" t="s">
        <v>5</v>
      </c>
      <c r="D12" s="8" t="s">
        <v>10</v>
      </c>
      <c r="E12" s="8" t="s">
        <v>11</v>
      </c>
      <c r="F12" s="8" t="s">
        <v>12</v>
      </c>
      <c r="G12" s="8" t="s">
        <v>13</v>
      </c>
      <c r="H12" s="6" t="s">
        <v>26</v>
      </c>
      <c r="I12" s="15" t="s">
        <v>21</v>
      </c>
      <c r="J12" s="6" t="s">
        <v>6</v>
      </c>
    </row>
    <row r="13" spans="2:12" ht="21" customHeight="1">
      <c r="B13" s="9" t="str">
        <f>TEXT(WEEKDAY(Table167[Date]),"dddd")</f>
        <v>Monday</v>
      </c>
      <c r="C13" s="10">
        <f>IF(Week_Start&lt;&gt;"",Week_Start,"")</f>
        <v>42135</v>
      </c>
      <c r="D13" s="11"/>
      <c r="E13" s="11"/>
      <c r="F13" s="11"/>
      <c r="G13" s="11"/>
      <c r="H13" s="9">
        <f>IF(24*(IF(Table167[Time In]&gt;Table167[Time Out],Table167[Time Out]+1-Table167[Time In],Table167[Time Out]-Table167[Time In])+IF(Table167[Time In 2]&gt;Table167[Time Out 2],Table167[Time Out 2]+1-Table167[Time In 2],Table167[Time Out 2]-Table167[Time In 2]))&gt;8,8,24*(IF(Table167[Time In]&gt;Table167[Time Out],Table167[Time Out]+1-Table167[Time In],Table167[Time Out]-Table167[Time In])+IF(Table167[Time In 2]&gt;Table167[Time Out 2],Table167[Time Out 2]+1-Table167[Time In 2],Table167[Time Out 2]-Table167[Time In 2])))</f>
        <v>0</v>
      </c>
      <c r="J13" s="12">
        <f>(Table167[Hours]*Hourly_Rate)</f>
        <v>0</v>
      </c>
    </row>
    <row r="14" spans="2:12" ht="21" customHeight="1">
      <c r="B14" s="9" t="str">
        <f>TEXT(WEEKDAY(Table167[Date]),"dddd")</f>
        <v>Tuesday</v>
      </c>
      <c r="C14" s="10">
        <f>IF(Week_Start&lt;&gt;"",Week_Start+1,"")</f>
        <v>42136</v>
      </c>
      <c r="D14" s="11"/>
      <c r="E14" s="11"/>
      <c r="F14" s="11"/>
      <c r="G14" s="11"/>
      <c r="H14" s="9">
        <f>IF(24*(IF(Table167[Time In]&gt;Table167[Time Out],Table167[Time Out]+1-Table167[Time In],Table167[Time Out]-Table167[Time In])+IF(Table167[Time In 2]&gt;Table167[Time Out 2],Table167[Time Out 2]+1-Table167[Time In 2],Table167[Time Out 2]-Table167[Time In 2]))&gt;8,8,24*(IF(Table167[Time In]&gt;Table167[Time Out],Table167[Time Out]+1-Table167[Time In],Table167[Time Out]-Table167[Time In])+IF(Table167[Time In 2]&gt;Table167[Time Out 2],Table167[Time Out 2]+1-Table167[Time In 2],Table167[Time Out 2]-Table167[Time In 2])))</f>
        <v>0</v>
      </c>
      <c r="J14" s="12">
        <f>(Table167[Hours]*Hourly_Rate)</f>
        <v>0</v>
      </c>
    </row>
    <row r="15" spans="2:12" ht="21" customHeight="1">
      <c r="B15" s="9" t="str">
        <f>TEXT(WEEKDAY(Table167[Date]),"dddd")</f>
        <v>Wednesday</v>
      </c>
      <c r="C15" s="10">
        <f>IF(Week_Start&lt;&gt;"",Week_Start+2,"")</f>
        <v>42137</v>
      </c>
      <c r="D15" s="11">
        <v>0.8125</v>
      </c>
      <c r="E15" s="11">
        <v>0.96875</v>
      </c>
      <c r="F15" s="11"/>
      <c r="G15" s="11"/>
      <c r="H15" s="9">
        <f>IF(24*(IF(Table167[Time In]&gt;Table167[Time Out],Table167[Time Out]+1-Table167[Time In],Table167[Time Out]-Table167[Time In])+IF(Table167[Time In 2]&gt;Table167[Time Out 2],Table167[Time Out 2]+1-Table167[Time In 2],Table167[Time Out 2]-Table167[Time In 2]))&gt;8,8,24*(IF(Table167[Time In]&gt;Table167[Time Out],Table167[Time Out]+1-Table167[Time In],Table167[Time Out]-Table167[Time In])+IF(Table167[Time In 2]&gt;Table167[Time Out 2],Table167[Time Out 2]+1-Table167[Time In 2],Table167[Time Out 2]-Table167[Time In 2])))</f>
        <v>3.75</v>
      </c>
      <c r="I15" s="9" t="s">
        <v>31</v>
      </c>
      <c r="J15" s="12">
        <f>(Table167[Hours]*Hourly_Rate)</f>
        <v>135</v>
      </c>
    </row>
    <row r="16" spans="2:12" ht="21" customHeight="1">
      <c r="B16" s="9" t="str">
        <f>TEXT(WEEKDAY(Table167[Date]),"dddd")</f>
        <v>Thursday</v>
      </c>
      <c r="C16" s="10">
        <f>IF(Week_Start&lt;&gt;"",Week_Start+3,"")</f>
        <v>42138</v>
      </c>
      <c r="D16" s="11"/>
      <c r="E16" s="11"/>
      <c r="F16" s="11"/>
      <c r="G16" s="11"/>
      <c r="H16" s="9">
        <f>IF(24*(IF(Table167[Time In]&gt;Table167[Time Out],Table167[Time Out]+1-Table167[Time In],Table167[Time Out]-Table167[Time In])+IF(Table167[Time In 2]&gt;Table167[Time Out 2],Table167[Time Out 2]+1-Table167[Time In 2],Table167[Time Out 2]-Table167[Time In 2]))&gt;8,8,24*(IF(Table167[Time In]&gt;Table167[Time Out],Table167[Time Out]+1-Table167[Time In],Table167[Time Out]-Table167[Time In])+IF(Table167[Time In 2]&gt;Table167[Time Out 2],Table167[Time Out 2]+1-Table167[Time In 2],Table167[Time Out 2]-Table167[Time In 2])))</f>
        <v>0</v>
      </c>
      <c r="J16" s="12">
        <f>(Table167[Hours]*Hourly_Rate)</f>
        <v>0</v>
      </c>
    </row>
    <row r="17" spans="2:11" ht="21" customHeight="1">
      <c r="B17" s="9" t="str">
        <f>TEXT(WEEKDAY(Table167[Date]),"dddd")</f>
        <v>Friday</v>
      </c>
      <c r="C17" s="10">
        <f>IF(Week_Start&lt;&gt;"",Week_Start+4,"")</f>
        <v>42139</v>
      </c>
      <c r="D17" s="11"/>
      <c r="E17" s="11"/>
      <c r="F17" s="11"/>
      <c r="G17" s="11"/>
      <c r="J17" s="12">
        <f>(Table167[Hours]*Hourly_Rate)</f>
        <v>0</v>
      </c>
    </row>
    <row r="18" spans="2:11" ht="21" customHeight="1">
      <c r="B18" s="9" t="str">
        <f>TEXT(WEEKDAY(Table167[Date]),"dddd")</f>
        <v>Saturday</v>
      </c>
      <c r="C18" s="10">
        <f>IF(Week_Start&lt;&gt;"",Week_Start+5,"")</f>
        <v>42140</v>
      </c>
      <c r="D18" s="11"/>
      <c r="E18" s="11"/>
      <c r="F18" s="11"/>
      <c r="G18" s="11"/>
      <c r="J18" s="12">
        <f>(Table167[Hours]*Hourly_Rate)</f>
        <v>0</v>
      </c>
    </row>
    <row r="19" spans="2:11" ht="21" customHeight="1">
      <c r="B19" s="9" t="str">
        <f>TEXT(WEEKDAY(Table167[Date]),"dddd")</f>
        <v>Sunday</v>
      </c>
      <c r="C19" s="10">
        <f>IF(Week_Start&lt;&gt;"",Week_Start+6,"")</f>
        <v>42141</v>
      </c>
      <c r="D19" s="11"/>
      <c r="E19" s="11"/>
      <c r="F19" s="11"/>
      <c r="G19" s="11"/>
      <c r="H19" s="9">
        <f>IF(24*(IF(Table167[Time In]&gt;Table167[Time Out],Table167[Time Out]+1-Table167[Time In],Table167[Time Out]-Table167[Time In])+IF(Table167[Time In 2]&gt;Table167[Time Out 2],Table167[Time Out 2]+1-Table167[Time In 2],Table167[Time Out 2]-Table167[Time In 2]))&gt;8,8,24*(IF(Table167[Time In]&gt;Table167[Time Out],Table167[Time Out]+1-Table167[Time In],Table167[Time Out]-Table167[Time In])+IF(Table167[Time In 2]&gt;Table167[Time Out 2],Table167[Time Out 2]+1-Table167[Time In 2],Table167[Time Out 2]-Table167[Time In 2])))</f>
        <v>0</v>
      </c>
      <c r="J19" s="12">
        <f>(Table167[Hours]*Hourly_Rate)</f>
        <v>0</v>
      </c>
    </row>
    <row r="20" spans="2:11" ht="21" customHeight="1">
      <c r="B20" s="9" t="s">
        <v>7</v>
      </c>
      <c r="H20" s="9">
        <f>SUBTOTAL(109,Table167[Hours])</f>
        <v>3.75</v>
      </c>
      <c r="I20" s="9">
        <f>SUBTOTAL(109,Table167[Description of work completed])</f>
        <v>0</v>
      </c>
      <c r="J20" s="12">
        <f>SUBTOTAL(109,Table167[Total Pay])</f>
        <v>135</v>
      </c>
    </row>
    <row r="22" spans="2:11">
      <c r="J22" s="20"/>
      <c r="K22" s="20"/>
    </row>
    <row r="23" spans="2:11" ht="20.25" customHeight="1">
      <c r="B23" s="3"/>
      <c r="C23" s="3"/>
      <c r="D23" s="3"/>
      <c r="E23" s="3"/>
      <c r="H23" s="4"/>
      <c r="I23" s="4"/>
    </row>
    <row r="24" spans="2:11">
      <c r="B24" s="2" t="s">
        <v>14</v>
      </c>
      <c r="C24" s="2"/>
      <c r="D24" s="2"/>
      <c r="E24" s="2"/>
      <c r="H24" s="2" t="s">
        <v>5</v>
      </c>
      <c r="I24" s="2"/>
    </row>
    <row r="25" spans="2:11" ht="37.5" customHeight="1">
      <c r="B25" s="3"/>
      <c r="C25" s="3"/>
      <c r="D25" s="3"/>
      <c r="E25" s="3"/>
      <c r="H25" s="4"/>
      <c r="I25" s="4"/>
    </row>
    <row r="26" spans="2:11">
      <c r="B26" s="5" t="s">
        <v>15</v>
      </c>
      <c r="C26" s="5"/>
      <c r="D26" s="5"/>
      <c r="E26" s="5"/>
      <c r="H26" s="5" t="s">
        <v>5</v>
      </c>
      <c r="I26" s="5"/>
    </row>
  </sheetData>
  <mergeCells count="4">
    <mergeCell ref="B1:L1"/>
    <mergeCell ref="B2:L2"/>
    <mergeCell ref="B3:L3"/>
    <mergeCell ref="J22:K22"/>
  </mergeCells>
  <phoneticPr fontId="7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D13:G19">
      <formula1>0</formula1>
      <formula2>0.999305555555556</formula2>
    </dataValidation>
  </dataValidations>
  <hyperlinks>
    <hyperlink ref="C9" r:id="rId1"/>
  </hyperlinks>
  <pageMargins left="0.5" right="0.5" top="0.75" bottom="0" header="0.5" footer="0"/>
  <pageSetup paperSize="9" scale="51" orientation="portrait" horizontalDpi="4294967292" verticalDpi="4294967292"/>
  <headerFooter alignWithMargins="0"/>
  <tableParts count="1">
    <tablePart r:id="rId2"/>
  </tableParts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3"/>
    <pageSetUpPr fitToPage="1"/>
  </sheetPr>
  <dimension ref="B1:L26"/>
  <sheetViews>
    <sheetView showGridLines="0" showZeros="0" topLeftCell="A5" zoomScale="125" zoomScaleNormal="125" zoomScalePageLayoutView="125" workbookViewId="0">
      <selection activeCell="J14" sqref="J13:J14"/>
    </sheetView>
  </sheetViews>
  <sheetFormatPr baseColWidth="10" defaultColWidth="8.83203125" defaultRowHeight="15" x14ac:dyDescent="0"/>
  <cols>
    <col min="1" max="1" width="2" style="9" customWidth="1"/>
    <col min="2" max="2" width="14.6640625" style="9" customWidth="1"/>
    <col min="3" max="3" width="16.5" style="9" bestFit="1" customWidth="1"/>
    <col min="4" max="8" width="11.6640625" style="9" customWidth="1"/>
    <col min="9" max="9" width="42.6640625" style="9" bestFit="1" customWidth="1"/>
    <col min="10" max="12" width="11.6640625" style="9" customWidth="1"/>
    <col min="13" max="16384" width="8.83203125" style="9"/>
  </cols>
  <sheetData>
    <row r="1" spans="2:12" ht="34.5" customHeight="1" thickBot="1">
      <c r="B1" s="18" t="s">
        <v>16</v>
      </c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2:12" ht="31.5" customHeight="1" thickTop="1" thickBot="1">
      <c r="B2" s="17" t="s">
        <v>19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17" customHeight="1" thickTop="1">
      <c r="B3" s="19" t="s">
        <v>20</v>
      </c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2:12" ht="17" customHeight="1"/>
    <row r="5" spans="2:12" ht="17" customHeight="1">
      <c r="B5" s="9" t="s">
        <v>8</v>
      </c>
      <c r="C5" s="13">
        <v>42142</v>
      </c>
    </row>
    <row r="6" spans="2:12" ht="17" customHeight="1">
      <c r="B6" s="9" t="s">
        <v>0</v>
      </c>
      <c r="C6" s="14" t="s">
        <v>27</v>
      </c>
    </row>
    <row r="7" spans="2:12" ht="17" customHeight="1">
      <c r="B7" s="9" t="s">
        <v>1</v>
      </c>
      <c r="C7" s="14" t="s">
        <v>28</v>
      </c>
    </row>
    <row r="8" spans="2:12" ht="17" customHeight="1">
      <c r="B8" s="9" t="s">
        <v>2</v>
      </c>
      <c r="C8" s="14" t="s">
        <v>29</v>
      </c>
    </row>
    <row r="9" spans="2:12" ht="17" customHeight="1">
      <c r="B9" s="9" t="s">
        <v>4</v>
      </c>
      <c r="C9" s="16" t="s">
        <v>30</v>
      </c>
    </row>
    <row r="10" spans="2:12" ht="17" customHeight="1"/>
    <row r="11" spans="2:12">
      <c r="B11" s="9" t="s">
        <v>9</v>
      </c>
      <c r="C11" s="1">
        <v>36</v>
      </c>
      <c r="D11" s="9" t="s">
        <v>24</v>
      </c>
    </row>
    <row r="12" spans="2:12">
      <c r="B12" s="7" t="s">
        <v>3</v>
      </c>
      <c r="C12" s="8" t="s">
        <v>5</v>
      </c>
      <c r="D12" s="8" t="s">
        <v>10</v>
      </c>
      <c r="E12" s="8" t="s">
        <v>11</v>
      </c>
      <c r="F12" s="8" t="s">
        <v>12</v>
      </c>
      <c r="G12" s="8" t="s">
        <v>13</v>
      </c>
      <c r="H12" s="6" t="s">
        <v>26</v>
      </c>
      <c r="I12" s="15" t="s">
        <v>21</v>
      </c>
      <c r="J12" s="6" t="s">
        <v>6</v>
      </c>
    </row>
    <row r="13" spans="2:12" ht="21" customHeight="1">
      <c r="B13" s="9" t="str">
        <f>TEXT(WEEKDAY(Table1678[Date]),"dddd")</f>
        <v>Monday</v>
      </c>
      <c r="C13" s="10">
        <f>IF(Week_Start&lt;&gt;"",Week_Start,"")</f>
        <v>42142</v>
      </c>
      <c r="D13" s="11"/>
      <c r="E13" s="11"/>
      <c r="F13" s="11"/>
      <c r="G13" s="11"/>
      <c r="H13" s="9">
        <f>IF(24*(IF(Table1678[Time In]&gt;Table1678[Time Out],Table1678[Time Out]+1-Table1678[Time In],Table1678[Time Out]-Table1678[Time In])+IF(Table1678[Time In 2]&gt;Table1678[Time Out 2],Table1678[Time Out 2]+1-Table1678[Time In 2],Table1678[Time Out 2]-Table1678[Time In 2]))&gt;8,8,24*(IF(Table1678[Time In]&gt;Table1678[Time Out],Table1678[Time Out]+1-Table1678[Time In],Table1678[Time Out]-Table1678[Time In])+IF(Table1678[Time In 2]&gt;Table1678[Time Out 2],Table1678[Time Out 2]+1-Table1678[Time In 2],Table1678[Time Out 2]-Table1678[Time In 2])))</f>
        <v>0</v>
      </c>
      <c r="J13" s="12">
        <f>(Table1678[Hours]*Hourly_Rate)</f>
        <v>0</v>
      </c>
    </row>
    <row r="14" spans="2:12" ht="21" customHeight="1">
      <c r="B14" s="9" t="str">
        <f>TEXT(WEEKDAY(Table1678[Date]),"dddd")</f>
        <v>Tuesday</v>
      </c>
      <c r="C14" s="10">
        <f>IF(Week_Start&lt;&gt;"",Week_Start+1,"")</f>
        <v>42143</v>
      </c>
      <c r="D14" s="11"/>
      <c r="E14" s="11"/>
      <c r="F14" s="11"/>
      <c r="G14" s="11"/>
      <c r="H14" s="9">
        <f>IF(24*(IF(Table1678[Time In]&gt;Table1678[Time Out],Table1678[Time Out]+1-Table1678[Time In],Table1678[Time Out]-Table1678[Time In])+IF(Table1678[Time In 2]&gt;Table1678[Time Out 2],Table1678[Time Out 2]+1-Table1678[Time In 2],Table1678[Time Out 2]-Table1678[Time In 2]))&gt;8,8,24*(IF(Table1678[Time In]&gt;Table1678[Time Out],Table1678[Time Out]+1-Table1678[Time In],Table1678[Time Out]-Table1678[Time In])+IF(Table1678[Time In 2]&gt;Table1678[Time Out 2],Table1678[Time Out 2]+1-Table1678[Time In 2],Table1678[Time Out 2]-Table1678[Time In 2])))</f>
        <v>0</v>
      </c>
      <c r="J14" s="12">
        <f>(Table1678[Hours]*Hourly_Rate)</f>
        <v>0</v>
      </c>
    </row>
    <row r="15" spans="2:12" ht="21" customHeight="1">
      <c r="B15" s="9" t="str">
        <f>TEXT(WEEKDAY(Table1678[Date]),"dddd")</f>
        <v>Wednesday</v>
      </c>
      <c r="C15" s="10">
        <f>IF(Week_Start&lt;&gt;"",Week_Start+2,"")</f>
        <v>42144</v>
      </c>
      <c r="D15" s="11"/>
      <c r="E15" s="11"/>
      <c r="F15" s="11"/>
      <c r="G15" s="11"/>
      <c r="H15" s="9">
        <f>IF(24*(IF(Table1678[Time In]&gt;Table1678[Time Out],Table1678[Time Out]+1-Table1678[Time In],Table1678[Time Out]-Table1678[Time In])+IF(Table1678[Time In 2]&gt;Table1678[Time Out 2],Table1678[Time Out 2]+1-Table1678[Time In 2],Table1678[Time Out 2]-Table1678[Time In 2]))&gt;8,8,24*(IF(Table1678[Time In]&gt;Table1678[Time Out],Table1678[Time Out]+1-Table1678[Time In],Table1678[Time Out]-Table1678[Time In])+IF(Table1678[Time In 2]&gt;Table1678[Time Out 2],Table1678[Time Out 2]+1-Table1678[Time In 2],Table1678[Time Out 2]-Table1678[Time In 2])))</f>
        <v>0</v>
      </c>
      <c r="J15" s="12">
        <f>(Table1678[Hours]*Hourly_Rate)</f>
        <v>0</v>
      </c>
    </row>
    <row r="16" spans="2:12" ht="21" customHeight="1">
      <c r="B16" s="9" t="str">
        <f>TEXT(WEEKDAY(Table1678[Date]),"dddd")</f>
        <v>Thursday</v>
      </c>
      <c r="C16" s="10">
        <f>IF(Week_Start&lt;&gt;"",Week_Start+3,"")</f>
        <v>42145</v>
      </c>
      <c r="D16" s="11"/>
      <c r="E16" s="11"/>
      <c r="F16" s="11"/>
      <c r="G16" s="11"/>
      <c r="H16" s="9">
        <f>IF(24*(IF(Table1678[Time In]&gt;Table1678[Time Out],Table1678[Time Out]+1-Table1678[Time In],Table1678[Time Out]-Table1678[Time In])+IF(Table1678[Time In 2]&gt;Table1678[Time Out 2],Table1678[Time Out 2]+1-Table1678[Time In 2],Table1678[Time Out 2]-Table1678[Time In 2]))&gt;8,8,24*(IF(Table1678[Time In]&gt;Table1678[Time Out],Table1678[Time Out]+1-Table1678[Time In],Table1678[Time Out]-Table1678[Time In])+IF(Table1678[Time In 2]&gt;Table1678[Time Out 2],Table1678[Time Out 2]+1-Table1678[Time In 2],Table1678[Time Out 2]-Table1678[Time In 2])))</f>
        <v>0</v>
      </c>
      <c r="J16" s="12">
        <f>(Table1678[Hours]*Hourly_Rate)</f>
        <v>0</v>
      </c>
    </row>
    <row r="17" spans="2:11" ht="21" customHeight="1">
      <c r="B17" s="9" t="str">
        <f>TEXT(WEEKDAY(Table1678[Date]),"dddd")</f>
        <v>Friday</v>
      </c>
      <c r="C17" s="10">
        <f>IF(Week_Start&lt;&gt;"",Week_Start+4,"")</f>
        <v>42146</v>
      </c>
      <c r="D17" s="11"/>
      <c r="E17" s="11"/>
      <c r="F17" s="11"/>
      <c r="G17" s="11"/>
      <c r="J17" s="12">
        <f>(Table1678[Hours]*Hourly_Rate)</f>
        <v>0</v>
      </c>
    </row>
    <row r="18" spans="2:11" ht="21" customHeight="1">
      <c r="B18" s="9" t="str">
        <f>TEXT(WEEKDAY(Table1678[Date]),"dddd")</f>
        <v>Saturday</v>
      </c>
      <c r="C18" s="10">
        <f>IF(Week_Start&lt;&gt;"",Week_Start+5,"")</f>
        <v>42147</v>
      </c>
      <c r="D18" s="11"/>
      <c r="E18" s="11"/>
      <c r="F18" s="11"/>
      <c r="G18" s="11"/>
      <c r="J18" s="12">
        <f>(Table1678[Hours]*Hourly_Rate)</f>
        <v>0</v>
      </c>
    </row>
    <row r="19" spans="2:11" ht="21" customHeight="1">
      <c r="B19" s="9" t="str">
        <f>TEXT(WEEKDAY(Table1678[Date]),"dddd")</f>
        <v>Sunday</v>
      </c>
      <c r="C19" s="10">
        <f>IF(Week_Start&lt;&gt;"",Week_Start+6,"")</f>
        <v>42148</v>
      </c>
      <c r="D19" s="11"/>
      <c r="E19" s="11"/>
      <c r="F19" s="11"/>
      <c r="G19" s="11"/>
      <c r="H19" s="9">
        <f>IF(24*(IF(Table1678[Time In]&gt;Table1678[Time Out],Table1678[Time Out]+1-Table1678[Time In],Table1678[Time Out]-Table1678[Time In])+IF(Table1678[Time In 2]&gt;Table1678[Time Out 2],Table1678[Time Out 2]+1-Table1678[Time In 2],Table1678[Time Out 2]-Table1678[Time In 2]))&gt;8,8,24*(IF(Table1678[Time In]&gt;Table1678[Time Out],Table1678[Time Out]+1-Table1678[Time In],Table1678[Time Out]-Table1678[Time In])+IF(Table1678[Time In 2]&gt;Table1678[Time Out 2],Table1678[Time Out 2]+1-Table1678[Time In 2],Table1678[Time Out 2]-Table1678[Time In 2])))</f>
        <v>0</v>
      </c>
      <c r="J19" s="12">
        <f>(Table1678[Hours]*Hourly_Rate)</f>
        <v>0</v>
      </c>
    </row>
    <row r="20" spans="2:11" ht="21" customHeight="1">
      <c r="B20" s="9" t="s">
        <v>7</v>
      </c>
      <c r="H20" s="9">
        <f>SUBTOTAL(109,Table1678[Hours])</f>
        <v>0</v>
      </c>
      <c r="I20" s="9">
        <f>SUBTOTAL(109,Table1678[Description of work completed])</f>
        <v>0</v>
      </c>
      <c r="J20" s="12">
        <f>SUBTOTAL(109,Table1678[Total Pay])</f>
        <v>0</v>
      </c>
    </row>
    <row r="22" spans="2:11">
      <c r="J22" s="20"/>
      <c r="K22" s="20"/>
    </row>
    <row r="23" spans="2:11" ht="20.25" customHeight="1">
      <c r="B23" s="3"/>
      <c r="C23" s="3"/>
      <c r="D23" s="3"/>
      <c r="E23" s="3"/>
      <c r="H23" s="4"/>
      <c r="I23" s="4"/>
    </row>
    <row r="24" spans="2:11">
      <c r="B24" s="2" t="s">
        <v>14</v>
      </c>
      <c r="C24" s="2"/>
      <c r="D24" s="2"/>
      <c r="E24" s="2"/>
      <c r="H24" s="2" t="s">
        <v>5</v>
      </c>
      <c r="I24" s="2"/>
    </row>
    <row r="25" spans="2:11" ht="37.5" customHeight="1">
      <c r="B25" s="3"/>
      <c r="C25" s="3"/>
      <c r="D25" s="3"/>
      <c r="E25" s="3"/>
      <c r="H25" s="4"/>
      <c r="I25" s="4"/>
    </row>
    <row r="26" spans="2:11">
      <c r="B26" s="5" t="s">
        <v>15</v>
      </c>
      <c r="C26" s="5"/>
      <c r="D26" s="5"/>
      <c r="E26" s="5"/>
      <c r="H26" s="5" t="s">
        <v>5</v>
      </c>
      <c r="I26" s="5"/>
    </row>
  </sheetData>
  <mergeCells count="4">
    <mergeCell ref="B1:L1"/>
    <mergeCell ref="B2:L2"/>
    <mergeCell ref="B3:L3"/>
    <mergeCell ref="J22:K22"/>
  </mergeCells>
  <phoneticPr fontId="7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D13:G19">
      <formula1>0</formula1>
      <formula2>0.999305555555556</formula2>
    </dataValidation>
  </dataValidations>
  <hyperlinks>
    <hyperlink ref="C9" r:id="rId1"/>
  </hyperlinks>
  <pageMargins left="0.5" right="0.5" top="0.75" bottom="0" header="0.5" footer="0"/>
  <pageSetup paperSize="9" scale="51" orientation="portrait" horizontalDpi="4294967292" verticalDpi="4294967292"/>
  <headerFooter alignWithMargins="0"/>
  <tableParts count="1">
    <tablePart r:id="rId2"/>
  </tableParts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3"/>
    <pageSetUpPr fitToPage="1"/>
  </sheetPr>
  <dimension ref="B1:L26"/>
  <sheetViews>
    <sheetView showGridLines="0" showZeros="0" topLeftCell="A5" zoomScale="125" zoomScaleNormal="125" zoomScalePageLayoutView="125" workbookViewId="0">
      <selection activeCell="I15" sqref="I15"/>
    </sheetView>
  </sheetViews>
  <sheetFormatPr baseColWidth="10" defaultColWidth="8.83203125" defaultRowHeight="15" x14ac:dyDescent="0"/>
  <cols>
    <col min="1" max="1" width="2" style="9" customWidth="1"/>
    <col min="2" max="2" width="14.6640625" style="9" customWidth="1"/>
    <col min="3" max="3" width="16.5" style="9" bestFit="1" customWidth="1"/>
    <col min="4" max="8" width="11.6640625" style="9" customWidth="1"/>
    <col min="9" max="9" width="42.6640625" style="9" bestFit="1" customWidth="1"/>
    <col min="10" max="12" width="11.6640625" style="9" customWidth="1"/>
    <col min="13" max="16384" width="8.83203125" style="9"/>
  </cols>
  <sheetData>
    <row r="1" spans="2:12" ht="34.5" customHeight="1" thickBot="1">
      <c r="B1" s="18" t="s">
        <v>16</v>
      </c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2:12" ht="31.5" customHeight="1" thickTop="1" thickBot="1">
      <c r="B2" s="17" t="s">
        <v>19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17" customHeight="1" thickTop="1">
      <c r="B3" s="19" t="s">
        <v>20</v>
      </c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2:12" ht="17" customHeight="1"/>
    <row r="5" spans="2:12" ht="17" customHeight="1">
      <c r="B5" s="9" t="s">
        <v>8</v>
      </c>
      <c r="C5" s="13">
        <v>42149</v>
      </c>
    </row>
    <row r="6" spans="2:12" ht="17" customHeight="1">
      <c r="B6" s="9" t="s">
        <v>0</v>
      </c>
      <c r="C6" s="14" t="s">
        <v>27</v>
      </c>
    </row>
    <row r="7" spans="2:12" ht="17" customHeight="1">
      <c r="B7" s="9" t="s">
        <v>1</v>
      </c>
      <c r="C7" s="14" t="s">
        <v>28</v>
      </c>
    </row>
    <row r="8" spans="2:12" ht="17" customHeight="1">
      <c r="B8" s="9" t="s">
        <v>2</v>
      </c>
      <c r="C8" s="14" t="s">
        <v>29</v>
      </c>
    </row>
    <row r="9" spans="2:12" ht="17" customHeight="1">
      <c r="B9" s="9" t="s">
        <v>4</v>
      </c>
      <c r="C9" s="16" t="s">
        <v>30</v>
      </c>
    </row>
    <row r="10" spans="2:12" ht="17" customHeight="1"/>
    <row r="11" spans="2:12">
      <c r="B11" s="9" t="s">
        <v>9</v>
      </c>
      <c r="C11" s="1">
        <v>36</v>
      </c>
      <c r="D11" s="9" t="s">
        <v>24</v>
      </c>
    </row>
    <row r="12" spans="2:12">
      <c r="B12" s="7" t="s">
        <v>3</v>
      </c>
      <c r="C12" s="8" t="s">
        <v>5</v>
      </c>
      <c r="D12" s="8" t="s">
        <v>10</v>
      </c>
      <c r="E12" s="8" t="s">
        <v>11</v>
      </c>
      <c r="F12" s="8" t="s">
        <v>12</v>
      </c>
      <c r="G12" s="8" t="s">
        <v>13</v>
      </c>
      <c r="H12" s="6" t="s">
        <v>26</v>
      </c>
      <c r="I12" s="15" t="s">
        <v>21</v>
      </c>
      <c r="J12" s="6" t="s">
        <v>6</v>
      </c>
    </row>
    <row r="13" spans="2:12" ht="21" customHeight="1">
      <c r="B13" s="9" t="str">
        <f>TEXT(WEEKDAY(Table16789[Date]),"dddd")</f>
        <v>Monday</v>
      </c>
      <c r="C13" s="10">
        <f>IF(Week_Start&lt;&gt;"",Week_Start,"")</f>
        <v>42149</v>
      </c>
      <c r="D13" s="11"/>
      <c r="E13" s="11"/>
      <c r="F13" s="11"/>
      <c r="G13" s="11"/>
      <c r="H13" s="9">
        <f>IF(24*(IF(Table16789[Time In]&gt;Table16789[Time Out],Table16789[Time Out]+1-Table16789[Time In],Table16789[Time Out]-Table16789[Time In])+IF(Table16789[Time In 2]&gt;Table16789[Time Out 2],Table16789[Time Out 2]+1-Table16789[Time In 2],Table16789[Time Out 2]-Table16789[Time In 2]))&gt;8,8,24*(IF(Table16789[Time In]&gt;Table16789[Time Out],Table16789[Time Out]+1-Table16789[Time In],Table16789[Time Out]-Table16789[Time In])+IF(Table16789[Time In 2]&gt;Table16789[Time Out 2],Table16789[Time Out 2]+1-Table16789[Time In 2],Table16789[Time Out 2]-Table16789[Time In 2])))</f>
        <v>0</v>
      </c>
      <c r="J13" s="12">
        <f>(Table16789[Hours]*Hourly_Rate)</f>
        <v>0</v>
      </c>
    </row>
    <row r="14" spans="2:12" ht="21" customHeight="1">
      <c r="B14" s="9" t="str">
        <f>TEXT(WEEKDAY(Table16789[Date]),"dddd")</f>
        <v>Tuesday</v>
      </c>
      <c r="C14" s="10">
        <f>IF(Week_Start&lt;&gt;"",Week_Start+1,"")</f>
        <v>42150</v>
      </c>
      <c r="D14" s="11"/>
      <c r="E14" s="11"/>
      <c r="F14" s="11"/>
      <c r="G14" s="11"/>
      <c r="H14" s="9">
        <f>IF(24*(IF(Table16789[Time In]&gt;Table16789[Time Out],Table16789[Time Out]+1-Table16789[Time In],Table16789[Time Out]-Table16789[Time In])+IF(Table16789[Time In 2]&gt;Table16789[Time Out 2],Table16789[Time Out 2]+1-Table16789[Time In 2],Table16789[Time Out 2]-Table16789[Time In 2]))&gt;8,8,24*(IF(Table16789[Time In]&gt;Table16789[Time Out],Table16789[Time Out]+1-Table16789[Time In],Table16789[Time Out]-Table16789[Time In])+IF(Table16789[Time In 2]&gt;Table16789[Time Out 2],Table16789[Time Out 2]+1-Table16789[Time In 2],Table16789[Time Out 2]-Table16789[Time In 2])))</f>
        <v>0</v>
      </c>
      <c r="J14" s="12">
        <f>(Table16789[Hours]*Hourly_Rate)</f>
        <v>0</v>
      </c>
    </row>
    <row r="15" spans="2:12" ht="21" customHeight="1">
      <c r="B15" s="9" t="str">
        <f>TEXT(WEEKDAY(Table16789[Date]),"dddd")</f>
        <v>Wednesday</v>
      </c>
      <c r="C15" s="10">
        <f>IF(Week_Start&lt;&gt;"",Week_Start+2,"")</f>
        <v>42151</v>
      </c>
      <c r="D15" s="11"/>
      <c r="E15" s="11"/>
      <c r="F15" s="11"/>
      <c r="G15" s="11"/>
      <c r="H15" s="9">
        <f>IF(24*(IF(Table16789[Time In]&gt;Table16789[Time Out],Table16789[Time Out]+1-Table16789[Time In],Table16789[Time Out]-Table16789[Time In])+IF(Table16789[Time In 2]&gt;Table16789[Time Out 2],Table16789[Time Out 2]+1-Table16789[Time In 2],Table16789[Time Out 2]-Table16789[Time In 2]))&gt;8,8,24*(IF(Table16789[Time In]&gt;Table16789[Time Out],Table16789[Time Out]+1-Table16789[Time In],Table16789[Time Out]-Table16789[Time In])+IF(Table16789[Time In 2]&gt;Table16789[Time Out 2],Table16789[Time Out 2]+1-Table16789[Time In 2],Table16789[Time Out 2]-Table16789[Time In 2])))</f>
        <v>0</v>
      </c>
      <c r="J15" s="12">
        <f>(Table16789[Hours]*Hourly_Rate)</f>
        <v>0</v>
      </c>
    </row>
    <row r="16" spans="2:12" ht="21" customHeight="1">
      <c r="B16" s="9" t="str">
        <f>TEXT(WEEKDAY(Table16789[Date]),"dddd")</f>
        <v>Thursday</v>
      </c>
      <c r="C16" s="10">
        <f>IF(Week_Start&lt;&gt;"",Week_Start+3,"")</f>
        <v>42152</v>
      </c>
      <c r="D16" s="11"/>
      <c r="E16" s="11"/>
      <c r="F16" s="11"/>
      <c r="G16" s="11"/>
      <c r="H16" s="9">
        <f>IF(24*(IF(Table16789[Time In]&gt;Table16789[Time Out],Table16789[Time Out]+1-Table16789[Time In],Table16789[Time Out]-Table16789[Time In])+IF(Table16789[Time In 2]&gt;Table16789[Time Out 2],Table16789[Time Out 2]+1-Table16789[Time In 2],Table16789[Time Out 2]-Table16789[Time In 2]))&gt;8,8,24*(IF(Table16789[Time In]&gt;Table16789[Time Out],Table16789[Time Out]+1-Table16789[Time In],Table16789[Time Out]-Table16789[Time In])+IF(Table16789[Time In 2]&gt;Table16789[Time Out 2],Table16789[Time Out 2]+1-Table16789[Time In 2],Table16789[Time Out 2]-Table16789[Time In 2])))</f>
        <v>0</v>
      </c>
      <c r="J16" s="12">
        <f>(Table16789[Hours]*Hourly_Rate)</f>
        <v>0</v>
      </c>
    </row>
    <row r="17" spans="2:11" ht="21" customHeight="1">
      <c r="B17" s="9" t="str">
        <f>TEXT(WEEKDAY(Table16789[Date]),"dddd")</f>
        <v>Friday</v>
      </c>
      <c r="C17" s="10">
        <f>IF(Week_Start&lt;&gt;"",Week_Start+4,"")</f>
        <v>42153</v>
      </c>
      <c r="D17" s="11"/>
      <c r="E17" s="11"/>
      <c r="F17" s="11"/>
      <c r="G17" s="11"/>
      <c r="J17" s="12">
        <f>(Table16789[Hours]*Hourly_Rate)</f>
        <v>0</v>
      </c>
    </row>
    <row r="18" spans="2:11" ht="21" customHeight="1">
      <c r="B18" s="9" t="str">
        <f>TEXT(WEEKDAY(Table16789[Date]),"dddd")</f>
        <v>Saturday</v>
      </c>
      <c r="C18" s="10">
        <f>IF(Week_Start&lt;&gt;"",Week_Start+5,"")</f>
        <v>42154</v>
      </c>
      <c r="D18" s="11"/>
      <c r="E18" s="11"/>
      <c r="F18" s="11"/>
      <c r="G18" s="11"/>
      <c r="J18" s="12">
        <f>(Table16789[Hours]*Hourly_Rate)</f>
        <v>0</v>
      </c>
    </row>
    <row r="19" spans="2:11" ht="21" customHeight="1">
      <c r="B19" s="9" t="str">
        <f>TEXT(WEEKDAY(Table16789[Date]),"dddd")</f>
        <v>Sunday</v>
      </c>
      <c r="C19" s="10">
        <f>IF(Week_Start&lt;&gt;"",Week_Start+6,"")</f>
        <v>42155</v>
      </c>
      <c r="D19" s="11"/>
      <c r="E19" s="11"/>
      <c r="F19" s="11"/>
      <c r="G19" s="11"/>
      <c r="H19" s="9">
        <f>IF(24*(IF(Table16789[Time In]&gt;Table16789[Time Out],Table16789[Time Out]+1-Table16789[Time In],Table16789[Time Out]-Table16789[Time In])+IF(Table16789[Time In 2]&gt;Table16789[Time Out 2],Table16789[Time Out 2]+1-Table16789[Time In 2],Table16789[Time Out 2]-Table16789[Time In 2]))&gt;8,8,24*(IF(Table16789[Time In]&gt;Table16789[Time Out],Table16789[Time Out]+1-Table16789[Time In],Table16789[Time Out]-Table16789[Time In])+IF(Table16789[Time In 2]&gt;Table16789[Time Out 2],Table16789[Time Out 2]+1-Table16789[Time In 2],Table16789[Time Out 2]-Table16789[Time In 2])))</f>
        <v>0</v>
      </c>
      <c r="J19" s="12">
        <f>(Table16789[Hours]*Hourly_Rate)</f>
        <v>0</v>
      </c>
    </row>
    <row r="20" spans="2:11" ht="21" customHeight="1">
      <c r="B20" s="9" t="s">
        <v>7</v>
      </c>
      <c r="H20" s="9">
        <f>SUBTOTAL(109,Table16789[Hours])</f>
        <v>0</v>
      </c>
      <c r="I20" s="9">
        <f>SUBTOTAL(109,Table16789[Description of work completed])</f>
        <v>0</v>
      </c>
      <c r="J20" s="12">
        <f>SUBTOTAL(109,Table16789[Total Pay])</f>
        <v>0</v>
      </c>
    </row>
    <row r="22" spans="2:11">
      <c r="J22" s="20"/>
      <c r="K22" s="20"/>
    </row>
    <row r="23" spans="2:11" ht="20.25" customHeight="1">
      <c r="B23" s="3"/>
      <c r="C23" s="3"/>
      <c r="D23" s="3"/>
      <c r="E23" s="3"/>
      <c r="H23" s="4"/>
      <c r="I23" s="4"/>
    </row>
    <row r="24" spans="2:11">
      <c r="B24" s="2" t="s">
        <v>14</v>
      </c>
      <c r="C24" s="2"/>
      <c r="D24" s="2"/>
      <c r="E24" s="2"/>
      <c r="H24" s="2" t="s">
        <v>5</v>
      </c>
      <c r="I24" s="2"/>
    </row>
    <row r="25" spans="2:11" ht="37.5" customHeight="1">
      <c r="B25" s="3"/>
      <c r="C25" s="3"/>
      <c r="D25" s="3"/>
      <c r="E25" s="3"/>
      <c r="H25" s="4"/>
      <c r="I25" s="4"/>
    </row>
    <row r="26" spans="2:11">
      <c r="B26" s="5" t="s">
        <v>15</v>
      </c>
      <c r="C26" s="5"/>
      <c r="D26" s="5"/>
      <c r="E26" s="5"/>
      <c r="H26" s="5" t="s">
        <v>5</v>
      </c>
      <c r="I26" s="5"/>
    </row>
  </sheetData>
  <mergeCells count="4">
    <mergeCell ref="B1:L1"/>
    <mergeCell ref="B2:L2"/>
    <mergeCell ref="B3:L3"/>
    <mergeCell ref="J22:K22"/>
  </mergeCells>
  <phoneticPr fontId="7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D13:G19">
      <formula1>0</formula1>
      <formula2>0.999305555555556</formula2>
    </dataValidation>
  </dataValidations>
  <hyperlinks>
    <hyperlink ref="C9" r:id="rId1"/>
  </hyperlinks>
  <pageMargins left="0.5" right="0.5" top="0.75" bottom="0" header="0.5" footer="0"/>
  <pageSetup paperSize="9" scale="51" orientation="portrait" horizontalDpi="4294967292" verticalDpi="4294967292"/>
  <headerFooter alignWithMargins="0"/>
  <tableParts count="1">
    <tablePart r:id="rId2"/>
  </tableParts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3"/>
    <pageSetUpPr fitToPage="1"/>
  </sheetPr>
  <dimension ref="B1:L26"/>
  <sheetViews>
    <sheetView showGridLines="0" showZeros="0" topLeftCell="A5" zoomScale="125" zoomScaleNormal="125" zoomScalePageLayoutView="125" workbookViewId="0">
      <selection activeCell="I13" sqref="I13"/>
    </sheetView>
  </sheetViews>
  <sheetFormatPr baseColWidth="10" defaultColWidth="8.83203125" defaultRowHeight="15" x14ac:dyDescent="0"/>
  <cols>
    <col min="1" max="1" width="2" style="9" customWidth="1"/>
    <col min="2" max="2" width="14.6640625" style="9" customWidth="1"/>
    <col min="3" max="3" width="16.5" style="9" bestFit="1" customWidth="1"/>
    <col min="4" max="8" width="11.6640625" style="9" customWidth="1"/>
    <col min="9" max="9" width="42.6640625" style="9" bestFit="1" customWidth="1"/>
    <col min="10" max="12" width="11.6640625" style="9" customWidth="1"/>
    <col min="13" max="16384" width="8.83203125" style="9"/>
  </cols>
  <sheetData>
    <row r="1" spans="2:12" ht="34.5" customHeight="1" thickBot="1">
      <c r="B1" s="18" t="s">
        <v>16</v>
      </c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2:12" ht="31.5" customHeight="1" thickTop="1" thickBot="1">
      <c r="B2" s="17" t="s">
        <v>19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17" customHeight="1" thickTop="1">
      <c r="B3" s="19" t="s">
        <v>20</v>
      </c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2:12" ht="17" customHeight="1"/>
    <row r="5" spans="2:12" ht="17" customHeight="1">
      <c r="B5" s="9" t="s">
        <v>8</v>
      </c>
      <c r="C5" s="13">
        <v>42156</v>
      </c>
    </row>
    <row r="6" spans="2:12" ht="17" customHeight="1">
      <c r="B6" s="9" t="s">
        <v>0</v>
      </c>
      <c r="C6" s="14" t="s">
        <v>27</v>
      </c>
    </row>
    <row r="7" spans="2:12" ht="17" customHeight="1">
      <c r="B7" s="9" t="s">
        <v>1</v>
      </c>
      <c r="C7" s="14" t="s">
        <v>28</v>
      </c>
    </row>
    <row r="8" spans="2:12" ht="17" customHeight="1">
      <c r="B8" s="9" t="s">
        <v>2</v>
      </c>
      <c r="C8" s="14" t="s">
        <v>29</v>
      </c>
    </row>
    <row r="9" spans="2:12" ht="17" customHeight="1">
      <c r="B9" s="9" t="s">
        <v>4</v>
      </c>
      <c r="C9" s="16" t="s">
        <v>30</v>
      </c>
    </row>
    <row r="10" spans="2:12" ht="17" customHeight="1"/>
    <row r="11" spans="2:12">
      <c r="B11" s="9" t="s">
        <v>9</v>
      </c>
      <c r="C11" s="1">
        <v>36</v>
      </c>
      <c r="D11" s="9" t="s">
        <v>24</v>
      </c>
    </row>
    <row r="12" spans="2:12">
      <c r="B12" s="7" t="s">
        <v>3</v>
      </c>
      <c r="C12" s="8" t="s">
        <v>5</v>
      </c>
      <c r="D12" s="8" t="s">
        <v>10</v>
      </c>
      <c r="E12" s="8" t="s">
        <v>11</v>
      </c>
      <c r="F12" s="8" t="s">
        <v>12</v>
      </c>
      <c r="G12" s="8" t="s">
        <v>13</v>
      </c>
      <c r="H12" s="6" t="s">
        <v>26</v>
      </c>
      <c r="I12" s="15" t="s">
        <v>21</v>
      </c>
      <c r="J12" s="6" t="s">
        <v>6</v>
      </c>
    </row>
    <row r="13" spans="2:12" ht="21" customHeight="1">
      <c r="B13" s="9" t="str">
        <f>TEXT(WEEKDAY(Table1678910[Date]),"dddd")</f>
        <v>Monday</v>
      </c>
      <c r="C13" s="10">
        <f>IF(Week_Start&lt;&gt;"",Week_Start,"")</f>
        <v>42156</v>
      </c>
      <c r="D13" s="11"/>
      <c r="E13" s="11"/>
      <c r="F13" s="11"/>
      <c r="G13" s="11"/>
      <c r="H13" s="9">
        <f>IF(24*(IF(Table1678910[Time In]&gt;Table1678910[Time Out],Table1678910[Time Out]+1-Table1678910[Time In],Table1678910[Time Out]-Table1678910[Time In])+IF(Table1678910[Time In 2]&gt;Table1678910[Time Out 2],Table1678910[Time Out 2]+1-Table1678910[Time In 2],Table1678910[Time Out 2]-Table1678910[Time In 2]))&gt;8,8,24*(IF(Table1678910[Time In]&gt;Table1678910[Time Out],Table1678910[Time Out]+1-Table1678910[Time In],Table1678910[Time Out]-Table1678910[Time In])+IF(Table1678910[Time In 2]&gt;Table1678910[Time Out 2],Table1678910[Time Out 2]+1-Table1678910[Time In 2],Table1678910[Time Out 2]-Table1678910[Time In 2])))</f>
        <v>0</v>
      </c>
      <c r="J13" s="12">
        <f>(Table1678910[Hours]*Hourly_Rate)</f>
        <v>0</v>
      </c>
    </row>
    <row r="14" spans="2:12" ht="21" customHeight="1">
      <c r="B14" s="9" t="str">
        <f>TEXT(WEEKDAY(Table1678910[Date]),"dddd")</f>
        <v>Tuesday</v>
      </c>
      <c r="C14" s="10">
        <f>IF(Week_Start&lt;&gt;"",Week_Start+1,"")</f>
        <v>42157</v>
      </c>
      <c r="D14" s="11"/>
      <c r="E14" s="11"/>
      <c r="F14" s="11"/>
      <c r="G14" s="11"/>
      <c r="H14" s="9">
        <f>IF(24*(IF(Table1678910[Time In]&gt;Table1678910[Time Out],Table1678910[Time Out]+1-Table1678910[Time In],Table1678910[Time Out]-Table1678910[Time In])+IF(Table1678910[Time In 2]&gt;Table1678910[Time Out 2],Table1678910[Time Out 2]+1-Table1678910[Time In 2],Table1678910[Time Out 2]-Table1678910[Time In 2]))&gt;8,8,24*(IF(Table1678910[Time In]&gt;Table1678910[Time Out],Table1678910[Time Out]+1-Table1678910[Time In],Table1678910[Time Out]-Table1678910[Time In])+IF(Table1678910[Time In 2]&gt;Table1678910[Time Out 2],Table1678910[Time Out 2]+1-Table1678910[Time In 2],Table1678910[Time Out 2]-Table1678910[Time In 2])))</f>
        <v>0</v>
      </c>
      <c r="J14" s="12">
        <f>(Table1678910[Hours]*Hourly_Rate)</f>
        <v>0</v>
      </c>
    </row>
    <row r="15" spans="2:12" ht="21" customHeight="1">
      <c r="B15" s="9" t="str">
        <f>TEXT(WEEKDAY(Table1678910[Date]),"dddd")</f>
        <v>Wednesday</v>
      </c>
      <c r="C15" s="10">
        <f>IF(Week_Start&lt;&gt;"",Week_Start+2,"")</f>
        <v>42158</v>
      </c>
      <c r="D15" s="11"/>
      <c r="E15" s="11"/>
      <c r="F15" s="11"/>
      <c r="G15" s="11"/>
      <c r="H15" s="9">
        <f>IF(24*(IF(Table1678910[Time In]&gt;Table1678910[Time Out],Table1678910[Time Out]+1-Table1678910[Time In],Table1678910[Time Out]-Table1678910[Time In])+IF(Table1678910[Time In 2]&gt;Table1678910[Time Out 2],Table1678910[Time Out 2]+1-Table1678910[Time In 2],Table1678910[Time Out 2]-Table1678910[Time In 2]))&gt;8,8,24*(IF(Table1678910[Time In]&gt;Table1678910[Time Out],Table1678910[Time Out]+1-Table1678910[Time In],Table1678910[Time Out]-Table1678910[Time In])+IF(Table1678910[Time In 2]&gt;Table1678910[Time Out 2],Table1678910[Time Out 2]+1-Table1678910[Time In 2],Table1678910[Time Out 2]-Table1678910[Time In 2])))</f>
        <v>0</v>
      </c>
      <c r="J15" s="12">
        <f>(Table1678910[Hours]*Hourly_Rate)</f>
        <v>0</v>
      </c>
    </row>
    <row r="16" spans="2:12" ht="21" customHeight="1">
      <c r="B16" s="9" t="str">
        <f>TEXT(WEEKDAY(Table1678910[Date]),"dddd")</f>
        <v>Thursday</v>
      </c>
      <c r="C16" s="10">
        <f>IF(Week_Start&lt;&gt;"",Week_Start+3,"")</f>
        <v>42159</v>
      </c>
      <c r="D16" s="11"/>
      <c r="E16" s="11"/>
      <c r="F16" s="11"/>
      <c r="G16" s="11"/>
      <c r="H16" s="9">
        <f>IF(24*(IF(Table1678910[Time In]&gt;Table1678910[Time Out],Table1678910[Time Out]+1-Table1678910[Time In],Table1678910[Time Out]-Table1678910[Time In])+IF(Table1678910[Time In 2]&gt;Table1678910[Time Out 2],Table1678910[Time Out 2]+1-Table1678910[Time In 2],Table1678910[Time Out 2]-Table1678910[Time In 2]))&gt;8,8,24*(IF(Table1678910[Time In]&gt;Table1678910[Time Out],Table1678910[Time Out]+1-Table1678910[Time In],Table1678910[Time Out]-Table1678910[Time In])+IF(Table1678910[Time In 2]&gt;Table1678910[Time Out 2],Table1678910[Time Out 2]+1-Table1678910[Time In 2],Table1678910[Time Out 2]-Table1678910[Time In 2])))</f>
        <v>0</v>
      </c>
      <c r="J16" s="12">
        <f>(Table1678910[Hours]*Hourly_Rate)</f>
        <v>0</v>
      </c>
    </row>
    <row r="17" spans="2:11" ht="21" customHeight="1">
      <c r="B17" s="9" t="str">
        <f>TEXT(WEEKDAY(Table1678910[Date]),"dddd")</f>
        <v>Friday</v>
      </c>
      <c r="C17" s="10">
        <f>IF(Week_Start&lt;&gt;"",Week_Start+4,"")</f>
        <v>42160</v>
      </c>
      <c r="D17" s="11"/>
      <c r="E17" s="11"/>
      <c r="F17" s="11"/>
      <c r="G17" s="11"/>
      <c r="J17" s="12">
        <f>(Table1678910[Hours]*Hourly_Rate)</f>
        <v>0</v>
      </c>
    </row>
    <row r="18" spans="2:11" ht="21" customHeight="1">
      <c r="B18" s="9" t="str">
        <f>TEXT(WEEKDAY(Table1678910[Date]),"dddd")</f>
        <v>Saturday</v>
      </c>
      <c r="C18" s="10">
        <f>IF(Week_Start&lt;&gt;"",Week_Start+5,"")</f>
        <v>42161</v>
      </c>
      <c r="D18" s="11"/>
      <c r="E18" s="11"/>
      <c r="F18" s="11"/>
      <c r="G18" s="11"/>
      <c r="J18" s="12">
        <f>(Table1678910[Hours]*Hourly_Rate)</f>
        <v>0</v>
      </c>
    </row>
    <row r="19" spans="2:11" ht="21" customHeight="1">
      <c r="B19" s="9" t="str">
        <f>TEXT(WEEKDAY(Table1678910[Date]),"dddd")</f>
        <v>Sunday</v>
      </c>
      <c r="C19" s="10">
        <f>IF(Week_Start&lt;&gt;"",Week_Start+6,"")</f>
        <v>42162</v>
      </c>
      <c r="D19" s="11"/>
      <c r="E19" s="11"/>
      <c r="F19" s="11"/>
      <c r="G19" s="11"/>
      <c r="H19" s="9">
        <f>IF(24*(IF(Table1678910[Time In]&gt;Table1678910[Time Out],Table1678910[Time Out]+1-Table1678910[Time In],Table1678910[Time Out]-Table1678910[Time In])+IF(Table1678910[Time In 2]&gt;Table1678910[Time Out 2],Table1678910[Time Out 2]+1-Table1678910[Time In 2],Table1678910[Time Out 2]-Table1678910[Time In 2]))&gt;8,8,24*(IF(Table1678910[Time In]&gt;Table1678910[Time Out],Table1678910[Time Out]+1-Table1678910[Time In],Table1678910[Time Out]-Table1678910[Time In])+IF(Table1678910[Time In 2]&gt;Table1678910[Time Out 2],Table1678910[Time Out 2]+1-Table1678910[Time In 2],Table1678910[Time Out 2]-Table1678910[Time In 2])))</f>
        <v>0</v>
      </c>
      <c r="J19" s="12">
        <f>(Table1678910[Hours]*Hourly_Rate)</f>
        <v>0</v>
      </c>
    </row>
    <row r="20" spans="2:11" ht="21" customHeight="1">
      <c r="B20" s="9" t="s">
        <v>7</v>
      </c>
      <c r="H20" s="9">
        <f>SUBTOTAL(109,Table1678910[Hours])</f>
        <v>0</v>
      </c>
      <c r="I20" s="9">
        <f>SUBTOTAL(109,Table1678910[Description of work completed])</f>
        <v>0</v>
      </c>
      <c r="J20" s="12">
        <f>SUBTOTAL(109,Table1678910[Total Pay])</f>
        <v>0</v>
      </c>
    </row>
    <row r="22" spans="2:11">
      <c r="J22" s="20"/>
      <c r="K22" s="20"/>
    </row>
    <row r="23" spans="2:11" ht="20.25" customHeight="1">
      <c r="B23" s="3"/>
      <c r="C23" s="3"/>
      <c r="D23" s="3"/>
      <c r="E23" s="3"/>
      <c r="H23" s="4"/>
      <c r="I23" s="4"/>
    </row>
    <row r="24" spans="2:11">
      <c r="B24" s="2" t="s">
        <v>14</v>
      </c>
      <c r="C24" s="2"/>
      <c r="D24" s="2"/>
      <c r="E24" s="2"/>
      <c r="H24" s="2" t="s">
        <v>5</v>
      </c>
      <c r="I24" s="2"/>
    </row>
    <row r="25" spans="2:11" ht="37.5" customHeight="1">
      <c r="B25" s="3"/>
      <c r="C25" s="3"/>
      <c r="D25" s="3"/>
      <c r="E25" s="3"/>
      <c r="H25" s="4"/>
      <c r="I25" s="4"/>
    </row>
    <row r="26" spans="2:11">
      <c r="B26" s="5" t="s">
        <v>15</v>
      </c>
      <c r="C26" s="5"/>
      <c r="D26" s="5"/>
      <c r="E26" s="5"/>
      <c r="H26" s="5" t="s">
        <v>5</v>
      </c>
      <c r="I26" s="5"/>
    </row>
  </sheetData>
  <mergeCells count="4">
    <mergeCell ref="B1:L1"/>
    <mergeCell ref="B2:L2"/>
    <mergeCell ref="B3:L3"/>
    <mergeCell ref="J22:K22"/>
  </mergeCells>
  <phoneticPr fontId="7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D13:G19">
      <formula1>0</formula1>
      <formula2>0.999305555555556</formula2>
    </dataValidation>
  </dataValidations>
  <hyperlinks>
    <hyperlink ref="C9" r:id="rId1"/>
  </hyperlinks>
  <pageMargins left="0.5" right="0.5" top="0.75" bottom="0" header="0.5" footer="0"/>
  <pageSetup paperSize="9" scale="51" orientation="portrait" horizontalDpi="4294967292" verticalDpi="4294967292"/>
  <headerFooter alignWithMargins="0"/>
  <tableParts count="1">
    <tablePart r:id="rId2"/>
  </tableParts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3"/>
    <pageSetUpPr fitToPage="1"/>
  </sheetPr>
  <dimension ref="B1:L26"/>
  <sheetViews>
    <sheetView showGridLines="0" showZeros="0" topLeftCell="A5" zoomScale="125" zoomScaleNormal="125" zoomScalePageLayoutView="125" workbookViewId="0">
      <selection activeCell="I13" sqref="I13"/>
    </sheetView>
  </sheetViews>
  <sheetFormatPr baseColWidth="10" defaultColWidth="8.83203125" defaultRowHeight="15" x14ac:dyDescent="0"/>
  <cols>
    <col min="1" max="1" width="2" style="9" customWidth="1"/>
    <col min="2" max="2" width="14.6640625" style="9" customWidth="1"/>
    <col min="3" max="3" width="16.5" style="9" bestFit="1" customWidth="1"/>
    <col min="4" max="8" width="11.6640625" style="9" customWidth="1"/>
    <col min="9" max="9" width="42.6640625" style="9" bestFit="1" customWidth="1"/>
    <col min="10" max="12" width="11.6640625" style="9" customWidth="1"/>
    <col min="13" max="16384" width="8.83203125" style="9"/>
  </cols>
  <sheetData>
    <row r="1" spans="2:12" ht="34.5" customHeight="1" thickBot="1">
      <c r="B1" s="18" t="s">
        <v>16</v>
      </c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2:12" ht="31.5" customHeight="1" thickTop="1" thickBot="1">
      <c r="B2" s="17" t="s">
        <v>19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17" customHeight="1" thickTop="1">
      <c r="B3" s="19" t="s">
        <v>20</v>
      </c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2:12" ht="17" customHeight="1"/>
    <row r="5" spans="2:12" ht="17" customHeight="1">
      <c r="B5" s="9" t="s">
        <v>8</v>
      </c>
      <c r="C5" s="13">
        <v>42163</v>
      </c>
    </row>
    <row r="6" spans="2:12" ht="17" customHeight="1">
      <c r="B6" s="9" t="s">
        <v>0</v>
      </c>
      <c r="C6" s="14" t="s">
        <v>27</v>
      </c>
    </row>
    <row r="7" spans="2:12" ht="17" customHeight="1">
      <c r="B7" s="9" t="s">
        <v>1</v>
      </c>
      <c r="C7" s="14" t="s">
        <v>28</v>
      </c>
    </row>
    <row r="8" spans="2:12" ht="17" customHeight="1">
      <c r="B8" s="9" t="s">
        <v>2</v>
      </c>
      <c r="C8" s="14" t="s">
        <v>29</v>
      </c>
    </row>
    <row r="9" spans="2:12" ht="17" customHeight="1">
      <c r="B9" s="9" t="s">
        <v>4</v>
      </c>
      <c r="C9" s="16" t="s">
        <v>30</v>
      </c>
    </row>
    <row r="10" spans="2:12" ht="17" customHeight="1"/>
    <row r="11" spans="2:12">
      <c r="B11" s="9" t="s">
        <v>9</v>
      </c>
      <c r="C11" s="1">
        <v>36</v>
      </c>
      <c r="D11" s="9" t="s">
        <v>24</v>
      </c>
    </row>
    <row r="12" spans="2:12">
      <c r="B12" s="7" t="s">
        <v>3</v>
      </c>
      <c r="C12" s="8" t="s">
        <v>5</v>
      </c>
      <c r="D12" s="8" t="s">
        <v>10</v>
      </c>
      <c r="E12" s="8" t="s">
        <v>11</v>
      </c>
      <c r="F12" s="8" t="s">
        <v>12</v>
      </c>
      <c r="G12" s="8" t="s">
        <v>13</v>
      </c>
      <c r="H12" s="6" t="s">
        <v>26</v>
      </c>
      <c r="I12" s="15" t="s">
        <v>21</v>
      </c>
      <c r="J12" s="6" t="s">
        <v>6</v>
      </c>
    </row>
    <row r="13" spans="2:12" ht="21" customHeight="1">
      <c r="B13" s="9" t="str">
        <f>TEXT(WEEKDAY(Table167891011[Date]),"dddd")</f>
        <v>Monday</v>
      </c>
      <c r="C13" s="10">
        <f>IF(Week_Start&lt;&gt;"",Week_Start,"")</f>
        <v>42163</v>
      </c>
      <c r="D13" s="11"/>
      <c r="E13" s="11"/>
      <c r="F13" s="11"/>
      <c r="G13" s="11"/>
      <c r="H13" s="9">
        <f>IF(24*(IF(Table167891011[Time In]&gt;Table167891011[Time Out],Table167891011[Time Out]+1-Table167891011[Time In],Table167891011[Time Out]-Table167891011[Time In])+IF(Table167891011[Time In 2]&gt;Table167891011[Time Out 2],Table167891011[Time Out 2]+1-Table167891011[Time In 2],Table167891011[Time Out 2]-Table167891011[Time In 2]))&gt;8,8,24*(IF(Table167891011[Time In]&gt;Table167891011[Time Out],Table167891011[Time Out]+1-Table167891011[Time In],Table167891011[Time Out]-Table167891011[Time In])+IF(Table167891011[Time In 2]&gt;Table167891011[Time Out 2],Table167891011[Time Out 2]+1-Table167891011[Time In 2],Table167891011[Time Out 2]-Table167891011[Time In 2])))</f>
        <v>0</v>
      </c>
      <c r="J13" s="12">
        <f>(Table167891011[Hours]*Hourly_Rate)</f>
        <v>0</v>
      </c>
    </row>
    <row r="14" spans="2:12" ht="21" customHeight="1">
      <c r="B14" s="9" t="str">
        <f>TEXT(WEEKDAY(Table167891011[Date]),"dddd")</f>
        <v>Tuesday</v>
      </c>
      <c r="C14" s="10">
        <f>IF(Week_Start&lt;&gt;"",Week_Start+1,"")</f>
        <v>42164</v>
      </c>
      <c r="D14" s="11"/>
      <c r="E14" s="11"/>
      <c r="F14" s="11"/>
      <c r="G14" s="11"/>
      <c r="H14" s="9">
        <f>IF(24*(IF(Table167891011[Time In]&gt;Table167891011[Time Out],Table167891011[Time Out]+1-Table167891011[Time In],Table167891011[Time Out]-Table167891011[Time In])+IF(Table167891011[Time In 2]&gt;Table167891011[Time Out 2],Table167891011[Time Out 2]+1-Table167891011[Time In 2],Table167891011[Time Out 2]-Table167891011[Time In 2]))&gt;8,8,24*(IF(Table167891011[Time In]&gt;Table167891011[Time Out],Table167891011[Time Out]+1-Table167891011[Time In],Table167891011[Time Out]-Table167891011[Time In])+IF(Table167891011[Time In 2]&gt;Table167891011[Time Out 2],Table167891011[Time Out 2]+1-Table167891011[Time In 2],Table167891011[Time Out 2]-Table167891011[Time In 2])))</f>
        <v>0</v>
      </c>
      <c r="J14" s="12">
        <f>(Table167891011[Hours]*Hourly_Rate)</f>
        <v>0</v>
      </c>
    </row>
    <row r="15" spans="2:12" ht="21" customHeight="1">
      <c r="B15" s="9" t="str">
        <f>TEXT(WEEKDAY(Table167891011[Date]),"dddd")</f>
        <v>Wednesday</v>
      </c>
      <c r="C15" s="10">
        <f>IF(Week_Start&lt;&gt;"",Week_Start+2,"")</f>
        <v>42165</v>
      </c>
      <c r="D15" s="11"/>
      <c r="E15" s="11"/>
      <c r="F15" s="11"/>
      <c r="G15" s="11"/>
      <c r="H15" s="9">
        <f>IF(24*(IF(Table167891011[Time In]&gt;Table167891011[Time Out],Table167891011[Time Out]+1-Table167891011[Time In],Table167891011[Time Out]-Table167891011[Time In])+IF(Table167891011[Time In 2]&gt;Table167891011[Time Out 2],Table167891011[Time Out 2]+1-Table167891011[Time In 2],Table167891011[Time Out 2]-Table167891011[Time In 2]))&gt;8,8,24*(IF(Table167891011[Time In]&gt;Table167891011[Time Out],Table167891011[Time Out]+1-Table167891011[Time In],Table167891011[Time Out]-Table167891011[Time In])+IF(Table167891011[Time In 2]&gt;Table167891011[Time Out 2],Table167891011[Time Out 2]+1-Table167891011[Time In 2],Table167891011[Time Out 2]-Table167891011[Time In 2])))</f>
        <v>0</v>
      </c>
      <c r="J15" s="12">
        <f>(Table167891011[Hours]*Hourly_Rate)</f>
        <v>0</v>
      </c>
    </row>
    <row r="16" spans="2:12" ht="21" customHeight="1">
      <c r="B16" s="9" t="str">
        <f>TEXT(WEEKDAY(Table167891011[Date]),"dddd")</f>
        <v>Thursday</v>
      </c>
      <c r="C16" s="10">
        <f>IF(Week_Start&lt;&gt;"",Week_Start+3,"")</f>
        <v>42166</v>
      </c>
      <c r="D16" s="11"/>
      <c r="E16" s="11"/>
      <c r="F16" s="11"/>
      <c r="G16" s="11"/>
      <c r="H16" s="9">
        <f>IF(24*(IF(Table167891011[Time In]&gt;Table167891011[Time Out],Table167891011[Time Out]+1-Table167891011[Time In],Table167891011[Time Out]-Table167891011[Time In])+IF(Table167891011[Time In 2]&gt;Table167891011[Time Out 2],Table167891011[Time Out 2]+1-Table167891011[Time In 2],Table167891011[Time Out 2]-Table167891011[Time In 2]))&gt;8,8,24*(IF(Table167891011[Time In]&gt;Table167891011[Time Out],Table167891011[Time Out]+1-Table167891011[Time In],Table167891011[Time Out]-Table167891011[Time In])+IF(Table167891011[Time In 2]&gt;Table167891011[Time Out 2],Table167891011[Time Out 2]+1-Table167891011[Time In 2],Table167891011[Time Out 2]-Table167891011[Time In 2])))</f>
        <v>0</v>
      </c>
      <c r="J16" s="12">
        <f>(Table167891011[Hours]*Hourly_Rate)</f>
        <v>0</v>
      </c>
    </row>
    <row r="17" spans="2:11" ht="21" customHeight="1">
      <c r="B17" s="9" t="str">
        <f>TEXT(WEEKDAY(Table167891011[Date]),"dddd")</f>
        <v>Friday</v>
      </c>
      <c r="C17" s="10">
        <f>IF(Week_Start&lt;&gt;"",Week_Start+4,"")</f>
        <v>42167</v>
      </c>
      <c r="D17" s="11"/>
      <c r="E17" s="11"/>
      <c r="F17" s="11"/>
      <c r="G17" s="11"/>
      <c r="J17" s="12">
        <f>(Table167891011[Hours]*Hourly_Rate)</f>
        <v>0</v>
      </c>
    </row>
    <row r="18" spans="2:11" ht="21" customHeight="1">
      <c r="B18" s="9" t="str">
        <f>TEXT(WEEKDAY(Table167891011[Date]),"dddd")</f>
        <v>Saturday</v>
      </c>
      <c r="C18" s="10">
        <f>IF(Week_Start&lt;&gt;"",Week_Start+5,"")</f>
        <v>42168</v>
      </c>
      <c r="D18" s="11"/>
      <c r="E18" s="11"/>
      <c r="F18" s="11"/>
      <c r="G18" s="11"/>
      <c r="J18" s="12">
        <f>(Table167891011[Hours]*Hourly_Rate)</f>
        <v>0</v>
      </c>
    </row>
    <row r="19" spans="2:11" ht="21" customHeight="1">
      <c r="B19" s="9" t="str">
        <f>TEXT(WEEKDAY(Table167891011[Date]),"dddd")</f>
        <v>Sunday</v>
      </c>
      <c r="C19" s="10">
        <f>IF(Week_Start&lt;&gt;"",Week_Start+6,"")</f>
        <v>42169</v>
      </c>
      <c r="D19" s="11"/>
      <c r="E19" s="11"/>
      <c r="F19" s="11"/>
      <c r="G19" s="11"/>
      <c r="H19" s="9">
        <f>IF(24*(IF(Table167891011[Time In]&gt;Table167891011[Time Out],Table167891011[Time Out]+1-Table167891011[Time In],Table167891011[Time Out]-Table167891011[Time In])+IF(Table167891011[Time In 2]&gt;Table167891011[Time Out 2],Table167891011[Time Out 2]+1-Table167891011[Time In 2],Table167891011[Time Out 2]-Table167891011[Time In 2]))&gt;8,8,24*(IF(Table167891011[Time In]&gt;Table167891011[Time Out],Table167891011[Time Out]+1-Table167891011[Time In],Table167891011[Time Out]-Table167891011[Time In])+IF(Table167891011[Time In 2]&gt;Table167891011[Time Out 2],Table167891011[Time Out 2]+1-Table167891011[Time In 2],Table167891011[Time Out 2]-Table167891011[Time In 2])))</f>
        <v>0</v>
      </c>
      <c r="J19" s="12">
        <f>(Table167891011[Hours]*Hourly_Rate)</f>
        <v>0</v>
      </c>
    </row>
    <row r="20" spans="2:11" ht="21" customHeight="1">
      <c r="B20" s="9" t="s">
        <v>7</v>
      </c>
      <c r="H20" s="9">
        <f>SUBTOTAL(109,Table167891011[Hours])</f>
        <v>0</v>
      </c>
      <c r="I20" s="9">
        <f>SUBTOTAL(109,Table167891011[Description of work completed])</f>
        <v>0</v>
      </c>
      <c r="J20" s="12">
        <f>SUBTOTAL(109,Table167891011[Total Pay])</f>
        <v>0</v>
      </c>
    </row>
    <row r="22" spans="2:11">
      <c r="J22" s="20"/>
      <c r="K22" s="20"/>
    </row>
    <row r="23" spans="2:11" ht="20.25" customHeight="1">
      <c r="B23" s="3"/>
      <c r="C23" s="3"/>
      <c r="D23" s="3"/>
      <c r="E23" s="3"/>
      <c r="H23" s="4"/>
      <c r="I23" s="4"/>
    </row>
    <row r="24" spans="2:11">
      <c r="B24" s="2" t="s">
        <v>14</v>
      </c>
      <c r="C24" s="2"/>
      <c r="D24" s="2"/>
      <c r="E24" s="2"/>
      <c r="H24" s="2" t="s">
        <v>5</v>
      </c>
      <c r="I24" s="2"/>
    </row>
    <row r="25" spans="2:11" ht="37.5" customHeight="1">
      <c r="B25" s="3"/>
      <c r="C25" s="3"/>
      <c r="D25" s="3"/>
      <c r="E25" s="3"/>
      <c r="H25" s="4"/>
      <c r="I25" s="4"/>
    </row>
    <row r="26" spans="2:11">
      <c r="B26" s="5" t="s">
        <v>15</v>
      </c>
      <c r="C26" s="5"/>
      <c r="D26" s="5"/>
      <c r="E26" s="5"/>
      <c r="H26" s="5" t="s">
        <v>5</v>
      </c>
      <c r="I26" s="5"/>
    </row>
  </sheetData>
  <mergeCells count="4">
    <mergeCell ref="B1:L1"/>
    <mergeCell ref="B2:L2"/>
    <mergeCell ref="B3:L3"/>
    <mergeCell ref="J22:K22"/>
  </mergeCells>
  <phoneticPr fontId="7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D13:G19">
      <formula1>0</formula1>
      <formula2>0.999305555555556</formula2>
    </dataValidation>
  </dataValidations>
  <hyperlinks>
    <hyperlink ref="C9" r:id="rId1"/>
  </hyperlinks>
  <pageMargins left="0.5" right="0.5" top="0.75" bottom="0" header="0.5" footer="0"/>
  <pageSetup paperSize="9" scale="51" orientation="portrait" horizontalDpi="4294967292" verticalDpi="4294967292"/>
  <headerFooter alignWithMargins="0"/>
  <tableParts count="1">
    <tablePart r:id="rId2"/>
  </tableParts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3"/>
    <pageSetUpPr fitToPage="1"/>
  </sheetPr>
  <dimension ref="B1:L26"/>
  <sheetViews>
    <sheetView showGridLines="0" showZeros="0" topLeftCell="A5" zoomScale="125" zoomScaleNormal="125" zoomScalePageLayoutView="125" workbookViewId="0">
      <selection activeCell="J13" sqref="J13"/>
    </sheetView>
  </sheetViews>
  <sheetFormatPr baseColWidth="10" defaultColWidth="8.83203125" defaultRowHeight="15" x14ac:dyDescent="0"/>
  <cols>
    <col min="1" max="1" width="2" style="9" customWidth="1"/>
    <col min="2" max="2" width="14.6640625" style="9" customWidth="1"/>
    <col min="3" max="3" width="16.5" style="9" bestFit="1" customWidth="1"/>
    <col min="4" max="8" width="11.6640625" style="9" customWidth="1"/>
    <col min="9" max="9" width="42.6640625" style="9" bestFit="1" customWidth="1"/>
    <col min="10" max="12" width="11.6640625" style="9" customWidth="1"/>
    <col min="13" max="16384" width="8.83203125" style="9"/>
  </cols>
  <sheetData>
    <row r="1" spans="2:12" ht="34.5" customHeight="1" thickBot="1">
      <c r="B1" s="18" t="s">
        <v>16</v>
      </c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2:12" ht="31.5" customHeight="1" thickTop="1" thickBot="1">
      <c r="B2" s="17" t="s">
        <v>19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17" customHeight="1" thickTop="1">
      <c r="B3" s="19" t="s">
        <v>20</v>
      </c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2:12" ht="17" customHeight="1"/>
    <row r="5" spans="2:12" ht="17" customHeight="1">
      <c r="B5" s="9" t="s">
        <v>8</v>
      </c>
      <c r="C5" s="13">
        <v>42170</v>
      </c>
    </row>
    <row r="6" spans="2:12" ht="17" customHeight="1">
      <c r="B6" s="9" t="s">
        <v>0</v>
      </c>
      <c r="C6" s="14" t="s">
        <v>27</v>
      </c>
    </row>
    <row r="7" spans="2:12" ht="17" customHeight="1">
      <c r="B7" s="9" t="s">
        <v>1</v>
      </c>
      <c r="C7" s="14" t="s">
        <v>28</v>
      </c>
    </row>
    <row r="8" spans="2:12" ht="17" customHeight="1">
      <c r="B8" s="9" t="s">
        <v>2</v>
      </c>
      <c r="C8" s="14" t="s">
        <v>29</v>
      </c>
    </row>
    <row r="9" spans="2:12" ht="17" customHeight="1">
      <c r="B9" s="9" t="s">
        <v>4</v>
      </c>
      <c r="C9" s="16" t="s">
        <v>30</v>
      </c>
    </row>
    <row r="10" spans="2:12" ht="17" customHeight="1"/>
    <row r="11" spans="2:12">
      <c r="B11" s="9" t="s">
        <v>9</v>
      </c>
      <c r="C11" s="1">
        <v>36</v>
      </c>
      <c r="D11" s="9" t="s">
        <v>24</v>
      </c>
    </row>
    <row r="12" spans="2:12">
      <c r="B12" s="7" t="s">
        <v>3</v>
      </c>
      <c r="C12" s="8" t="s">
        <v>5</v>
      </c>
      <c r="D12" s="8" t="s">
        <v>10</v>
      </c>
      <c r="E12" s="8" t="s">
        <v>11</v>
      </c>
      <c r="F12" s="8" t="s">
        <v>12</v>
      </c>
      <c r="G12" s="8" t="s">
        <v>13</v>
      </c>
      <c r="H12" s="6" t="s">
        <v>26</v>
      </c>
      <c r="I12" s="15" t="s">
        <v>21</v>
      </c>
      <c r="J12" s="6" t="s">
        <v>6</v>
      </c>
    </row>
    <row r="13" spans="2:12" ht="21" customHeight="1">
      <c r="B13" s="9" t="str">
        <f>TEXT(WEEKDAY(Table16789101112[Date]),"dddd")</f>
        <v>Monday</v>
      </c>
      <c r="C13" s="10">
        <f>IF(Week_Start&lt;&gt;"",Week_Start,"")</f>
        <v>42170</v>
      </c>
      <c r="D13" s="11"/>
      <c r="E13" s="11"/>
      <c r="F13" s="11"/>
      <c r="G13" s="11"/>
      <c r="H13" s="9">
        <f>IF(24*(IF(Table16789101112[Time In]&gt;Table16789101112[Time Out],Table16789101112[Time Out]+1-Table16789101112[Time In],Table16789101112[Time Out]-Table16789101112[Time In])+IF(Table16789101112[Time In 2]&gt;Table16789101112[Time Out 2],Table16789101112[Time Out 2]+1-Table16789101112[Time In 2],Table16789101112[Time Out 2]-Table16789101112[Time In 2]))&gt;8,8,24*(IF(Table16789101112[Time In]&gt;Table16789101112[Time Out],Table16789101112[Time Out]+1-Table16789101112[Time In],Table16789101112[Time Out]-Table16789101112[Time In])+IF(Table16789101112[Time In 2]&gt;Table16789101112[Time Out 2],Table16789101112[Time Out 2]+1-Table16789101112[Time In 2],Table16789101112[Time Out 2]-Table16789101112[Time In 2])))</f>
        <v>0</v>
      </c>
      <c r="J13" s="12">
        <f>(Table16789101112[Hours]*Hourly_Rate)</f>
        <v>0</v>
      </c>
    </row>
    <row r="14" spans="2:12" ht="21" customHeight="1">
      <c r="B14" s="9" t="str">
        <f>TEXT(WEEKDAY(Table16789101112[Date]),"dddd")</f>
        <v>Tuesday</v>
      </c>
      <c r="C14" s="10">
        <f>IF(Week_Start&lt;&gt;"",Week_Start+1,"")</f>
        <v>42171</v>
      </c>
      <c r="D14" s="11"/>
      <c r="E14" s="11"/>
      <c r="F14" s="11"/>
      <c r="G14" s="11"/>
      <c r="H14" s="9">
        <f>IF(24*(IF(Table16789101112[Time In]&gt;Table16789101112[Time Out],Table16789101112[Time Out]+1-Table16789101112[Time In],Table16789101112[Time Out]-Table16789101112[Time In])+IF(Table16789101112[Time In 2]&gt;Table16789101112[Time Out 2],Table16789101112[Time Out 2]+1-Table16789101112[Time In 2],Table16789101112[Time Out 2]-Table16789101112[Time In 2]))&gt;8,8,24*(IF(Table16789101112[Time In]&gt;Table16789101112[Time Out],Table16789101112[Time Out]+1-Table16789101112[Time In],Table16789101112[Time Out]-Table16789101112[Time In])+IF(Table16789101112[Time In 2]&gt;Table16789101112[Time Out 2],Table16789101112[Time Out 2]+1-Table16789101112[Time In 2],Table16789101112[Time Out 2]-Table16789101112[Time In 2])))</f>
        <v>0</v>
      </c>
      <c r="J14" s="12">
        <f>(Table16789101112[Hours]*Hourly_Rate)</f>
        <v>0</v>
      </c>
    </row>
    <row r="15" spans="2:12" ht="21" customHeight="1">
      <c r="B15" s="9" t="str">
        <f>TEXT(WEEKDAY(Table16789101112[Date]),"dddd")</f>
        <v>Wednesday</v>
      </c>
      <c r="C15" s="10">
        <f>IF(Week_Start&lt;&gt;"",Week_Start+2,"")</f>
        <v>42172</v>
      </c>
      <c r="D15" s="11"/>
      <c r="E15" s="11"/>
      <c r="F15" s="11"/>
      <c r="G15" s="11"/>
      <c r="H15" s="9">
        <f>IF(24*(IF(Table16789101112[Time In]&gt;Table16789101112[Time Out],Table16789101112[Time Out]+1-Table16789101112[Time In],Table16789101112[Time Out]-Table16789101112[Time In])+IF(Table16789101112[Time In 2]&gt;Table16789101112[Time Out 2],Table16789101112[Time Out 2]+1-Table16789101112[Time In 2],Table16789101112[Time Out 2]-Table16789101112[Time In 2]))&gt;8,8,24*(IF(Table16789101112[Time In]&gt;Table16789101112[Time Out],Table16789101112[Time Out]+1-Table16789101112[Time In],Table16789101112[Time Out]-Table16789101112[Time In])+IF(Table16789101112[Time In 2]&gt;Table16789101112[Time Out 2],Table16789101112[Time Out 2]+1-Table16789101112[Time In 2],Table16789101112[Time Out 2]-Table16789101112[Time In 2])))</f>
        <v>0</v>
      </c>
      <c r="J15" s="12">
        <f>(Table16789101112[Hours]*Hourly_Rate)</f>
        <v>0</v>
      </c>
    </row>
    <row r="16" spans="2:12" ht="21" customHeight="1">
      <c r="B16" s="9" t="str">
        <f>TEXT(WEEKDAY(Table16789101112[Date]),"dddd")</f>
        <v>Thursday</v>
      </c>
      <c r="C16" s="10">
        <f>IF(Week_Start&lt;&gt;"",Week_Start+3,"")</f>
        <v>42173</v>
      </c>
      <c r="D16" s="11"/>
      <c r="E16" s="11"/>
      <c r="F16" s="11"/>
      <c r="G16" s="11"/>
      <c r="H16" s="9">
        <f>IF(24*(IF(Table16789101112[Time In]&gt;Table16789101112[Time Out],Table16789101112[Time Out]+1-Table16789101112[Time In],Table16789101112[Time Out]-Table16789101112[Time In])+IF(Table16789101112[Time In 2]&gt;Table16789101112[Time Out 2],Table16789101112[Time Out 2]+1-Table16789101112[Time In 2],Table16789101112[Time Out 2]-Table16789101112[Time In 2]))&gt;8,8,24*(IF(Table16789101112[Time In]&gt;Table16789101112[Time Out],Table16789101112[Time Out]+1-Table16789101112[Time In],Table16789101112[Time Out]-Table16789101112[Time In])+IF(Table16789101112[Time In 2]&gt;Table16789101112[Time Out 2],Table16789101112[Time Out 2]+1-Table16789101112[Time In 2],Table16789101112[Time Out 2]-Table16789101112[Time In 2])))</f>
        <v>0</v>
      </c>
      <c r="J16" s="12">
        <f>(Table16789101112[Hours]*Hourly_Rate)</f>
        <v>0</v>
      </c>
    </row>
    <row r="17" spans="2:11" ht="21" customHeight="1">
      <c r="B17" s="9" t="str">
        <f>TEXT(WEEKDAY(Table16789101112[Date]),"dddd")</f>
        <v>Friday</v>
      </c>
      <c r="C17" s="10">
        <f>IF(Week_Start&lt;&gt;"",Week_Start+4,"")</f>
        <v>42174</v>
      </c>
      <c r="D17" s="11"/>
      <c r="E17" s="11"/>
      <c r="F17" s="11"/>
      <c r="G17" s="11"/>
      <c r="J17" s="12">
        <f>(Table16789101112[Hours]*Hourly_Rate)</f>
        <v>0</v>
      </c>
    </row>
    <row r="18" spans="2:11" ht="21" customHeight="1">
      <c r="B18" s="9" t="str">
        <f>TEXT(WEEKDAY(Table16789101112[Date]),"dddd")</f>
        <v>Saturday</v>
      </c>
      <c r="C18" s="10">
        <f>IF(Week_Start&lt;&gt;"",Week_Start+5,"")</f>
        <v>42175</v>
      </c>
      <c r="D18" s="11"/>
      <c r="E18" s="11"/>
      <c r="F18" s="11"/>
      <c r="G18" s="11"/>
      <c r="J18" s="12">
        <f>(Table16789101112[Hours]*Hourly_Rate)</f>
        <v>0</v>
      </c>
    </row>
    <row r="19" spans="2:11" ht="21" customHeight="1">
      <c r="B19" s="9" t="str">
        <f>TEXT(WEEKDAY(Table16789101112[Date]),"dddd")</f>
        <v>Sunday</v>
      </c>
      <c r="C19" s="10">
        <f>IF(Week_Start&lt;&gt;"",Week_Start+6,"")</f>
        <v>42176</v>
      </c>
      <c r="D19" s="11"/>
      <c r="E19" s="11"/>
      <c r="F19" s="11"/>
      <c r="G19" s="11"/>
      <c r="H19" s="9">
        <f>IF(24*(IF(Table16789101112[Time In]&gt;Table16789101112[Time Out],Table16789101112[Time Out]+1-Table16789101112[Time In],Table16789101112[Time Out]-Table16789101112[Time In])+IF(Table16789101112[Time In 2]&gt;Table16789101112[Time Out 2],Table16789101112[Time Out 2]+1-Table16789101112[Time In 2],Table16789101112[Time Out 2]-Table16789101112[Time In 2]))&gt;8,8,24*(IF(Table16789101112[Time In]&gt;Table16789101112[Time Out],Table16789101112[Time Out]+1-Table16789101112[Time In],Table16789101112[Time Out]-Table16789101112[Time In])+IF(Table16789101112[Time In 2]&gt;Table16789101112[Time Out 2],Table16789101112[Time Out 2]+1-Table16789101112[Time In 2],Table16789101112[Time Out 2]-Table16789101112[Time In 2])))</f>
        <v>0</v>
      </c>
      <c r="J19" s="12">
        <f>(Table16789101112[Hours]*Hourly_Rate)</f>
        <v>0</v>
      </c>
    </row>
    <row r="20" spans="2:11" ht="21" customHeight="1">
      <c r="B20" s="9" t="s">
        <v>7</v>
      </c>
      <c r="H20" s="9">
        <f>SUBTOTAL(109,Table16789101112[Hours])</f>
        <v>0</v>
      </c>
      <c r="I20" s="9">
        <f>SUBTOTAL(109,Table16789101112[Description of work completed])</f>
        <v>0</v>
      </c>
      <c r="J20" s="12">
        <f>SUBTOTAL(109,Table16789101112[Total Pay])</f>
        <v>0</v>
      </c>
    </row>
    <row r="22" spans="2:11">
      <c r="J22" s="20"/>
      <c r="K22" s="20"/>
    </row>
    <row r="23" spans="2:11" ht="20.25" customHeight="1">
      <c r="B23" s="3"/>
      <c r="C23" s="3"/>
      <c r="D23" s="3"/>
      <c r="E23" s="3"/>
      <c r="H23" s="4"/>
      <c r="I23" s="4"/>
    </row>
    <row r="24" spans="2:11">
      <c r="B24" s="2" t="s">
        <v>14</v>
      </c>
      <c r="C24" s="2"/>
      <c r="D24" s="2"/>
      <c r="E24" s="2"/>
      <c r="H24" s="2" t="s">
        <v>5</v>
      </c>
      <c r="I24" s="2"/>
    </row>
    <row r="25" spans="2:11" ht="37.5" customHeight="1">
      <c r="B25" s="3"/>
      <c r="C25" s="3"/>
      <c r="D25" s="3"/>
      <c r="E25" s="3"/>
      <c r="H25" s="4"/>
      <c r="I25" s="4"/>
    </row>
    <row r="26" spans="2:11">
      <c r="B26" s="5" t="s">
        <v>15</v>
      </c>
      <c r="C26" s="5"/>
      <c r="D26" s="5"/>
      <c r="E26" s="5"/>
      <c r="H26" s="5" t="s">
        <v>5</v>
      </c>
      <c r="I26" s="5"/>
    </row>
  </sheetData>
  <mergeCells count="4">
    <mergeCell ref="B1:L1"/>
    <mergeCell ref="B2:L2"/>
    <mergeCell ref="B3:L3"/>
    <mergeCell ref="J22:K22"/>
  </mergeCells>
  <phoneticPr fontId="7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D13:G19">
      <formula1>0</formula1>
      <formula2>0.999305555555556</formula2>
    </dataValidation>
  </dataValidations>
  <hyperlinks>
    <hyperlink ref="C9" r:id="rId1"/>
  </hyperlinks>
  <pageMargins left="0.5" right="0.5" top="0.75" bottom="0" header="0.5" footer="0"/>
  <pageSetup paperSize="9" scale="51" orientation="portrait" horizontalDpi="4294967292" verticalDpi="4294967292"/>
  <headerFooter alignWithMargins="0"/>
  <tableParts count="1">
    <tablePart r:id="rId2"/>
  </tableParts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3"/>
    <pageSetUpPr fitToPage="1"/>
  </sheetPr>
  <dimension ref="B1:L26"/>
  <sheetViews>
    <sheetView showGridLines="0" showZeros="0" zoomScale="125" zoomScaleNormal="125" zoomScalePageLayoutView="125" workbookViewId="0">
      <selection activeCell="I14" sqref="I14"/>
    </sheetView>
  </sheetViews>
  <sheetFormatPr baseColWidth="10" defaultColWidth="8.83203125" defaultRowHeight="15" x14ac:dyDescent="0"/>
  <cols>
    <col min="1" max="1" width="2" style="9" customWidth="1"/>
    <col min="2" max="2" width="14.6640625" style="9" customWidth="1"/>
    <col min="3" max="3" width="16.5" style="9" bestFit="1" customWidth="1"/>
    <col min="4" max="8" width="11.6640625" style="9" customWidth="1"/>
    <col min="9" max="9" width="42.6640625" style="9" bestFit="1" customWidth="1"/>
    <col min="10" max="12" width="11.6640625" style="9" customWidth="1"/>
    <col min="13" max="16384" width="8.83203125" style="9"/>
  </cols>
  <sheetData>
    <row r="1" spans="2:12" ht="34.5" customHeight="1" thickBot="1">
      <c r="B1" s="18" t="s">
        <v>16</v>
      </c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2:12" ht="31.5" customHeight="1" thickTop="1" thickBot="1">
      <c r="B2" s="17" t="s">
        <v>19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17" customHeight="1" thickTop="1">
      <c r="B3" s="19" t="s">
        <v>20</v>
      </c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2:12" ht="17" customHeight="1"/>
    <row r="5" spans="2:12" ht="17" customHeight="1">
      <c r="B5" s="9" t="s">
        <v>8</v>
      </c>
      <c r="C5" s="13">
        <v>42177</v>
      </c>
    </row>
    <row r="6" spans="2:12" ht="17" customHeight="1">
      <c r="B6" s="9" t="s">
        <v>0</v>
      </c>
      <c r="C6" s="14" t="s">
        <v>27</v>
      </c>
    </row>
    <row r="7" spans="2:12" ht="17" customHeight="1">
      <c r="B7" s="9" t="s">
        <v>1</v>
      </c>
      <c r="C7" s="14" t="s">
        <v>28</v>
      </c>
    </row>
    <row r="8" spans="2:12" ht="17" customHeight="1">
      <c r="B8" s="9" t="s">
        <v>2</v>
      </c>
      <c r="C8" s="14" t="s">
        <v>29</v>
      </c>
    </row>
    <row r="9" spans="2:12" ht="17" customHeight="1">
      <c r="B9" s="9" t="s">
        <v>4</v>
      </c>
      <c r="C9" s="16" t="s">
        <v>30</v>
      </c>
    </row>
    <row r="10" spans="2:12" ht="17" customHeight="1"/>
    <row r="11" spans="2:12">
      <c r="B11" s="9" t="s">
        <v>9</v>
      </c>
      <c r="C11" s="1">
        <v>36</v>
      </c>
      <c r="D11" s="9" t="s">
        <v>24</v>
      </c>
    </row>
    <row r="12" spans="2:12">
      <c r="B12" s="7" t="s">
        <v>3</v>
      </c>
      <c r="C12" s="8" t="s">
        <v>5</v>
      </c>
      <c r="D12" s="8" t="s">
        <v>10</v>
      </c>
      <c r="E12" s="8" t="s">
        <v>11</v>
      </c>
      <c r="F12" s="8" t="s">
        <v>12</v>
      </c>
      <c r="G12" s="8" t="s">
        <v>13</v>
      </c>
      <c r="H12" s="6" t="s">
        <v>26</v>
      </c>
      <c r="I12" s="15" t="s">
        <v>21</v>
      </c>
      <c r="J12" s="6" t="s">
        <v>6</v>
      </c>
    </row>
    <row r="13" spans="2:12" ht="21" customHeight="1">
      <c r="B13" s="9" t="str">
        <f>TEXT(WEEKDAY(Table1678910111213[Date]),"dddd")</f>
        <v>Monday</v>
      </c>
      <c r="C13" s="10">
        <f>IF(Week_Start&lt;&gt;"",Week_Start,"")</f>
        <v>42177</v>
      </c>
      <c r="D13" s="11"/>
      <c r="E13" s="11"/>
      <c r="F13" s="11"/>
      <c r="G13" s="11"/>
      <c r="H13" s="9">
        <f>IF(24*(IF(Table1678910111213[Time In]&gt;Table1678910111213[Time Out],Table1678910111213[Time Out]+1-Table1678910111213[Time In],Table1678910111213[Time Out]-Table1678910111213[Time In])+IF(Table1678910111213[Time In 2]&gt;Table1678910111213[Time Out 2],Table1678910111213[Time Out 2]+1-Table1678910111213[Time In 2],Table1678910111213[Time Out 2]-Table1678910111213[Time In 2]))&gt;8,8,24*(IF(Table1678910111213[Time In]&gt;Table1678910111213[Time Out],Table1678910111213[Time Out]+1-Table1678910111213[Time In],Table1678910111213[Time Out]-Table1678910111213[Time In])+IF(Table1678910111213[Time In 2]&gt;Table1678910111213[Time Out 2],Table1678910111213[Time Out 2]+1-Table1678910111213[Time In 2],Table1678910111213[Time Out 2]-Table1678910111213[Time In 2])))</f>
        <v>0</v>
      </c>
      <c r="J13" s="12">
        <f>(Table1678910111213[Hours]*Hourly_Rate)</f>
        <v>0</v>
      </c>
    </row>
    <row r="14" spans="2:12" ht="21" customHeight="1">
      <c r="B14" s="9" t="str">
        <f>TEXT(WEEKDAY(Table1678910111213[Date]),"dddd")</f>
        <v>Tuesday</v>
      </c>
      <c r="C14" s="10">
        <f>IF(Week_Start&lt;&gt;"",Week_Start+1,"")</f>
        <v>42178</v>
      </c>
      <c r="D14" s="11"/>
      <c r="E14" s="11"/>
      <c r="F14" s="11"/>
      <c r="G14" s="11"/>
      <c r="H14" s="9">
        <f>IF(24*(IF(Table1678910111213[Time In]&gt;Table1678910111213[Time Out],Table1678910111213[Time Out]+1-Table1678910111213[Time In],Table1678910111213[Time Out]-Table1678910111213[Time In])+IF(Table1678910111213[Time In 2]&gt;Table1678910111213[Time Out 2],Table1678910111213[Time Out 2]+1-Table1678910111213[Time In 2],Table1678910111213[Time Out 2]-Table1678910111213[Time In 2]))&gt;8,8,24*(IF(Table1678910111213[Time In]&gt;Table1678910111213[Time Out],Table1678910111213[Time Out]+1-Table1678910111213[Time In],Table1678910111213[Time Out]-Table1678910111213[Time In])+IF(Table1678910111213[Time In 2]&gt;Table1678910111213[Time Out 2],Table1678910111213[Time Out 2]+1-Table1678910111213[Time In 2],Table1678910111213[Time Out 2]-Table1678910111213[Time In 2])))</f>
        <v>0</v>
      </c>
      <c r="J14" s="12">
        <f>(Table1678910111213[Hours]*Hourly_Rate)</f>
        <v>0</v>
      </c>
    </row>
    <row r="15" spans="2:12" ht="21" customHeight="1">
      <c r="B15" s="9" t="str">
        <f>TEXT(WEEKDAY(Table1678910111213[Date]),"dddd")</f>
        <v>Wednesday</v>
      </c>
      <c r="C15" s="10">
        <f>IF(Week_Start&lt;&gt;"",Week_Start+2,"")</f>
        <v>42179</v>
      </c>
      <c r="D15" s="11"/>
      <c r="E15" s="11"/>
      <c r="F15" s="11"/>
      <c r="G15" s="11"/>
      <c r="H15" s="9">
        <f>IF(24*(IF(Table1678910111213[Time In]&gt;Table1678910111213[Time Out],Table1678910111213[Time Out]+1-Table1678910111213[Time In],Table1678910111213[Time Out]-Table1678910111213[Time In])+IF(Table1678910111213[Time In 2]&gt;Table1678910111213[Time Out 2],Table1678910111213[Time Out 2]+1-Table1678910111213[Time In 2],Table1678910111213[Time Out 2]-Table1678910111213[Time In 2]))&gt;8,8,24*(IF(Table1678910111213[Time In]&gt;Table1678910111213[Time Out],Table1678910111213[Time Out]+1-Table1678910111213[Time In],Table1678910111213[Time Out]-Table1678910111213[Time In])+IF(Table1678910111213[Time In 2]&gt;Table1678910111213[Time Out 2],Table1678910111213[Time Out 2]+1-Table1678910111213[Time In 2],Table1678910111213[Time Out 2]-Table1678910111213[Time In 2])))</f>
        <v>0</v>
      </c>
      <c r="J15" s="12">
        <f>(Table1678910111213[Hours]*Hourly_Rate)</f>
        <v>0</v>
      </c>
    </row>
    <row r="16" spans="2:12" ht="21" customHeight="1">
      <c r="B16" s="9" t="str">
        <f>TEXT(WEEKDAY(Table1678910111213[Date]),"dddd")</f>
        <v>Thursday</v>
      </c>
      <c r="C16" s="10">
        <f>IF(Week_Start&lt;&gt;"",Week_Start+3,"")</f>
        <v>42180</v>
      </c>
      <c r="D16" s="11"/>
      <c r="E16" s="11"/>
      <c r="F16" s="11"/>
      <c r="G16" s="11"/>
      <c r="H16" s="9">
        <f>IF(24*(IF(Table1678910111213[Time In]&gt;Table1678910111213[Time Out],Table1678910111213[Time Out]+1-Table1678910111213[Time In],Table1678910111213[Time Out]-Table1678910111213[Time In])+IF(Table1678910111213[Time In 2]&gt;Table1678910111213[Time Out 2],Table1678910111213[Time Out 2]+1-Table1678910111213[Time In 2],Table1678910111213[Time Out 2]-Table1678910111213[Time In 2]))&gt;8,8,24*(IF(Table1678910111213[Time In]&gt;Table1678910111213[Time Out],Table1678910111213[Time Out]+1-Table1678910111213[Time In],Table1678910111213[Time Out]-Table1678910111213[Time In])+IF(Table1678910111213[Time In 2]&gt;Table1678910111213[Time Out 2],Table1678910111213[Time Out 2]+1-Table1678910111213[Time In 2],Table1678910111213[Time Out 2]-Table1678910111213[Time In 2])))</f>
        <v>0</v>
      </c>
      <c r="J16" s="12">
        <f>(Table1678910111213[Hours]*Hourly_Rate)</f>
        <v>0</v>
      </c>
    </row>
    <row r="17" spans="2:11" ht="21" customHeight="1">
      <c r="B17" s="9" t="str">
        <f>TEXT(WEEKDAY(Table1678910111213[Date]),"dddd")</f>
        <v>Friday</v>
      </c>
      <c r="C17" s="10">
        <f>IF(Week_Start&lt;&gt;"",Week_Start+4,"")</f>
        <v>42181</v>
      </c>
      <c r="D17" s="11"/>
      <c r="E17" s="11"/>
      <c r="F17" s="11"/>
      <c r="G17" s="11"/>
      <c r="J17" s="12">
        <f>(Table1678910111213[Hours]*Hourly_Rate)</f>
        <v>0</v>
      </c>
    </row>
    <row r="18" spans="2:11" ht="21" customHeight="1">
      <c r="B18" s="9" t="str">
        <f>TEXT(WEEKDAY(Table1678910111213[Date]),"dddd")</f>
        <v>Saturday</v>
      </c>
      <c r="C18" s="10">
        <f>IF(Week_Start&lt;&gt;"",Week_Start+5,"")</f>
        <v>42182</v>
      </c>
      <c r="D18" s="11"/>
      <c r="E18" s="11"/>
      <c r="F18" s="11"/>
      <c r="G18" s="11"/>
      <c r="J18" s="12">
        <f>(Table1678910111213[Hours]*Hourly_Rate)</f>
        <v>0</v>
      </c>
    </row>
    <row r="19" spans="2:11" ht="21" customHeight="1">
      <c r="B19" s="9" t="str">
        <f>TEXT(WEEKDAY(Table1678910111213[Date]),"dddd")</f>
        <v>Sunday</v>
      </c>
      <c r="C19" s="10">
        <f>IF(Week_Start&lt;&gt;"",Week_Start+6,"")</f>
        <v>42183</v>
      </c>
      <c r="D19" s="11"/>
      <c r="E19" s="11"/>
      <c r="F19" s="11"/>
      <c r="G19" s="11"/>
      <c r="H19" s="9">
        <f>IF(24*(IF(Table1678910111213[Time In]&gt;Table1678910111213[Time Out],Table1678910111213[Time Out]+1-Table1678910111213[Time In],Table1678910111213[Time Out]-Table1678910111213[Time In])+IF(Table1678910111213[Time In 2]&gt;Table1678910111213[Time Out 2],Table1678910111213[Time Out 2]+1-Table1678910111213[Time In 2],Table1678910111213[Time Out 2]-Table1678910111213[Time In 2]))&gt;8,8,24*(IF(Table1678910111213[Time In]&gt;Table1678910111213[Time Out],Table1678910111213[Time Out]+1-Table1678910111213[Time In],Table1678910111213[Time Out]-Table1678910111213[Time In])+IF(Table1678910111213[Time In 2]&gt;Table1678910111213[Time Out 2],Table1678910111213[Time Out 2]+1-Table1678910111213[Time In 2],Table1678910111213[Time Out 2]-Table1678910111213[Time In 2])))</f>
        <v>0</v>
      </c>
      <c r="J19" s="12">
        <f>(Table1678910111213[Hours]*Hourly_Rate)</f>
        <v>0</v>
      </c>
    </row>
    <row r="20" spans="2:11" ht="21" customHeight="1">
      <c r="B20" s="9" t="s">
        <v>7</v>
      </c>
      <c r="H20" s="9">
        <f>SUBTOTAL(109,Table1678910111213[Hours])</f>
        <v>0</v>
      </c>
      <c r="I20" s="9">
        <f>SUBTOTAL(109,Table1678910111213[Description of work completed])</f>
        <v>0</v>
      </c>
      <c r="J20" s="12">
        <f>SUBTOTAL(109,Table1678910111213[Total Pay])</f>
        <v>0</v>
      </c>
    </row>
    <row r="22" spans="2:11">
      <c r="J22" s="20"/>
      <c r="K22" s="20"/>
    </row>
    <row r="23" spans="2:11" ht="20.25" customHeight="1">
      <c r="B23" s="3"/>
      <c r="C23" s="3"/>
      <c r="D23" s="3"/>
      <c r="E23" s="3"/>
      <c r="H23" s="4"/>
      <c r="I23" s="4"/>
    </row>
    <row r="24" spans="2:11">
      <c r="B24" s="2" t="s">
        <v>14</v>
      </c>
      <c r="C24" s="2"/>
      <c r="D24" s="2"/>
      <c r="E24" s="2"/>
      <c r="H24" s="2" t="s">
        <v>5</v>
      </c>
      <c r="I24" s="2"/>
    </row>
    <row r="25" spans="2:11" ht="37.5" customHeight="1">
      <c r="B25" s="3"/>
      <c r="C25" s="3"/>
      <c r="D25" s="3"/>
      <c r="E25" s="3"/>
      <c r="H25" s="4"/>
      <c r="I25" s="4"/>
    </row>
    <row r="26" spans="2:11">
      <c r="B26" s="5" t="s">
        <v>15</v>
      </c>
      <c r="C26" s="5"/>
      <c r="D26" s="5"/>
      <c r="E26" s="5"/>
      <c r="H26" s="5" t="s">
        <v>5</v>
      </c>
      <c r="I26" s="5"/>
    </row>
  </sheetData>
  <mergeCells count="4">
    <mergeCell ref="B1:L1"/>
    <mergeCell ref="B2:L2"/>
    <mergeCell ref="B3:L3"/>
    <mergeCell ref="J22:K22"/>
  </mergeCells>
  <phoneticPr fontId="7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D13:G19">
      <formula1>0</formula1>
      <formula2>0.999305555555556</formula2>
    </dataValidation>
  </dataValidations>
  <hyperlinks>
    <hyperlink ref="C9" r:id="rId1"/>
  </hyperlinks>
  <pageMargins left="0.5" right="0.5" top="0.75" bottom="0" header="0.5" footer="0"/>
  <pageSetup paperSize="9" scale="51" orientation="portrait" horizontalDpi="4294967292" verticalDpi="4294967292"/>
  <headerFooter alignWithMargins="0"/>
  <tableParts count="1">
    <tablePart r:id="rId2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recess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dane lennon</cp:lastModifiedBy>
  <cp:lastPrinted>2010-05-14T02:50:57Z</cp:lastPrinted>
  <dcterms:created xsi:type="dcterms:W3CDTF">2000-08-25T01:59:39Z</dcterms:created>
  <dcterms:modified xsi:type="dcterms:W3CDTF">2015-05-13T23:55:55Z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TC062071411033</vt:lpwstr>
  </property>
</Properties>
</file>