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tadm\Dropbox (MIT)\0. College\SP16\2_671\GoForth_DataAnalysis\"/>
    </mc:Choice>
  </mc:AlternateContent>
  <bookViews>
    <workbookView xWindow="0" yWindow="0" windowWidth="20490" windowHeight="7905" activeTab="3"/>
  </bookViews>
  <sheets>
    <sheet name="Babolat" sheetId="1" r:id="rId1"/>
    <sheet name="Head" sheetId="2" r:id="rId2"/>
    <sheet name="Prince" sheetId="4" r:id="rId3"/>
    <sheet name="Head2" sheetId="6" r:id="rId4"/>
    <sheet name="Prince2" sheetId="7" r:id="rId5"/>
    <sheet name="Babolat2" sheetId="5" r:id="rId6"/>
    <sheet name="Locations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8" l="1"/>
  <c r="J7" i="8"/>
  <c r="K7" i="8" s="1"/>
  <c r="J8" i="8"/>
  <c r="K8" i="8" s="1"/>
  <c r="J3" i="8"/>
  <c r="K9" i="8" s="1"/>
  <c r="J2" i="8"/>
  <c r="K10" i="8"/>
  <c r="F10" i="8"/>
  <c r="F6" i="8"/>
  <c r="G6" i="8" s="1"/>
  <c r="F7" i="8"/>
  <c r="G7" i="8" s="1"/>
  <c r="F8" i="8"/>
  <c r="B3" i="8"/>
  <c r="B2" i="8"/>
  <c r="F3" i="8"/>
  <c r="F2" i="8"/>
  <c r="G9" i="8"/>
  <c r="G8" i="8"/>
  <c r="J15" i="8"/>
  <c r="K15" i="8" s="1"/>
  <c r="J13" i="8"/>
  <c r="K13" i="8" s="1"/>
  <c r="F9" i="8"/>
  <c r="F13" i="8"/>
  <c r="G13" i="8" s="1"/>
  <c r="C14" i="8"/>
  <c r="B10" i="8"/>
  <c r="B12" i="8" s="1"/>
  <c r="C12" i="8" s="1"/>
  <c r="B9" i="8"/>
  <c r="B11" i="8" s="1"/>
  <c r="C11" i="8" s="1"/>
  <c r="B14" i="8"/>
  <c r="B13" i="8"/>
  <c r="B8" i="8"/>
  <c r="B7" i="8"/>
  <c r="C7" i="8" s="1"/>
  <c r="B6" i="8"/>
  <c r="B15" i="8" s="1"/>
  <c r="C9" i="8" l="1"/>
  <c r="G10" i="8"/>
  <c r="C15" i="8"/>
  <c r="C8" i="8"/>
  <c r="K6" i="8"/>
  <c r="C10" i="8"/>
  <c r="F14" i="8"/>
  <c r="G14" i="8" s="1"/>
  <c r="F15" i="8"/>
  <c r="G15" i="8" s="1"/>
  <c r="C13" i="8"/>
  <c r="C6" i="8"/>
  <c r="J12" i="8"/>
  <c r="K12" i="8" s="1"/>
  <c r="J14" i="8"/>
  <c r="K14" i="8" s="1"/>
  <c r="J11" i="8"/>
  <c r="K11" i="8" s="1"/>
  <c r="F12" i="8"/>
  <c r="G12" i="8" s="1"/>
  <c r="F11" i="8"/>
  <c r="G11" i="8" s="1"/>
  <c r="D10" i="5"/>
  <c r="D11" i="5" s="1"/>
  <c r="D9" i="5"/>
  <c r="D5" i="5"/>
  <c r="D6" i="5" s="1"/>
  <c r="D4" i="5"/>
  <c r="A45" i="5"/>
  <c r="A46" i="5" s="1"/>
  <c r="A44" i="5"/>
  <c r="A40" i="5"/>
  <c r="A41" i="5" s="1"/>
  <c r="A39" i="5"/>
  <c r="A36" i="5"/>
  <c r="A35" i="5"/>
  <c r="A34" i="5"/>
  <c r="A30" i="5"/>
  <c r="A31" i="5" s="1"/>
  <c r="A29" i="5"/>
  <c r="A25" i="5"/>
  <c r="A26" i="5" s="1"/>
  <c r="A24" i="5"/>
  <c r="A20" i="5"/>
  <c r="A21" i="5" s="1"/>
  <c r="A19" i="5"/>
  <c r="A16" i="5"/>
  <c r="A15" i="5"/>
  <c r="A14" i="5"/>
  <c r="A10" i="5"/>
  <c r="A11" i="5" s="1"/>
  <c r="A9" i="5"/>
  <c r="A5" i="5"/>
  <c r="A6" i="5" s="1"/>
  <c r="A4" i="5"/>
  <c r="D10" i="7"/>
  <c r="D9" i="7"/>
  <c r="D5" i="7"/>
  <c r="D6" i="7" s="1"/>
  <c r="D4" i="7"/>
  <c r="A45" i="7"/>
  <c r="A46" i="7" s="1"/>
  <c r="A44" i="7"/>
  <c r="A40" i="7"/>
  <c r="A41" i="7" s="1"/>
  <c r="A39" i="7"/>
  <c r="A35" i="7"/>
  <c r="A34" i="7"/>
  <c r="A30" i="7"/>
  <c r="A29" i="7"/>
  <c r="A26" i="7"/>
  <c r="A25" i="7"/>
  <c r="A24" i="7"/>
  <c r="A20" i="7"/>
  <c r="A19" i="7"/>
  <c r="A15" i="7"/>
  <c r="A16" i="7" s="1"/>
  <c r="A14" i="7"/>
  <c r="A10" i="7"/>
  <c r="A9" i="7"/>
  <c r="A6" i="7"/>
  <c r="A5" i="7"/>
  <c r="A4" i="7"/>
  <c r="A55" i="4"/>
  <c r="A54" i="4"/>
  <c r="A50" i="4"/>
  <c r="A49" i="4"/>
  <c r="A45" i="4"/>
  <c r="A44" i="4"/>
  <c r="A40" i="4"/>
  <c r="A39" i="4"/>
  <c r="A35" i="4"/>
  <c r="A34" i="4"/>
  <c r="A30" i="4"/>
  <c r="A31" i="4" s="1"/>
  <c r="A29" i="4"/>
  <c r="A25" i="4"/>
  <c r="A26" i="4" s="1"/>
  <c r="A24" i="4"/>
  <c r="A20" i="4"/>
  <c r="A21" i="4" s="1"/>
  <c r="A19" i="4"/>
  <c r="A15" i="4"/>
  <c r="A14" i="4"/>
  <c r="A10" i="4"/>
  <c r="A11" i="4" s="1"/>
  <c r="A9" i="4"/>
  <c r="A5" i="4"/>
  <c r="A6" i="4" s="1"/>
  <c r="A4" i="4"/>
  <c r="A56" i="1"/>
  <c r="A55" i="1"/>
  <c r="A54" i="1"/>
  <c r="A50" i="1"/>
  <c r="A51" i="1" s="1"/>
  <c r="A49" i="1"/>
  <c r="A45" i="1"/>
  <c r="A46" i="1" s="1"/>
  <c r="A44" i="1"/>
  <c r="A40" i="1"/>
  <c r="A41" i="1" s="1"/>
  <c r="A39" i="1"/>
  <c r="A36" i="1"/>
  <c r="A35" i="1"/>
  <c r="A34" i="1"/>
  <c r="A30" i="1"/>
  <c r="A31" i="1" s="1"/>
  <c r="A29" i="1"/>
  <c r="A25" i="1"/>
  <c r="A26" i="1" s="1"/>
  <c r="A24" i="1"/>
  <c r="A20" i="1"/>
  <c r="A21" i="1" s="1"/>
  <c r="A19" i="1"/>
  <c r="A16" i="1"/>
  <c r="A15" i="1"/>
  <c r="A14" i="1"/>
  <c r="A10" i="1"/>
  <c r="A11" i="1" s="1"/>
  <c r="A9" i="1"/>
  <c r="A5" i="1"/>
  <c r="A6" i="1" s="1"/>
  <c r="A4" i="1"/>
  <c r="D10" i="6"/>
  <c r="D9" i="6"/>
  <c r="D5" i="6"/>
  <c r="D4" i="6"/>
  <c r="A46" i="6"/>
  <c r="A45" i="6"/>
  <c r="A44" i="6"/>
  <c r="A40" i="6"/>
  <c r="A41" i="6" s="1"/>
  <c r="A39" i="6"/>
  <c r="A35" i="6"/>
  <c r="A36" i="6" s="1"/>
  <c r="A34" i="6"/>
  <c r="A30" i="6"/>
  <c r="A29" i="6"/>
  <c r="A25" i="6"/>
  <c r="A24" i="6"/>
  <c r="A20" i="6"/>
  <c r="A21" i="6" s="1"/>
  <c r="A19" i="6"/>
  <c r="A15" i="6"/>
  <c r="A14" i="6"/>
  <c r="A10" i="6"/>
  <c r="A9" i="6"/>
  <c r="A5" i="6"/>
  <c r="A4" i="6"/>
  <c r="A31" i="2"/>
  <c r="A55" i="2"/>
  <c r="A54" i="2"/>
  <c r="A50" i="2"/>
  <c r="A49" i="2"/>
  <c r="A45" i="2"/>
  <c r="A44" i="2"/>
  <c r="A40" i="2"/>
  <c r="A39" i="2"/>
  <c r="A36" i="2"/>
  <c r="A35" i="2"/>
  <c r="A34" i="2"/>
  <c r="A30" i="2"/>
  <c r="A29" i="2"/>
  <c r="A25" i="2"/>
  <c r="A26" i="2" s="1"/>
  <c r="A24" i="2"/>
  <c r="A20" i="2"/>
  <c r="A19" i="2"/>
  <c r="A15" i="2"/>
  <c r="A14" i="2"/>
  <c r="A10" i="2"/>
  <c r="A9" i="2"/>
  <c r="A5" i="2"/>
  <c r="A6" i="2" s="1"/>
  <c r="A4" i="2"/>
  <c r="D11" i="6" l="1"/>
  <c r="D6" i="6"/>
  <c r="D11" i="7"/>
  <c r="A11" i="7"/>
  <c r="A36" i="7"/>
  <c r="A31" i="7"/>
  <c r="A21" i="7"/>
  <c r="A16" i="4"/>
  <c r="A56" i="4"/>
  <c r="A51" i="4"/>
  <c r="A46" i="4"/>
  <c r="A41" i="4"/>
  <c r="A36" i="4"/>
  <c r="A16" i="6"/>
  <c r="A26" i="6"/>
  <c r="A31" i="6"/>
  <c r="A11" i="6"/>
  <c r="A6" i="6"/>
  <c r="A21" i="2"/>
  <c r="A16" i="2"/>
  <c r="A11" i="2"/>
  <c r="A56" i="2"/>
  <c r="A51" i="2"/>
  <c r="A46" i="2"/>
  <c r="A41" i="2"/>
</calcChain>
</file>

<file path=xl/sharedStrings.xml><?xml version="1.0" encoding="utf-8"?>
<sst xmlns="http://schemas.openxmlformats.org/spreadsheetml/2006/main" count="126" uniqueCount="21">
  <si>
    <t>Location</t>
  </si>
  <si>
    <t>Gain</t>
  </si>
  <si>
    <t>Center</t>
  </si>
  <si>
    <t>Up2</t>
  </si>
  <si>
    <t>Up3</t>
  </si>
  <si>
    <t>Down1</t>
  </si>
  <si>
    <t>Down2</t>
  </si>
  <si>
    <t>Down3</t>
  </si>
  <si>
    <t>Left1</t>
  </si>
  <si>
    <t>Left2</t>
  </si>
  <si>
    <t>Right1</t>
  </si>
  <si>
    <t>Right2</t>
  </si>
  <si>
    <t xml:space="preserve">Up1 </t>
  </si>
  <si>
    <t>Babolat</t>
  </si>
  <si>
    <t>L</t>
  </si>
  <si>
    <t>W</t>
  </si>
  <si>
    <t>Up1</t>
  </si>
  <si>
    <t>Ratio</t>
  </si>
  <si>
    <t>Measured</t>
  </si>
  <si>
    <t>Head</t>
  </si>
  <si>
    <t>Prince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</si>
</sst>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0"/>
      <name val="Lucida Sans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1" xfId="0" applyFill="1" applyBorder="1"/>
    <xf numFmtId="0" fontId="0" fillId="4" borderId="4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2" fillId="0" borderId="1" xfId="0" applyFont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A11" sqref="A11"/>
    </sheetView>
  </sheetViews>
  <sheetFormatPr defaultRowHeight="15" x14ac:dyDescent="0.25"/>
  <cols>
    <col min="1" max="1" width="29.85546875" customWidth="1"/>
    <col min="2" max="2" width="30.85546875" customWidth="1"/>
    <col min="5" max="5" width="12.42578125" customWidth="1"/>
    <col min="7" max="7" width="20.140625" customWidth="1"/>
    <col min="8" max="8" width="17.7109375" customWidth="1"/>
  </cols>
  <sheetData>
    <row r="1" spans="1:7" s="1" customFormat="1" ht="18" x14ac:dyDescent="0.25">
      <c r="A1" s="8" t="s">
        <v>0</v>
      </c>
      <c r="B1" s="2" t="s">
        <v>1</v>
      </c>
    </row>
    <row r="2" spans="1:7" x14ac:dyDescent="0.25">
      <c r="A2" s="12" t="s">
        <v>2</v>
      </c>
      <c r="B2" s="13">
        <v>340.93599999999998</v>
      </c>
    </row>
    <row r="3" spans="1:7" x14ac:dyDescent="0.25">
      <c r="A3" s="14"/>
      <c r="B3" s="13">
        <v>853.02689999999996</v>
      </c>
    </row>
    <row r="4" spans="1:7" x14ac:dyDescent="0.25">
      <c r="A4" s="14">
        <f>AVERAGE(B2:B6)</f>
        <v>331.60024000000004</v>
      </c>
      <c r="B4" s="13">
        <v>303.91849999999999</v>
      </c>
    </row>
    <row r="5" spans="1:7" x14ac:dyDescent="0.25">
      <c r="A5" s="14">
        <f>STDEV(B2:B6)</f>
        <v>316.04356220922762</v>
      </c>
      <c r="B5" s="13">
        <v>91.236900000000006</v>
      </c>
    </row>
    <row r="6" spans="1:7" x14ac:dyDescent="0.25">
      <c r="A6" s="17">
        <f>A5/A4</f>
        <v>0.95308604785457207</v>
      </c>
      <c r="B6" s="13">
        <v>68.882900000000006</v>
      </c>
    </row>
    <row r="7" spans="1:7" x14ac:dyDescent="0.25">
      <c r="A7" s="16" t="s">
        <v>12</v>
      </c>
      <c r="B7" s="3">
        <v>145.41139999999999</v>
      </c>
    </row>
    <row r="8" spans="1:7" x14ac:dyDescent="0.25">
      <c r="A8" s="16"/>
      <c r="B8" s="3">
        <v>109.5231</v>
      </c>
    </row>
    <row r="9" spans="1:7" x14ac:dyDescent="0.25">
      <c r="A9" s="16">
        <f>AVERAGE(B7:B11)</f>
        <v>86.951759999999993</v>
      </c>
      <c r="B9" s="3">
        <v>61.9925</v>
      </c>
    </row>
    <row r="10" spans="1:7" x14ac:dyDescent="0.25">
      <c r="A10" s="16">
        <f>STDEV(B7:B11)</f>
        <v>39.167475978010138</v>
      </c>
      <c r="B10" s="3">
        <v>61.597900000000003</v>
      </c>
    </row>
    <row r="11" spans="1:7" x14ac:dyDescent="0.25">
      <c r="A11" s="18">
        <f>A10/A9</f>
        <v>0.45045064042418625</v>
      </c>
      <c r="B11" s="3">
        <v>56.233899999999998</v>
      </c>
      <c r="G11" s="10"/>
    </row>
    <row r="12" spans="1:7" x14ac:dyDescent="0.25">
      <c r="A12" s="12" t="s">
        <v>3</v>
      </c>
      <c r="B12" s="13">
        <v>281.7362</v>
      </c>
      <c r="G12" s="11"/>
    </row>
    <row r="13" spans="1:7" x14ac:dyDescent="0.25">
      <c r="A13" s="14"/>
      <c r="B13" s="13">
        <v>156.50899999999999</v>
      </c>
      <c r="G13" s="10"/>
    </row>
    <row r="14" spans="1:7" x14ac:dyDescent="0.25">
      <c r="A14" s="14">
        <f>AVERAGE(B12:B16)</f>
        <v>169.86402000000001</v>
      </c>
      <c r="B14" s="13">
        <v>156.5539</v>
      </c>
      <c r="G14" s="9"/>
    </row>
    <row r="15" spans="1:7" x14ac:dyDescent="0.25">
      <c r="A15" s="14">
        <f>STDEV(B12:B16)</f>
        <v>64.228174117025929</v>
      </c>
      <c r="B15" s="13">
        <v>127.3413</v>
      </c>
      <c r="G15" s="9"/>
    </row>
    <row r="16" spans="1:7" x14ac:dyDescent="0.25">
      <c r="A16" s="17">
        <f>A15/A14</f>
        <v>0.3781152366288395</v>
      </c>
      <c r="B16" s="13">
        <v>127.1797</v>
      </c>
    </row>
    <row r="17" spans="1:2" x14ac:dyDescent="0.25">
      <c r="A17" s="6" t="s">
        <v>4</v>
      </c>
      <c r="B17" s="4">
        <v>187.7955</v>
      </c>
    </row>
    <row r="18" spans="1:2" x14ac:dyDescent="0.25">
      <c r="A18" s="16"/>
      <c r="B18" s="4">
        <v>72.638800000000003</v>
      </c>
    </row>
    <row r="19" spans="1:2" x14ac:dyDescent="0.25">
      <c r="A19" s="16">
        <f>AVERAGE(B17:B21)</f>
        <v>141.14558</v>
      </c>
      <c r="B19" s="4">
        <v>104.0401</v>
      </c>
    </row>
    <row r="20" spans="1:2" x14ac:dyDescent="0.25">
      <c r="A20" s="16">
        <f>STDEV(B17:B21)</f>
        <v>51.717081040184439</v>
      </c>
      <c r="B20" s="4">
        <v>151.73050000000001</v>
      </c>
    </row>
    <row r="21" spans="1:2" x14ac:dyDescent="0.25">
      <c r="A21" s="18">
        <f>A20/A19</f>
        <v>0.36640949748610224</v>
      </c>
      <c r="B21" s="4">
        <v>189.523</v>
      </c>
    </row>
    <row r="22" spans="1:2" x14ac:dyDescent="0.25">
      <c r="A22" s="12" t="s">
        <v>5</v>
      </c>
      <c r="B22" s="13">
        <v>86.247600000000006</v>
      </c>
    </row>
    <row r="23" spans="1:2" x14ac:dyDescent="0.25">
      <c r="A23" s="14"/>
      <c r="B23" s="13">
        <v>78.783199999999994</v>
      </c>
    </row>
    <row r="24" spans="1:2" x14ac:dyDescent="0.25">
      <c r="A24" s="14">
        <f>AVERAGE(B22:B26)</f>
        <v>89.402299999999997</v>
      </c>
      <c r="B24" s="13">
        <v>90.036900000000003</v>
      </c>
    </row>
    <row r="25" spans="1:2" x14ac:dyDescent="0.25">
      <c r="A25" s="14">
        <f>STDEV(B22:B26)</f>
        <v>8.8423040037650846</v>
      </c>
      <c r="B25" s="13">
        <v>103.1589</v>
      </c>
    </row>
    <row r="26" spans="1:2" x14ac:dyDescent="0.25">
      <c r="A26" s="17">
        <f>A25/A24</f>
        <v>9.8904659094509698E-2</v>
      </c>
      <c r="B26" s="13">
        <v>88.784899999999993</v>
      </c>
    </row>
    <row r="27" spans="1:2" x14ac:dyDescent="0.25">
      <c r="A27" s="15" t="s">
        <v>6</v>
      </c>
      <c r="B27" s="4">
        <v>63.466099999999997</v>
      </c>
    </row>
    <row r="28" spans="1:2" x14ac:dyDescent="0.25">
      <c r="A28" s="16"/>
      <c r="B28" s="4">
        <v>63.9998</v>
      </c>
    </row>
    <row r="29" spans="1:2" x14ac:dyDescent="0.25">
      <c r="A29" s="16">
        <f>AVERAGE(B27:B31)</f>
        <v>157.89025999999998</v>
      </c>
      <c r="B29" s="4">
        <v>64.941299999999998</v>
      </c>
    </row>
    <row r="30" spans="1:2" x14ac:dyDescent="0.25">
      <c r="A30" s="16">
        <f>STDEV(B27:B31)</f>
        <v>130.40628980771211</v>
      </c>
      <c r="B30" s="4">
        <v>266.13569999999999</v>
      </c>
    </row>
    <row r="31" spans="1:2" x14ac:dyDescent="0.25">
      <c r="A31" s="18">
        <f>A30/A29</f>
        <v>0.8259299199818414</v>
      </c>
      <c r="B31" s="4">
        <v>330.90839999999997</v>
      </c>
    </row>
    <row r="32" spans="1:2" x14ac:dyDescent="0.25">
      <c r="A32" s="12" t="s">
        <v>7</v>
      </c>
      <c r="B32" s="13">
        <v>60.981099999999998</v>
      </c>
    </row>
    <row r="33" spans="1:2" x14ac:dyDescent="0.25">
      <c r="A33" s="14"/>
      <c r="B33" s="13">
        <v>52.657499999999999</v>
      </c>
    </row>
    <row r="34" spans="1:2" x14ac:dyDescent="0.25">
      <c r="A34" s="14">
        <f>AVERAGE(B32:B36)</f>
        <v>148.04228000000001</v>
      </c>
      <c r="B34" s="13">
        <v>233.15790000000001</v>
      </c>
    </row>
    <row r="35" spans="1:2" x14ac:dyDescent="0.25">
      <c r="A35" s="14">
        <f>STDEV(B32:B36)</f>
        <v>84.756795043713154</v>
      </c>
      <c r="B35" s="13">
        <v>190.5558</v>
      </c>
    </row>
    <row r="36" spans="1:2" x14ac:dyDescent="0.25">
      <c r="A36" s="17">
        <f>A35/A34</f>
        <v>0.57251749327093016</v>
      </c>
      <c r="B36" s="13">
        <v>202.85910000000001</v>
      </c>
    </row>
    <row r="37" spans="1:2" x14ac:dyDescent="0.25">
      <c r="A37" s="7" t="s">
        <v>8</v>
      </c>
      <c r="B37" s="4">
        <v>203.21559999999999</v>
      </c>
    </row>
    <row r="38" spans="1:2" x14ac:dyDescent="0.25">
      <c r="A38" s="16"/>
      <c r="B38" s="4">
        <v>226.19200000000001</v>
      </c>
    </row>
    <row r="39" spans="1:2" x14ac:dyDescent="0.25">
      <c r="A39" s="16">
        <f>AVERAGE(B37:B41)</f>
        <v>226.46178</v>
      </c>
      <c r="B39" s="4">
        <v>244.91759999999999</v>
      </c>
    </row>
    <row r="40" spans="1:2" x14ac:dyDescent="0.25">
      <c r="A40" s="16">
        <f>STDEV(B37:B41)</f>
        <v>24.354253265743953</v>
      </c>
      <c r="B40" s="4">
        <v>201.8014</v>
      </c>
    </row>
    <row r="41" spans="1:2" x14ac:dyDescent="0.25">
      <c r="A41" s="18">
        <f>A40/A39</f>
        <v>0.10754244387615408</v>
      </c>
      <c r="B41" s="4">
        <v>256.1823</v>
      </c>
    </row>
    <row r="42" spans="1:2" x14ac:dyDescent="0.25">
      <c r="A42" s="12" t="s">
        <v>9</v>
      </c>
      <c r="B42" s="13">
        <v>251.26660000000001</v>
      </c>
    </row>
    <row r="43" spans="1:2" x14ac:dyDescent="0.25">
      <c r="A43" s="14"/>
      <c r="B43" s="13">
        <v>322.36380000000003</v>
      </c>
    </row>
    <row r="44" spans="1:2" x14ac:dyDescent="0.25">
      <c r="A44" s="14">
        <f>AVERAGE(B42:B46)</f>
        <v>273.06763999999998</v>
      </c>
      <c r="B44" s="13">
        <v>261.01409999999998</v>
      </c>
    </row>
    <row r="45" spans="1:2" x14ac:dyDescent="0.25">
      <c r="A45" s="14">
        <f>STDEV(B42:B46)</f>
        <v>28.317182080549621</v>
      </c>
      <c r="B45" s="13">
        <v>261.01409999999998</v>
      </c>
    </row>
    <row r="46" spans="1:2" x14ac:dyDescent="0.25">
      <c r="A46" s="17">
        <f>A45/A44</f>
        <v>0.10370024833608854</v>
      </c>
      <c r="B46" s="13">
        <v>269.67959999999999</v>
      </c>
    </row>
    <row r="47" spans="1:2" x14ac:dyDescent="0.25">
      <c r="A47" s="15" t="s">
        <v>10</v>
      </c>
      <c r="B47" s="4">
        <v>268.0609</v>
      </c>
    </row>
    <row r="48" spans="1:2" x14ac:dyDescent="0.25">
      <c r="A48" s="16"/>
      <c r="B48" s="4">
        <v>341.18060000000003</v>
      </c>
    </row>
    <row r="49" spans="1:2" x14ac:dyDescent="0.25">
      <c r="A49" s="16">
        <f>AVERAGE(B47:B51)</f>
        <v>271.09724000000006</v>
      </c>
      <c r="B49" s="4">
        <v>208.77690000000001</v>
      </c>
    </row>
    <row r="50" spans="1:2" x14ac:dyDescent="0.25">
      <c r="A50" s="16">
        <f>STDEV(B47:B51)</f>
        <v>53.054403640253838</v>
      </c>
      <c r="B50" s="4">
        <v>303.68520000000001</v>
      </c>
    </row>
    <row r="51" spans="1:2" x14ac:dyDescent="0.25">
      <c r="A51" s="18">
        <f>A50/A49</f>
        <v>0.19570248535268683</v>
      </c>
      <c r="B51" s="4">
        <v>233.7826</v>
      </c>
    </row>
    <row r="52" spans="1:2" x14ac:dyDescent="0.25">
      <c r="A52" s="12" t="s">
        <v>11</v>
      </c>
      <c r="B52" s="13">
        <v>264.47629999999998</v>
      </c>
    </row>
    <row r="53" spans="1:2" x14ac:dyDescent="0.25">
      <c r="A53" s="14"/>
      <c r="B53" s="13">
        <v>278.31169999999997</v>
      </c>
    </row>
    <row r="54" spans="1:2" x14ac:dyDescent="0.25">
      <c r="A54" s="14">
        <f>AVERAGE(B52:B56)</f>
        <v>280.97275999999999</v>
      </c>
      <c r="B54" s="13">
        <v>285.89789999999999</v>
      </c>
    </row>
    <row r="55" spans="1:2" x14ac:dyDescent="0.25">
      <c r="A55" s="14">
        <f>STDEV(B52:B56)</f>
        <v>10.177833233453967</v>
      </c>
      <c r="B55" s="13">
        <v>285.89789999999999</v>
      </c>
    </row>
    <row r="56" spans="1:2" x14ac:dyDescent="0.25">
      <c r="A56" s="17">
        <f>A55/A54</f>
        <v>3.6223558587864413E-2</v>
      </c>
      <c r="B56" s="13">
        <v>290.27999999999997</v>
      </c>
    </row>
    <row r="57" spans="1:2" x14ac:dyDescent="0.25">
      <c r="B5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40" workbookViewId="0">
      <selection activeCell="A40" sqref="A1:A1048576"/>
    </sheetView>
  </sheetViews>
  <sheetFormatPr defaultRowHeight="15" x14ac:dyDescent="0.25"/>
  <cols>
    <col min="1" max="1" width="31" customWidth="1"/>
    <col min="2" max="2" width="30.85546875" customWidth="1"/>
    <col min="5" max="5" width="12.42578125" customWidth="1"/>
    <col min="7" max="7" width="20.140625" customWidth="1"/>
    <col min="8" max="8" width="17.7109375" customWidth="1"/>
  </cols>
  <sheetData>
    <row r="1" spans="1:7" s="1" customFormat="1" ht="18" x14ac:dyDescent="0.25">
      <c r="A1" s="8" t="s">
        <v>0</v>
      </c>
      <c r="B1" s="2" t="s">
        <v>1</v>
      </c>
    </row>
    <row r="2" spans="1:7" x14ac:dyDescent="0.25">
      <c r="A2" s="12" t="s">
        <v>2</v>
      </c>
      <c r="B2" s="13">
        <v>199.88990000000001</v>
      </c>
    </row>
    <row r="3" spans="1:7" x14ac:dyDescent="0.25">
      <c r="A3" s="14"/>
      <c r="B3" s="13">
        <v>308.31849999999997</v>
      </c>
    </row>
    <row r="4" spans="1:7" x14ac:dyDescent="0.25">
      <c r="A4" s="14">
        <f>AVERAGE(B2:B6)</f>
        <v>202.41492</v>
      </c>
      <c r="B4" s="13">
        <v>170.36060000000001</v>
      </c>
    </row>
    <row r="5" spans="1:7" x14ac:dyDescent="0.25">
      <c r="A5" s="14">
        <f>STDEV(B2:B6)</f>
        <v>78.878002263127826</v>
      </c>
      <c r="B5" s="13">
        <v>237.79490000000001</v>
      </c>
    </row>
    <row r="6" spans="1:7" x14ac:dyDescent="0.25">
      <c r="A6" s="17">
        <f>A5/A4</f>
        <v>0.38968472414547223</v>
      </c>
      <c r="B6" s="13">
        <v>95.710700000000003</v>
      </c>
    </row>
    <row r="7" spans="1:7" x14ac:dyDescent="0.25">
      <c r="A7" s="16" t="s">
        <v>12</v>
      </c>
      <c r="B7" s="3">
        <v>79.356899999999996</v>
      </c>
    </row>
    <row r="8" spans="1:7" x14ac:dyDescent="0.25">
      <c r="A8" s="16"/>
      <c r="B8" s="3">
        <v>135.38399999999999</v>
      </c>
    </row>
    <row r="9" spans="1:7" x14ac:dyDescent="0.25">
      <c r="A9" s="16">
        <f>AVERAGE(B7:B11)</f>
        <v>116.91854000000001</v>
      </c>
      <c r="B9" s="3">
        <v>123.1427</v>
      </c>
    </row>
    <row r="10" spans="1:7" x14ac:dyDescent="0.25">
      <c r="A10" s="16">
        <f>STDEV(B7:B11)</f>
        <v>21.961443174868929</v>
      </c>
      <c r="B10" s="3">
        <v>128.63589999999999</v>
      </c>
    </row>
    <row r="11" spans="1:7" x14ac:dyDescent="0.25">
      <c r="A11" s="18">
        <f>A10/A9</f>
        <v>0.18783542092527777</v>
      </c>
      <c r="B11" s="3">
        <v>118.0732</v>
      </c>
      <c r="G11" s="10"/>
    </row>
    <row r="12" spans="1:7" x14ac:dyDescent="0.25">
      <c r="A12" s="12" t="s">
        <v>3</v>
      </c>
      <c r="B12" s="13">
        <v>495.40929999999997</v>
      </c>
      <c r="G12" s="11"/>
    </row>
    <row r="13" spans="1:7" x14ac:dyDescent="0.25">
      <c r="A13" s="14"/>
      <c r="B13" s="13">
        <v>447.72129999999999</v>
      </c>
      <c r="G13" s="10"/>
    </row>
    <row r="14" spans="1:7" x14ac:dyDescent="0.25">
      <c r="A14" s="14">
        <f>AVERAGE(B12:B16)</f>
        <v>384.36516</v>
      </c>
      <c r="B14" s="13">
        <v>372.30900000000003</v>
      </c>
      <c r="G14" s="9"/>
    </row>
    <row r="15" spans="1:7" x14ac:dyDescent="0.25">
      <c r="A15" s="14">
        <f>STDEV(B12:B16)</f>
        <v>94.433452453767686</v>
      </c>
      <c r="B15" s="13">
        <v>357.97789999999998</v>
      </c>
      <c r="G15" s="9"/>
    </row>
    <row r="16" spans="1:7" x14ac:dyDescent="0.25">
      <c r="A16" s="17">
        <f>A15/A14</f>
        <v>0.24568681629148617</v>
      </c>
      <c r="B16" s="13">
        <v>248.4083</v>
      </c>
    </row>
    <row r="17" spans="1:2" x14ac:dyDescent="0.25">
      <c r="A17" s="6" t="s">
        <v>4</v>
      </c>
      <c r="B17" s="4">
        <v>317.2801</v>
      </c>
    </row>
    <row r="18" spans="1:2" x14ac:dyDescent="0.25">
      <c r="A18" s="16"/>
      <c r="B18" s="4">
        <v>384.0326</v>
      </c>
    </row>
    <row r="19" spans="1:2" x14ac:dyDescent="0.25">
      <c r="A19" s="16">
        <f>AVERAGE(B17:B21)</f>
        <v>341.16719999999998</v>
      </c>
      <c r="B19" s="4">
        <v>331.86630000000002</v>
      </c>
    </row>
    <row r="20" spans="1:2" x14ac:dyDescent="0.25">
      <c r="A20" s="16">
        <f>STDEV(B17:B21)</f>
        <v>42.510072452773088</v>
      </c>
      <c r="B20" s="4">
        <v>384.73849999999999</v>
      </c>
    </row>
    <row r="21" spans="1:2" x14ac:dyDescent="0.25">
      <c r="A21" s="18">
        <f>A20/A19</f>
        <v>0.12460187395732383</v>
      </c>
      <c r="B21" s="4">
        <v>287.91849999999999</v>
      </c>
    </row>
    <row r="22" spans="1:2" x14ac:dyDescent="0.25">
      <c r="A22" s="12" t="s">
        <v>5</v>
      </c>
      <c r="B22" s="13">
        <v>359.65910000000002</v>
      </c>
    </row>
    <row r="23" spans="1:2" x14ac:dyDescent="0.25">
      <c r="A23" s="14"/>
      <c r="B23" s="13">
        <v>400.0677</v>
      </c>
    </row>
    <row r="24" spans="1:2" x14ac:dyDescent="0.25">
      <c r="A24" s="14">
        <f>AVERAGE(B22:B26)</f>
        <v>265.82956000000001</v>
      </c>
      <c r="B24" s="13">
        <v>166.91829999999999</v>
      </c>
    </row>
    <row r="25" spans="1:2" x14ac:dyDescent="0.25">
      <c r="A25" s="14">
        <f>STDEV(B22:B26)</f>
        <v>107.24713042789539</v>
      </c>
      <c r="B25" s="13">
        <v>178.23179999999999</v>
      </c>
    </row>
    <row r="26" spans="1:2" x14ac:dyDescent="0.25">
      <c r="A26" s="17">
        <f>A25/A24</f>
        <v>0.40344320785053167</v>
      </c>
      <c r="B26" s="13">
        <v>224.27090000000001</v>
      </c>
    </row>
    <row r="27" spans="1:2" x14ac:dyDescent="0.25">
      <c r="A27" s="15" t="s">
        <v>6</v>
      </c>
      <c r="B27" s="4">
        <v>1240.7</v>
      </c>
    </row>
    <row r="28" spans="1:2" x14ac:dyDescent="0.25">
      <c r="A28" s="16"/>
      <c r="B28" s="4">
        <v>3418.9</v>
      </c>
    </row>
    <row r="29" spans="1:2" x14ac:dyDescent="0.25">
      <c r="A29" s="16">
        <f>AVERAGE(B27:B31)</f>
        <v>2358.4200000000005</v>
      </c>
      <c r="B29" s="4">
        <v>1271.0999999999999</v>
      </c>
    </row>
    <row r="30" spans="1:2" x14ac:dyDescent="0.25">
      <c r="A30" s="16">
        <f>STDEV(B27:B31)</f>
        <v>1582.5406651963158</v>
      </c>
      <c r="B30" s="4">
        <v>1226.8</v>
      </c>
    </row>
    <row r="31" spans="1:2" x14ac:dyDescent="0.25">
      <c r="A31" s="18">
        <f>A30/A29</f>
        <v>0.67101731888141869</v>
      </c>
      <c r="B31" s="4">
        <v>4634.6000000000004</v>
      </c>
    </row>
    <row r="32" spans="1:2" x14ac:dyDescent="0.25">
      <c r="A32" s="12" t="s">
        <v>7</v>
      </c>
      <c r="B32" s="13">
        <v>607.7115</v>
      </c>
    </row>
    <row r="33" spans="1:2" x14ac:dyDescent="0.25">
      <c r="A33" s="14"/>
      <c r="B33" s="13">
        <v>641.29690000000005</v>
      </c>
    </row>
    <row r="34" spans="1:2" x14ac:dyDescent="0.25">
      <c r="A34" s="14">
        <f>AVERAGE(B32:B36)</f>
        <v>722.56342000000006</v>
      </c>
      <c r="B34" s="13">
        <v>728.57050000000004</v>
      </c>
    </row>
    <row r="35" spans="1:2" x14ac:dyDescent="0.25">
      <c r="A35" s="14">
        <f>STDEV(B32:B36)</f>
        <v>111.85033692688143</v>
      </c>
      <c r="B35" s="13">
        <v>895.52779999999996</v>
      </c>
    </row>
    <row r="36" spans="1:2" x14ac:dyDescent="0.25">
      <c r="A36" s="17">
        <f>A35/A34</f>
        <v>0.15479656709840281</v>
      </c>
      <c r="B36" s="13">
        <v>739.71040000000005</v>
      </c>
    </row>
    <row r="37" spans="1:2" x14ac:dyDescent="0.25">
      <c r="A37" s="7" t="s">
        <v>8</v>
      </c>
      <c r="B37" s="4">
        <v>404.08370000000002</v>
      </c>
    </row>
    <row r="38" spans="1:2" x14ac:dyDescent="0.25">
      <c r="A38" s="16"/>
      <c r="B38" s="4">
        <v>311.24115999999998</v>
      </c>
    </row>
    <row r="39" spans="1:2" x14ac:dyDescent="0.25">
      <c r="A39" s="16">
        <f>AVERAGE(B37:B41)</f>
        <v>360.27985200000001</v>
      </c>
      <c r="B39" s="4">
        <v>386.17380000000003</v>
      </c>
    </row>
    <row r="40" spans="1:2" x14ac:dyDescent="0.25">
      <c r="A40" s="16">
        <f>STDEV(B37:B41)</f>
        <v>41.745667037329213</v>
      </c>
      <c r="B40" s="4">
        <v>320.25740000000002</v>
      </c>
    </row>
    <row r="41" spans="1:2" x14ac:dyDescent="0.25">
      <c r="A41" s="18">
        <f>A40/A39</f>
        <v>0.11587011265156513</v>
      </c>
      <c r="B41" s="4">
        <v>379.64319999999998</v>
      </c>
    </row>
    <row r="42" spans="1:2" x14ac:dyDescent="0.25">
      <c r="A42" s="12" t="s">
        <v>9</v>
      </c>
      <c r="B42" s="13">
        <v>429.34339999999997</v>
      </c>
    </row>
    <row r="43" spans="1:2" x14ac:dyDescent="0.25">
      <c r="A43" s="14"/>
      <c r="B43" s="13">
        <v>276.9033</v>
      </c>
    </row>
    <row r="44" spans="1:2" x14ac:dyDescent="0.25">
      <c r="A44" s="14">
        <f>AVERAGE(B42:B46)</f>
        <v>347.66772000000003</v>
      </c>
      <c r="B44" s="13">
        <v>354.96820000000002</v>
      </c>
    </row>
    <row r="45" spans="1:2" x14ac:dyDescent="0.25">
      <c r="A45" s="14">
        <f>STDEV(B42:B46)</f>
        <v>56.38258245634907</v>
      </c>
      <c r="B45" s="13">
        <v>358.78969999999998</v>
      </c>
    </row>
    <row r="46" spans="1:2" x14ac:dyDescent="0.25">
      <c r="A46" s="17">
        <f>A45/A44</f>
        <v>0.16217376308720599</v>
      </c>
      <c r="B46" s="13">
        <v>318.334</v>
      </c>
    </row>
    <row r="47" spans="1:2" x14ac:dyDescent="0.25">
      <c r="A47" s="15" t="s">
        <v>10</v>
      </c>
      <c r="B47" s="4">
        <v>321.85019999999997</v>
      </c>
    </row>
    <row r="48" spans="1:2" x14ac:dyDescent="0.25">
      <c r="A48" s="16"/>
      <c r="B48" s="4">
        <v>315.67739999999998</v>
      </c>
    </row>
    <row r="49" spans="1:2" x14ac:dyDescent="0.25">
      <c r="A49" s="16">
        <f>AVERAGE(B47:B51)</f>
        <v>317.17492000000004</v>
      </c>
      <c r="B49" s="4">
        <v>323.08409999999998</v>
      </c>
    </row>
    <row r="50" spans="1:2" x14ac:dyDescent="0.25">
      <c r="A50" s="16">
        <f>STDEV(B47:B51)</f>
        <v>26.627005777161635</v>
      </c>
      <c r="B50" s="4">
        <v>275.64710000000002</v>
      </c>
    </row>
    <row r="51" spans="1:2" x14ac:dyDescent="0.25">
      <c r="A51" s="18">
        <f>A50/A49</f>
        <v>8.3950539901331514E-2</v>
      </c>
      <c r="B51" s="4">
        <v>349.61579999999998</v>
      </c>
    </row>
    <row r="52" spans="1:2" x14ac:dyDescent="0.25">
      <c r="A52" s="12" t="s">
        <v>11</v>
      </c>
      <c r="B52" s="13">
        <v>264.62909999999999</v>
      </c>
    </row>
    <row r="53" spans="1:2" x14ac:dyDescent="0.25">
      <c r="A53" s="14"/>
      <c r="B53" s="13">
        <v>227.80160000000001</v>
      </c>
    </row>
    <row r="54" spans="1:2" x14ac:dyDescent="0.25">
      <c r="A54" s="14">
        <f>AVERAGE(B52:B56)</f>
        <v>219.48525999999998</v>
      </c>
      <c r="B54" s="13">
        <v>225.84119999999999</v>
      </c>
    </row>
    <row r="55" spans="1:2" x14ac:dyDescent="0.25">
      <c r="A55" s="14">
        <f>STDEV(B52:B56)</f>
        <v>32.875933646940183</v>
      </c>
      <c r="B55" s="13">
        <v>175.6704</v>
      </c>
    </row>
    <row r="56" spans="1:2" x14ac:dyDescent="0.25">
      <c r="A56" s="17">
        <f>A55/A54</f>
        <v>0.14978652164131745</v>
      </c>
      <c r="B56" s="13">
        <v>203.48400000000001</v>
      </c>
    </row>
    <row r="57" spans="1:2" x14ac:dyDescent="0.25">
      <c r="B5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B22" sqref="A1:B56"/>
    </sheetView>
  </sheetViews>
  <sheetFormatPr defaultRowHeight="15" x14ac:dyDescent="0.25"/>
  <cols>
    <col min="1" max="1" width="45.85546875" customWidth="1"/>
    <col min="2" max="2" width="30.85546875" customWidth="1"/>
    <col min="5" max="5" width="12.42578125" customWidth="1"/>
    <col min="7" max="7" width="20.140625" customWidth="1"/>
    <col min="8" max="8" width="17.7109375" customWidth="1"/>
  </cols>
  <sheetData>
    <row r="1" spans="1:7" s="1" customFormat="1" ht="18" x14ac:dyDescent="0.25">
      <c r="A1" s="8" t="s">
        <v>0</v>
      </c>
      <c r="B1" s="2" t="s">
        <v>1</v>
      </c>
    </row>
    <row r="2" spans="1:7" x14ac:dyDescent="0.25">
      <c r="A2" s="12" t="s">
        <v>2</v>
      </c>
      <c r="B2" s="13">
        <v>363.42910000000001</v>
      </c>
    </row>
    <row r="3" spans="1:7" x14ac:dyDescent="0.25">
      <c r="A3" s="14"/>
      <c r="B3" s="13">
        <v>456.94369999999998</v>
      </c>
    </row>
    <row r="4" spans="1:7" x14ac:dyDescent="0.25">
      <c r="A4" s="14">
        <f>AVERAGE(B2:B6)</f>
        <v>369.69376</v>
      </c>
      <c r="B4" s="13">
        <v>450.62</v>
      </c>
    </row>
    <row r="5" spans="1:7" x14ac:dyDescent="0.25">
      <c r="A5" s="14">
        <f>STDEV(B2:B6)</f>
        <v>82.634432778793538</v>
      </c>
      <c r="B5" s="13">
        <v>287.11419999999998</v>
      </c>
    </row>
    <row r="6" spans="1:7" x14ac:dyDescent="0.25">
      <c r="A6" s="17">
        <f>A5/A4</f>
        <v>0.22352130795714145</v>
      </c>
      <c r="B6" s="13">
        <v>290.36180000000002</v>
      </c>
    </row>
    <row r="7" spans="1:7" x14ac:dyDescent="0.25">
      <c r="A7" s="16" t="s">
        <v>12</v>
      </c>
      <c r="B7" s="3">
        <v>642.33849999999995</v>
      </c>
    </row>
    <row r="8" spans="1:7" x14ac:dyDescent="0.25">
      <c r="A8" s="16"/>
      <c r="B8" s="3">
        <v>438.1146</v>
      </c>
    </row>
    <row r="9" spans="1:7" x14ac:dyDescent="0.25">
      <c r="A9" s="16">
        <f>AVERAGE(B7:B11)</f>
        <v>432.93328000000002</v>
      </c>
      <c r="B9" s="3">
        <v>302.18669999999997</v>
      </c>
    </row>
    <row r="10" spans="1:7" x14ac:dyDescent="0.25">
      <c r="A10" s="16">
        <f>STDEV(B7:B11)</f>
        <v>148.42767371860606</v>
      </c>
      <c r="B10" s="3">
        <v>282.30160000000001</v>
      </c>
    </row>
    <row r="11" spans="1:7" x14ac:dyDescent="0.25">
      <c r="A11" s="18">
        <f>A10/A9</f>
        <v>0.34284191254275037</v>
      </c>
      <c r="B11" s="3">
        <v>499.72500000000002</v>
      </c>
      <c r="G11" s="10"/>
    </row>
    <row r="12" spans="1:7" x14ac:dyDescent="0.25">
      <c r="A12" s="12" t="s">
        <v>3</v>
      </c>
      <c r="B12" s="13">
        <v>357.45030000000003</v>
      </c>
      <c r="G12" s="11"/>
    </row>
    <row r="13" spans="1:7" x14ac:dyDescent="0.25">
      <c r="A13" s="14"/>
      <c r="B13" s="13">
        <v>236.87370000000001</v>
      </c>
      <c r="G13" s="10"/>
    </row>
    <row r="14" spans="1:7" x14ac:dyDescent="0.25">
      <c r="A14" s="14">
        <f>AVERAGE(B12:B16)</f>
        <v>340.10132000000004</v>
      </c>
      <c r="B14" s="13">
        <v>338.53039999999999</v>
      </c>
      <c r="G14" s="9"/>
    </row>
    <row r="15" spans="1:7" x14ac:dyDescent="0.25">
      <c r="A15" s="14">
        <f>STDEV(B12:B16)</f>
        <v>101.94636255853835</v>
      </c>
      <c r="B15" s="13">
        <v>499.56099999999998</v>
      </c>
      <c r="G15" s="9"/>
    </row>
    <row r="16" spans="1:7" x14ac:dyDescent="0.25">
      <c r="A16" s="17">
        <f>A15/A14</f>
        <v>0.29975291645012825</v>
      </c>
      <c r="B16" s="13">
        <v>268.09120000000001</v>
      </c>
    </row>
    <row r="17" spans="1:2" x14ac:dyDescent="0.25">
      <c r="A17" s="6" t="s">
        <v>4</v>
      </c>
      <c r="B17" s="4">
        <v>346.48039999999997</v>
      </c>
    </row>
    <row r="18" spans="1:2" x14ac:dyDescent="0.25">
      <c r="A18" s="16"/>
      <c r="B18" s="4">
        <v>356.40499999999997</v>
      </c>
    </row>
    <row r="19" spans="1:2" x14ac:dyDescent="0.25">
      <c r="A19" s="16">
        <f>AVERAGE(B17:B21)</f>
        <v>495.24876000000006</v>
      </c>
      <c r="B19" s="4">
        <v>375.79309999999998</v>
      </c>
    </row>
    <row r="20" spans="1:2" x14ac:dyDescent="0.25">
      <c r="A20" s="16">
        <f>STDEV(B17:B21)</f>
        <v>198.01329902668903</v>
      </c>
      <c r="B20" s="4">
        <v>603.11210000000005</v>
      </c>
    </row>
    <row r="21" spans="1:2" x14ac:dyDescent="0.25">
      <c r="A21" s="18">
        <f>A20/A19</f>
        <v>0.39982593601383071</v>
      </c>
      <c r="B21" s="4">
        <v>794.45320000000004</v>
      </c>
    </row>
    <row r="22" spans="1:2" x14ac:dyDescent="0.25">
      <c r="A22" s="12" t="s">
        <v>5</v>
      </c>
      <c r="B22" s="13">
        <v>155.88489999999999</v>
      </c>
    </row>
    <row r="23" spans="1:2" x14ac:dyDescent="0.25">
      <c r="A23" s="14"/>
      <c r="B23" s="13">
        <v>227.10310000000001</v>
      </c>
    </row>
    <row r="24" spans="1:2" x14ac:dyDescent="0.25">
      <c r="A24" s="14">
        <f>AVERAGE(B22:B26)</f>
        <v>192.93747999999999</v>
      </c>
      <c r="B24" s="13">
        <v>181.22819999999999</v>
      </c>
    </row>
    <row r="25" spans="1:2" x14ac:dyDescent="0.25">
      <c r="A25" s="14">
        <f>STDEV(B22:B26)</f>
        <v>31.393236067296289</v>
      </c>
      <c r="B25" s="13">
        <v>176.16980000000001</v>
      </c>
    </row>
    <row r="26" spans="1:2" x14ac:dyDescent="0.25">
      <c r="A26" s="17">
        <f>A25/A24</f>
        <v>0.16271196279383504</v>
      </c>
      <c r="B26" s="13">
        <v>224.3014</v>
      </c>
    </row>
    <row r="27" spans="1:2" x14ac:dyDescent="0.25">
      <c r="A27" s="15" t="s">
        <v>6</v>
      </c>
      <c r="B27" s="4">
        <v>266.84089999999998</v>
      </c>
    </row>
    <row r="28" spans="1:2" x14ac:dyDescent="0.25">
      <c r="A28" s="16"/>
      <c r="B28" s="4">
        <v>81.709900000000005</v>
      </c>
    </row>
    <row r="29" spans="1:2" x14ac:dyDescent="0.25">
      <c r="A29" s="16">
        <f>AVERAGE(B27:B31)</f>
        <v>298.32749999999999</v>
      </c>
      <c r="B29" s="4">
        <v>250.07069999999999</v>
      </c>
    </row>
    <row r="30" spans="1:2" x14ac:dyDescent="0.25">
      <c r="A30" s="16">
        <f>STDEV(B27:B31)</f>
        <v>179.46638612708239</v>
      </c>
      <c r="B30" s="4">
        <v>578.17899999999997</v>
      </c>
    </row>
    <row r="31" spans="1:2" x14ac:dyDescent="0.25">
      <c r="A31" s="18">
        <f>A30/A29</f>
        <v>0.60157506809490369</v>
      </c>
      <c r="B31" s="4">
        <v>314.83699999999999</v>
      </c>
    </row>
    <row r="32" spans="1:2" x14ac:dyDescent="0.25">
      <c r="A32" s="12" t="s">
        <v>7</v>
      </c>
      <c r="B32" s="13">
        <v>728.96040000000005</v>
      </c>
    </row>
    <row r="33" spans="1:2" x14ac:dyDescent="0.25">
      <c r="A33" s="14"/>
      <c r="B33" s="13">
        <v>1218.9000000000001</v>
      </c>
    </row>
    <row r="34" spans="1:2" x14ac:dyDescent="0.25">
      <c r="A34" s="14">
        <f>AVERAGE(B32:B36)</f>
        <v>1425.4297200000001</v>
      </c>
      <c r="B34" s="13">
        <v>1696.4</v>
      </c>
    </row>
    <row r="35" spans="1:2" x14ac:dyDescent="0.25">
      <c r="A35" s="14">
        <f>STDEV(B32:B36)</f>
        <v>756.39597222800705</v>
      </c>
      <c r="B35" s="13">
        <v>878.98820000000001</v>
      </c>
    </row>
    <row r="36" spans="1:2" x14ac:dyDescent="0.25">
      <c r="A36" s="17">
        <f>A35/A34</f>
        <v>0.53064417109810713</v>
      </c>
      <c r="B36" s="13">
        <v>2603.9</v>
      </c>
    </row>
    <row r="37" spans="1:2" x14ac:dyDescent="0.25">
      <c r="A37" s="7" t="s">
        <v>8</v>
      </c>
      <c r="B37" s="4">
        <v>395.15280000000001</v>
      </c>
    </row>
    <row r="38" spans="1:2" x14ac:dyDescent="0.25">
      <c r="A38" s="16"/>
      <c r="B38" s="4">
        <v>299.9323</v>
      </c>
    </row>
    <row r="39" spans="1:2" x14ac:dyDescent="0.25">
      <c r="A39" s="16">
        <f>AVERAGE(B37:B41)</f>
        <v>337.67660000000001</v>
      </c>
      <c r="B39" s="4">
        <v>327.33440000000002</v>
      </c>
    </row>
    <row r="40" spans="1:2" x14ac:dyDescent="0.25">
      <c r="A40" s="16">
        <f>STDEV(B37:B41)</f>
        <v>56.776032664893265</v>
      </c>
      <c r="B40" s="4">
        <v>396.28609999999998</v>
      </c>
    </row>
    <row r="41" spans="1:2" x14ac:dyDescent="0.25">
      <c r="A41" s="18">
        <f>A40/A39</f>
        <v>0.16813730256965767</v>
      </c>
      <c r="B41" s="4">
        <v>269.67739999999998</v>
      </c>
    </row>
    <row r="42" spans="1:2" x14ac:dyDescent="0.25">
      <c r="A42" s="12" t="s">
        <v>9</v>
      </c>
      <c r="B42" s="13">
        <v>108.9509</v>
      </c>
    </row>
    <row r="43" spans="1:2" x14ac:dyDescent="0.25">
      <c r="A43" s="14"/>
      <c r="B43" s="13">
        <v>576.3845</v>
      </c>
    </row>
    <row r="44" spans="1:2" x14ac:dyDescent="0.25">
      <c r="A44" s="14">
        <f>AVERAGE(B42:B46)</f>
        <v>290.29126000000002</v>
      </c>
      <c r="B44" s="13">
        <v>171.51820000000001</v>
      </c>
    </row>
    <row r="45" spans="1:2" x14ac:dyDescent="0.25">
      <c r="A45" s="14">
        <f>STDEV(B42:B46)</f>
        <v>221.5151352404684</v>
      </c>
      <c r="B45" s="13">
        <v>480.79090000000002</v>
      </c>
    </row>
    <row r="46" spans="1:2" x14ac:dyDescent="0.25">
      <c r="A46" s="17">
        <f>A45/A44</f>
        <v>0.76307889958680941</v>
      </c>
      <c r="B46" s="13">
        <v>113.81180000000001</v>
      </c>
    </row>
    <row r="47" spans="1:2" x14ac:dyDescent="0.25">
      <c r="A47" s="15" t="s">
        <v>10</v>
      </c>
      <c r="B47" s="4">
        <v>317.5752</v>
      </c>
    </row>
    <row r="48" spans="1:2" x14ac:dyDescent="0.25">
      <c r="A48" s="16"/>
      <c r="B48" s="4">
        <v>357.36309999999997</v>
      </c>
    </row>
    <row r="49" spans="1:2" x14ac:dyDescent="0.25">
      <c r="A49" s="16">
        <f>AVERAGE(B47:B51)</f>
        <v>338.95344000000006</v>
      </c>
      <c r="B49" s="4">
        <v>386.38600000000002</v>
      </c>
    </row>
    <row r="50" spans="1:2" x14ac:dyDescent="0.25">
      <c r="A50" s="16">
        <f>STDEV(B47:B51)</f>
        <v>32.185515415680392</v>
      </c>
      <c r="B50" s="4">
        <v>309.32839999999999</v>
      </c>
    </row>
    <row r="51" spans="1:2" x14ac:dyDescent="0.25">
      <c r="A51" s="18">
        <f>A50/A49</f>
        <v>9.4955565034774064E-2</v>
      </c>
      <c r="B51" s="4">
        <v>324.11450000000002</v>
      </c>
    </row>
    <row r="52" spans="1:2" x14ac:dyDescent="0.25">
      <c r="A52" s="12" t="s">
        <v>11</v>
      </c>
      <c r="B52" s="13">
        <v>161.99270000000001</v>
      </c>
    </row>
    <row r="53" spans="1:2" x14ac:dyDescent="0.25">
      <c r="A53" s="14"/>
      <c r="B53" s="13">
        <v>182.6781</v>
      </c>
    </row>
    <row r="54" spans="1:2" x14ac:dyDescent="0.25">
      <c r="A54" s="14">
        <f>AVERAGE(B52:B56)</f>
        <v>196.04823999999999</v>
      </c>
      <c r="B54" s="13">
        <v>223.3049</v>
      </c>
    </row>
    <row r="55" spans="1:2" x14ac:dyDescent="0.25">
      <c r="A55" s="14">
        <f>STDEV(B52:B56)</f>
        <v>24.545368010848971</v>
      </c>
      <c r="B55" s="13">
        <v>198.22579999999999</v>
      </c>
    </row>
    <row r="56" spans="1:2" x14ac:dyDescent="0.25">
      <c r="A56" s="17">
        <f>A55/A54</f>
        <v>0.12520065475134576</v>
      </c>
      <c r="B56" s="13">
        <v>214.03970000000001</v>
      </c>
    </row>
    <row r="57" spans="1:2" x14ac:dyDescent="0.25">
      <c r="B5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D2" sqref="D2:E11"/>
    </sheetView>
  </sheetViews>
  <sheetFormatPr defaultRowHeight="15" x14ac:dyDescent="0.25"/>
  <cols>
    <col min="1" max="1" width="20.140625" customWidth="1"/>
    <col min="2" max="2" width="17.85546875" customWidth="1"/>
    <col min="4" max="4" width="16.42578125" customWidth="1"/>
    <col min="5" max="5" width="14.7109375" customWidth="1"/>
  </cols>
  <sheetData>
    <row r="1" spans="1:5" ht="18" x14ac:dyDescent="0.25">
      <c r="A1" s="8" t="s">
        <v>0</v>
      </c>
      <c r="B1" s="2" t="s">
        <v>1</v>
      </c>
    </row>
    <row r="2" spans="1:5" x14ac:dyDescent="0.25">
      <c r="A2" s="12" t="s">
        <v>2</v>
      </c>
      <c r="B2" s="13">
        <v>199.88990000000001</v>
      </c>
      <c r="D2" s="15" t="s">
        <v>10</v>
      </c>
      <c r="E2" s="4">
        <v>321.85019999999997</v>
      </c>
    </row>
    <row r="3" spans="1:5" x14ac:dyDescent="0.25">
      <c r="A3" s="14"/>
      <c r="B3" s="13"/>
      <c r="D3" s="16"/>
      <c r="E3" s="4">
        <v>315.67739999999998</v>
      </c>
    </row>
    <row r="4" spans="1:5" x14ac:dyDescent="0.25">
      <c r="A4" s="14">
        <f>AVERAGE(B2:B6)</f>
        <v>202.68179999999998</v>
      </c>
      <c r="B4" s="13">
        <v>170.36060000000001</v>
      </c>
      <c r="D4" s="16">
        <f>AVERAGE(E2:E6)</f>
        <v>317.17492000000004</v>
      </c>
      <c r="E4" s="4">
        <v>323.08409999999998</v>
      </c>
    </row>
    <row r="5" spans="1:5" x14ac:dyDescent="0.25">
      <c r="A5" s="14">
        <f>STDEV(B2:B6)</f>
        <v>33.803731056349534</v>
      </c>
      <c r="B5" s="13">
        <v>237.79490000000001</v>
      </c>
      <c r="D5" s="16">
        <f>STDEV(E2:E6)</f>
        <v>26.627005777161635</v>
      </c>
      <c r="E5" s="4">
        <v>275.64710000000002</v>
      </c>
    </row>
    <row r="6" spans="1:5" x14ac:dyDescent="0.25">
      <c r="A6" s="17">
        <f>A5/A4</f>
        <v>0.16678227179919231</v>
      </c>
      <c r="B6" s="13"/>
      <c r="D6" s="18">
        <f>D5/D4</f>
        <v>8.3950539901331514E-2</v>
      </c>
      <c r="E6" s="4">
        <v>349.61579999999998</v>
      </c>
    </row>
    <row r="7" spans="1:5" x14ac:dyDescent="0.25">
      <c r="A7" s="16" t="s">
        <v>12</v>
      </c>
      <c r="B7" s="3">
        <v>79.356899999999996</v>
      </c>
      <c r="D7" s="12" t="s">
        <v>11</v>
      </c>
      <c r="E7" s="13">
        <v>264.62909999999999</v>
      </c>
    </row>
    <row r="8" spans="1:5" x14ac:dyDescent="0.25">
      <c r="A8" s="16"/>
      <c r="B8" s="3">
        <v>135.38399999999999</v>
      </c>
      <c r="D8" s="14"/>
      <c r="E8" s="13">
        <v>227.80160000000001</v>
      </c>
    </row>
    <row r="9" spans="1:5" x14ac:dyDescent="0.25">
      <c r="A9" s="16">
        <f>AVERAGE(B7:B11)</f>
        <v>116.91854000000001</v>
      </c>
      <c r="B9" s="3">
        <v>123.1427</v>
      </c>
      <c r="D9" s="14">
        <f>AVERAGE(E7:E11)</f>
        <v>219.48525999999998</v>
      </c>
      <c r="E9" s="13">
        <v>225.84119999999999</v>
      </c>
    </row>
    <row r="10" spans="1:5" x14ac:dyDescent="0.25">
      <c r="A10" s="16">
        <f>STDEV(B7:B11)</f>
        <v>21.961443174868929</v>
      </c>
      <c r="B10" s="3">
        <v>128.63589999999999</v>
      </c>
      <c r="D10" s="14">
        <f>STDEV(E7:E11)</f>
        <v>32.875933646940183</v>
      </c>
      <c r="E10" s="13">
        <v>175.6704</v>
      </c>
    </row>
    <row r="11" spans="1:5" x14ac:dyDescent="0.25">
      <c r="A11" s="18">
        <f>A10/A9</f>
        <v>0.18783542092527777</v>
      </c>
      <c r="B11" s="3">
        <v>118.0732</v>
      </c>
      <c r="D11" s="17">
        <f>D10/D9</f>
        <v>0.14978652164131745</v>
      </c>
      <c r="E11" s="13">
        <v>203.48400000000001</v>
      </c>
    </row>
    <row r="12" spans="1:5" x14ac:dyDescent="0.25">
      <c r="A12" s="12" t="s">
        <v>3</v>
      </c>
      <c r="B12" s="13">
        <v>495.40929999999997</v>
      </c>
    </row>
    <row r="13" spans="1:5" x14ac:dyDescent="0.25">
      <c r="A13" s="14"/>
      <c r="B13" s="13">
        <v>447.72129999999999</v>
      </c>
    </row>
    <row r="14" spans="1:5" x14ac:dyDescent="0.25">
      <c r="A14" s="14">
        <f>AVERAGE(B12:B16)</f>
        <v>418.354375</v>
      </c>
      <c r="B14" s="13">
        <v>372.30900000000003</v>
      </c>
    </row>
    <row r="15" spans="1:5" x14ac:dyDescent="0.25">
      <c r="A15" s="14">
        <f>STDEV(B12:B16)</f>
        <v>64.718294793737869</v>
      </c>
      <c r="B15" s="13">
        <v>357.97789999999998</v>
      </c>
    </row>
    <row r="16" spans="1:5" x14ac:dyDescent="0.25">
      <c r="A16" s="17">
        <f>A15/A14</f>
        <v>0.15469730606674753</v>
      </c>
      <c r="B16" s="13"/>
    </row>
    <row r="17" spans="1:2" x14ac:dyDescent="0.25">
      <c r="A17" s="6" t="s">
        <v>4</v>
      </c>
      <c r="B17" s="4">
        <v>317.2801</v>
      </c>
    </row>
    <row r="18" spans="1:2" x14ac:dyDescent="0.25">
      <c r="A18" s="16"/>
      <c r="B18" s="4">
        <v>384.0326</v>
      </c>
    </row>
    <row r="19" spans="1:2" x14ac:dyDescent="0.25">
      <c r="A19" s="16">
        <f>AVERAGE(B17:B21)</f>
        <v>341.16719999999998</v>
      </c>
      <c r="B19" s="4">
        <v>331.86630000000002</v>
      </c>
    </row>
    <row r="20" spans="1:2" x14ac:dyDescent="0.25">
      <c r="A20" s="16">
        <f>STDEV(B17:B21)</f>
        <v>42.510072452773088</v>
      </c>
      <c r="B20" s="4">
        <v>384.73849999999999</v>
      </c>
    </row>
    <row r="21" spans="1:2" x14ac:dyDescent="0.25">
      <c r="A21" s="18">
        <f>A20/A19</f>
        <v>0.12460187395732383</v>
      </c>
      <c r="B21" s="4">
        <v>287.91849999999999</v>
      </c>
    </row>
    <row r="22" spans="1:2" x14ac:dyDescent="0.25">
      <c r="A22" s="12" t="s">
        <v>5</v>
      </c>
      <c r="B22" s="13"/>
    </row>
    <row r="23" spans="1:2" x14ac:dyDescent="0.25">
      <c r="A23" s="14"/>
      <c r="B23" s="13"/>
    </row>
    <row r="24" spans="1:2" x14ac:dyDescent="0.25">
      <c r="A24" s="14">
        <f>AVERAGE(B22:B26)</f>
        <v>189.80699999999999</v>
      </c>
      <c r="B24" s="13">
        <v>166.91829999999999</v>
      </c>
    </row>
    <row r="25" spans="1:2" x14ac:dyDescent="0.25">
      <c r="A25" s="14">
        <f>STDEV(B22:B26)</f>
        <v>30.377938096092198</v>
      </c>
      <c r="B25" s="13">
        <v>178.23179999999999</v>
      </c>
    </row>
    <row r="26" spans="1:2" x14ac:dyDescent="0.25">
      <c r="A26" s="17">
        <f>A25/A24</f>
        <v>0.16004645822383895</v>
      </c>
      <c r="B26" s="13">
        <v>224.27090000000001</v>
      </c>
    </row>
    <row r="27" spans="1:2" x14ac:dyDescent="0.25">
      <c r="A27" s="15" t="s">
        <v>6</v>
      </c>
      <c r="B27" s="4">
        <v>1240.7</v>
      </c>
    </row>
    <row r="28" spans="1:2" x14ac:dyDescent="0.25">
      <c r="A28" s="16"/>
      <c r="B28" s="4"/>
    </row>
    <row r="29" spans="1:2" x14ac:dyDescent="0.25">
      <c r="A29" s="16">
        <f>AVERAGE(B27:B31)</f>
        <v>1246.2</v>
      </c>
      <c r="B29" s="4">
        <v>1271.0999999999999</v>
      </c>
    </row>
    <row r="30" spans="1:2" x14ac:dyDescent="0.25">
      <c r="A30" s="16">
        <f>STDEV(B27:B31)</f>
        <v>22.656345689453062</v>
      </c>
      <c r="B30" s="4">
        <v>1226.8</v>
      </c>
    </row>
    <row r="31" spans="1:2" x14ac:dyDescent="0.25">
      <c r="A31" s="18">
        <f>A30/A29</f>
        <v>1.8180344799753698E-2</v>
      </c>
      <c r="B31" s="4"/>
    </row>
    <row r="32" spans="1:2" x14ac:dyDescent="0.25">
      <c r="A32" s="12" t="s">
        <v>7</v>
      </c>
      <c r="B32" s="13">
        <v>607.7115</v>
      </c>
    </row>
    <row r="33" spans="1:2" x14ac:dyDescent="0.25">
      <c r="A33" s="14"/>
      <c r="B33" s="13">
        <v>641.29690000000005</v>
      </c>
    </row>
    <row r="34" spans="1:2" x14ac:dyDescent="0.25">
      <c r="A34" s="14">
        <f>AVERAGE(B32:B36)</f>
        <v>722.56342000000006</v>
      </c>
      <c r="B34" s="13">
        <v>728.57050000000004</v>
      </c>
    </row>
    <row r="35" spans="1:2" x14ac:dyDescent="0.25">
      <c r="A35" s="14">
        <f>STDEV(B32:B36)</f>
        <v>111.85033692688143</v>
      </c>
      <c r="B35" s="13">
        <v>895.52779999999996</v>
      </c>
    </row>
    <row r="36" spans="1:2" x14ac:dyDescent="0.25">
      <c r="A36" s="17">
        <f>A35/A34</f>
        <v>0.15479656709840281</v>
      </c>
      <c r="B36" s="13">
        <v>739.71040000000005</v>
      </c>
    </row>
    <row r="37" spans="1:2" x14ac:dyDescent="0.25">
      <c r="A37" s="7" t="s">
        <v>8</v>
      </c>
      <c r="B37" s="4">
        <v>404.08370000000002</v>
      </c>
    </row>
    <row r="38" spans="1:2" x14ac:dyDescent="0.25">
      <c r="A38" s="16"/>
      <c r="B38" s="4">
        <v>311.24115999999998</v>
      </c>
    </row>
    <row r="39" spans="1:2" x14ac:dyDescent="0.25">
      <c r="A39" s="16">
        <f>AVERAGE(B37:B41)</f>
        <v>360.27985200000001</v>
      </c>
      <c r="B39" s="4">
        <v>386.17380000000003</v>
      </c>
    </row>
    <row r="40" spans="1:2" x14ac:dyDescent="0.25">
      <c r="A40" s="16">
        <f>STDEV(B37:B41)</f>
        <v>41.745667037329213</v>
      </c>
      <c r="B40" s="4">
        <v>320.25740000000002</v>
      </c>
    </row>
    <row r="41" spans="1:2" x14ac:dyDescent="0.25">
      <c r="A41" s="18">
        <f>A40/A39</f>
        <v>0.11587011265156513</v>
      </c>
      <c r="B41" s="4">
        <v>379.64319999999998</v>
      </c>
    </row>
    <row r="42" spans="1:2" x14ac:dyDescent="0.25">
      <c r="A42" s="12" t="s">
        <v>9</v>
      </c>
      <c r="B42" s="13">
        <v>429.34339999999997</v>
      </c>
    </row>
    <row r="43" spans="1:2" x14ac:dyDescent="0.25">
      <c r="A43" s="14"/>
      <c r="B43" s="13">
        <v>276.9033</v>
      </c>
    </row>
    <row r="44" spans="1:2" x14ac:dyDescent="0.25">
      <c r="A44" s="14">
        <f>AVERAGE(B42:B46)</f>
        <v>347.66772000000003</v>
      </c>
      <c r="B44" s="13">
        <v>354.96820000000002</v>
      </c>
    </row>
    <row r="45" spans="1:2" x14ac:dyDescent="0.25">
      <c r="A45" s="14">
        <f>STDEV(B42:B46)</f>
        <v>56.38258245634907</v>
      </c>
      <c r="B45" s="13">
        <v>358.78969999999998</v>
      </c>
    </row>
    <row r="46" spans="1:2" x14ac:dyDescent="0.25">
      <c r="A46" s="17">
        <f>A45/A44</f>
        <v>0.16217376308720599</v>
      </c>
      <c r="B46" s="13">
        <v>318.334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D14" sqref="D14"/>
    </sheetView>
  </sheetViews>
  <sheetFormatPr defaultRowHeight="15" x14ac:dyDescent="0.25"/>
  <cols>
    <col min="1" max="1" width="24.140625" customWidth="1"/>
    <col min="2" max="2" width="19.140625" customWidth="1"/>
    <col min="4" max="4" width="18.42578125" customWidth="1"/>
    <col min="5" max="5" width="15.42578125" customWidth="1"/>
  </cols>
  <sheetData>
    <row r="1" spans="1:5" ht="18" x14ac:dyDescent="0.25">
      <c r="A1" s="8" t="s">
        <v>0</v>
      </c>
      <c r="B1" s="2" t="s">
        <v>1</v>
      </c>
    </row>
    <row r="2" spans="1:5" x14ac:dyDescent="0.25">
      <c r="A2" s="12" t="s">
        <v>2</v>
      </c>
      <c r="B2" s="13">
        <v>363.42910000000001</v>
      </c>
      <c r="D2" s="15" t="s">
        <v>10</v>
      </c>
      <c r="E2" s="4">
        <v>317.5752</v>
      </c>
    </row>
    <row r="3" spans="1:5" x14ac:dyDescent="0.25">
      <c r="A3" s="14"/>
      <c r="B3" s="13">
        <v>456.94369999999998</v>
      </c>
      <c r="D3" s="16"/>
      <c r="E3" s="4">
        <v>357.36309999999997</v>
      </c>
    </row>
    <row r="4" spans="1:5" x14ac:dyDescent="0.25">
      <c r="A4" s="14">
        <f>AVERAGE(B2:B6)</f>
        <v>369.69376</v>
      </c>
      <c r="B4" s="13">
        <v>450.62</v>
      </c>
      <c r="D4" s="16">
        <f>AVERAGE(E2:E6)</f>
        <v>338.95344000000006</v>
      </c>
      <c r="E4" s="4">
        <v>386.38600000000002</v>
      </c>
    </row>
    <row r="5" spans="1:5" x14ac:dyDescent="0.25">
      <c r="A5" s="14">
        <f>STDEV(B2:B6)</f>
        <v>82.634432778793538</v>
      </c>
      <c r="B5" s="13">
        <v>287.11419999999998</v>
      </c>
      <c r="D5" s="16">
        <f>STDEV(E2:E6)</f>
        <v>32.185515415680392</v>
      </c>
      <c r="E5" s="4">
        <v>309.32839999999999</v>
      </c>
    </row>
    <row r="6" spans="1:5" x14ac:dyDescent="0.25">
      <c r="A6" s="17">
        <f>A5/A4</f>
        <v>0.22352130795714145</v>
      </c>
      <c r="B6" s="13">
        <v>290.36180000000002</v>
      </c>
      <c r="D6" s="18">
        <f>D5/D4</f>
        <v>9.4955565034774064E-2</v>
      </c>
      <c r="E6" s="4">
        <v>324.11450000000002</v>
      </c>
    </row>
    <row r="7" spans="1:5" x14ac:dyDescent="0.25">
      <c r="A7" s="16" t="s">
        <v>12</v>
      </c>
      <c r="B7" s="3">
        <v>642.33849999999995</v>
      </c>
      <c r="D7" s="12" t="s">
        <v>11</v>
      </c>
      <c r="E7" s="13">
        <v>161.99270000000001</v>
      </c>
    </row>
    <row r="8" spans="1:5" x14ac:dyDescent="0.25">
      <c r="A8" s="16"/>
      <c r="B8" s="3">
        <v>438.1146</v>
      </c>
      <c r="D8" s="14"/>
      <c r="E8" s="13">
        <v>182.6781</v>
      </c>
    </row>
    <row r="9" spans="1:5" x14ac:dyDescent="0.25">
      <c r="A9" s="16">
        <f>AVERAGE(B7:B11)</f>
        <v>432.93328000000002</v>
      </c>
      <c r="B9" s="3">
        <v>302.18669999999997</v>
      </c>
      <c r="D9" s="14">
        <f>AVERAGE(E7:E11)</f>
        <v>196.04823999999999</v>
      </c>
      <c r="E9" s="13">
        <v>223.3049</v>
      </c>
    </row>
    <row r="10" spans="1:5" x14ac:dyDescent="0.25">
      <c r="A10" s="16">
        <f>STDEV(B7:B11)</f>
        <v>148.42767371860606</v>
      </c>
      <c r="B10" s="3">
        <v>282.30160000000001</v>
      </c>
      <c r="D10" s="14">
        <f>STDEV(E7:E11)</f>
        <v>24.545368010848971</v>
      </c>
      <c r="E10" s="13">
        <v>198.22579999999999</v>
      </c>
    </row>
    <row r="11" spans="1:5" x14ac:dyDescent="0.25">
      <c r="A11" s="18">
        <f>A10/A9</f>
        <v>0.34284191254275037</v>
      </c>
      <c r="B11" s="3">
        <v>499.72500000000002</v>
      </c>
      <c r="D11" s="17">
        <f>D10/D9</f>
        <v>0.12520065475134576</v>
      </c>
      <c r="E11" s="13">
        <v>214.03970000000001</v>
      </c>
    </row>
    <row r="12" spans="1:5" x14ac:dyDescent="0.25">
      <c r="A12" s="12" t="s">
        <v>3</v>
      </c>
      <c r="B12" s="13">
        <v>357.45030000000003</v>
      </c>
    </row>
    <row r="13" spans="1:5" x14ac:dyDescent="0.25">
      <c r="A13" s="14"/>
      <c r="B13" s="13">
        <v>236.87370000000001</v>
      </c>
    </row>
    <row r="14" spans="1:5" x14ac:dyDescent="0.25">
      <c r="A14" s="14">
        <f>AVERAGE(B12:B16)</f>
        <v>340.10132000000004</v>
      </c>
      <c r="B14" s="13">
        <v>338.53039999999999</v>
      </c>
    </row>
    <row r="15" spans="1:5" x14ac:dyDescent="0.25">
      <c r="A15" s="14">
        <f>STDEV(B12:B16)</f>
        <v>101.94636255853835</v>
      </c>
      <c r="B15" s="13">
        <v>499.56099999999998</v>
      </c>
    </row>
    <row r="16" spans="1:5" x14ac:dyDescent="0.25">
      <c r="A16" s="17">
        <f>A15/A14</f>
        <v>0.29975291645012825</v>
      </c>
      <c r="B16" s="13">
        <v>268.09120000000001</v>
      </c>
    </row>
    <row r="17" spans="1:2" x14ac:dyDescent="0.25">
      <c r="A17" s="6" t="s">
        <v>4</v>
      </c>
      <c r="B17" s="4">
        <v>346.48039999999997</v>
      </c>
    </row>
    <row r="18" spans="1:2" x14ac:dyDescent="0.25">
      <c r="A18" s="16"/>
      <c r="B18" s="4">
        <v>356.40499999999997</v>
      </c>
    </row>
    <row r="19" spans="1:2" x14ac:dyDescent="0.25">
      <c r="A19" s="16">
        <f>AVERAGE(B17:B21)</f>
        <v>359.55950000000001</v>
      </c>
      <c r="B19" s="4">
        <v>375.79309999999998</v>
      </c>
    </row>
    <row r="20" spans="1:2" x14ac:dyDescent="0.25">
      <c r="A20" s="16">
        <f>STDEV(B17:B21)</f>
        <v>14.908780902877341</v>
      </c>
      <c r="B20" s="4"/>
    </row>
    <row r="21" spans="1:2" x14ac:dyDescent="0.25">
      <c r="A21" s="18">
        <f>A20/A19</f>
        <v>4.1464016116601957E-2</v>
      </c>
      <c r="B21" s="4"/>
    </row>
    <row r="22" spans="1:2" x14ac:dyDescent="0.25">
      <c r="A22" s="12" t="s">
        <v>5</v>
      </c>
      <c r="B22" s="13">
        <v>155.88489999999999</v>
      </c>
    </row>
    <row r="23" spans="1:2" x14ac:dyDescent="0.25">
      <c r="A23" s="14"/>
      <c r="B23" s="13">
        <v>227.10310000000001</v>
      </c>
    </row>
    <row r="24" spans="1:2" x14ac:dyDescent="0.25">
      <c r="A24" s="14">
        <f>AVERAGE(B22:B26)</f>
        <v>192.93747999999999</v>
      </c>
      <c r="B24" s="13">
        <v>181.22819999999999</v>
      </c>
    </row>
    <row r="25" spans="1:2" x14ac:dyDescent="0.25">
      <c r="A25" s="14">
        <f>STDEV(B22:B26)</f>
        <v>31.393236067296289</v>
      </c>
      <c r="B25" s="13">
        <v>176.16980000000001</v>
      </c>
    </row>
    <row r="26" spans="1:2" x14ac:dyDescent="0.25">
      <c r="A26" s="17">
        <f>A25/A24</f>
        <v>0.16271196279383504</v>
      </c>
      <c r="B26" s="13">
        <v>224.3014</v>
      </c>
    </row>
    <row r="27" spans="1:2" x14ac:dyDescent="0.25">
      <c r="A27" s="15" t="s">
        <v>6</v>
      </c>
      <c r="B27" s="4">
        <v>266.84089999999998</v>
      </c>
    </row>
    <row r="28" spans="1:2" x14ac:dyDescent="0.25">
      <c r="A28" s="16"/>
      <c r="B28" s="4"/>
    </row>
    <row r="29" spans="1:2" x14ac:dyDescent="0.25">
      <c r="A29" s="16">
        <f>AVERAGE(B27:B31)</f>
        <v>277.24953333333332</v>
      </c>
      <c r="B29" s="4">
        <v>250.07069999999999</v>
      </c>
    </row>
    <row r="30" spans="1:2" x14ac:dyDescent="0.25">
      <c r="A30" s="16">
        <f>STDEV(B27:B31)</f>
        <v>33.614329382323447</v>
      </c>
      <c r="B30" s="4"/>
    </row>
    <row r="31" spans="1:2" x14ac:dyDescent="0.25">
      <c r="A31" s="18">
        <f>A30/A29</f>
        <v>0.12124214954731556</v>
      </c>
      <c r="B31" s="4">
        <v>314.83699999999999</v>
      </c>
    </row>
    <row r="32" spans="1:2" x14ac:dyDescent="0.25">
      <c r="A32" s="12" t="s">
        <v>7</v>
      </c>
      <c r="B32" s="13">
        <v>728.96040000000005</v>
      </c>
    </row>
    <row r="33" spans="1:2" x14ac:dyDescent="0.25">
      <c r="A33" s="14"/>
      <c r="B33" s="13">
        <v>1218.9000000000001</v>
      </c>
    </row>
    <row r="34" spans="1:2" x14ac:dyDescent="0.25">
      <c r="A34" s="14">
        <f>AVERAGE(B32:B36)</f>
        <v>1130.81215</v>
      </c>
      <c r="B34" s="13">
        <v>1696.4</v>
      </c>
    </row>
    <row r="35" spans="1:2" x14ac:dyDescent="0.25">
      <c r="A35" s="14">
        <f>STDEV(B32:B36)</f>
        <v>429.16555319865051</v>
      </c>
      <c r="B35" s="13">
        <v>878.98820000000001</v>
      </c>
    </row>
    <row r="36" spans="1:2" x14ac:dyDescent="0.25">
      <c r="A36" s="17">
        <f>A35/A34</f>
        <v>0.37951975772337654</v>
      </c>
      <c r="B36" s="13"/>
    </row>
    <row r="37" spans="1:2" x14ac:dyDescent="0.25">
      <c r="A37" s="7" t="s">
        <v>8</v>
      </c>
      <c r="B37" s="4">
        <v>395.15280000000001</v>
      </c>
    </row>
    <row r="38" spans="1:2" x14ac:dyDescent="0.25">
      <c r="A38" s="16"/>
      <c r="B38" s="4">
        <v>299.9323</v>
      </c>
    </row>
    <row r="39" spans="1:2" x14ac:dyDescent="0.25">
      <c r="A39" s="16">
        <f>AVERAGE(B37:B41)</f>
        <v>337.67660000000001</v>
      </c>
      <c r="B39" s="4">
        <v>327.33440000000002</v>
      </c>
    </row>
    <row r="40" spans="1:2" x14ac:dyDescent="0.25">
      <c r="A40" s="16">
        <f>STDEV(B37:B41)</f>
        <v>56.776032664893265</v>
      </c>
      <c r="B40" s="4">
        <v>396.28609999999998</v>
      </c>
    </row>
    <row r="41" spans="1:2" x14ac:dyDescent="0.25">
      <c r="A41" s="18">
        <f>A40/A39</f>
        <v>0.16813730256965767</v>
      </c>
      <c r="B41" s="4">
        <v>269.67739999999998</v>
      </c>
    </row>
    <row r="42" spans="1:2" x14ac:dyDescent="0.25">
      <c r="A42" s="12" t="s">
        <v>9</v>
      </c>
      <c r="B42" s="13">
        <v>108.9509</v>
      </c>
    </row>
    <row r="43" spans="1:2" x14ac:dyDescent="0.25">
      <c r="A43" s="14"/>
      <c r="B43" s="13"/>
    </row>
    <row r="44" spans="1:2" x14ac:dyDescent="0.25">
      <c r="A44" s="14">
        <f>AVERAGE(B42:B46)</f>
        <v>131.42696666666669</v>
      </c>
      <c r="B44" s="13">
        <v>171.51820000000001</v>
      </c>
    </row>
    <row r="45" spans="1:2" x14ac:dyDescent="0.25">
      <c r="A45" s="14">
        <f>STDEV(B42:B46)</f>
        <v>34.804990013550189</v>
      </c>
      <c r="B45" s="13"/>
    </row>
    <row r="46" spans="1:2" x14ac:dyDescent="0.25">
      <c r="A46" s="17">
        <f>A45/A44</f>
        <v>0.26482380972715275</v>
      </c>
      <c r="B46" s="13">
        <v>113.81180000000001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C13" sqref="C13"/>
    </sheetView>
  </sheetViews>
  <sheetFormatPr defaultRowHeight="15" x14ac:dyDescent="0.25"/>
  <cols>
    <col min="1" max="1" width="24.5703125" customWidth="1"/>
    <col min="2" max="2" width="17.85546875" customWidth="1"/>
    <col min="4" max="4" width="16.5703125" customWidth="1"/>
    <col min="5" max="5" width="13.5703125" customWidth="1"/>
  </cols>
  <sheetData>
    <row r="1" spans="1:5" ht="18" x14ac:dyDescent="0.25">
      <c r="A1" s="8" t="s">
        <v>0</v>
      </c>
      <c r="B1" s="2" t="s">
        <v>1</v>
      </c>
    </row>
    <row r="2" spans="1:5" x14ac:dyDescent="0.25">
      <c r="A2" s="12" t="s">
        <v>2</v>
      </c>
      <c r="B2" s="13">
        <v>340.93599999999998</v>
      </c>
      <c r="D2" s="15" t="s">
        <v>10</v>
      </c>
      <c r="E2" s="4">
        <v>268.0609</v>
      </c>
    </row>
    <row r="3" spans="1:5" x14ac:dyDescent="0.25">
      <c r="A3" s="14"/>
      <c r="B3" s="13">
        <v>853.02689999999996</v>
      </c>
      <c r="D3" s="16"/>
      <c r="E3" s="4">
        <v>341.18060000000003</v>
      </c>
    </row>
    <row r="4" spans="1:5" x14ac:dyDescent="0.25">
      <c r="A4" s="14">
        <f>AVERAGE(B2:B6)</f>
        <v>499.29379999999998</v>
      </c>
      <c r="B4" s="13">
        <v>303.91849999999999</v>
      </c>
      <c r="D4" s="16">
        <f>AVERAGE(E2:E6)</f>
        <v>271.09724000000006</v>
      </c>
      <c r="E4" s="4">
        <v>208.77690000000001</v>
      </c>
    </row>
    <row r="5" spans="1:5" x14ac:dyDescent="0.25">
      <c r="A5" s="14">
        <f>STDEV(B2:B6)</f>
        <v>306.90047792936053</v>
      </c>
      <c r="B5" s="13"/>
      <c r="D5" s="16">
        <f>STDEV(E2:E6)</f>
        <v>53.054403640253838</v>
      </c>
      <c r="E5" s="4">
        <v>303.68520000000001</v>
      </c>
    </row>
    <row r="6" spans="1:5" x14ac:dyDescent="0.25">
      <c r="A6" s="17">
        <f>A5/A4</f>
        <v>0.61466911451606354</v>
      </c>
      <c r="B6" s="13"/>
      <c r="D6" s="18">
        <f>D5/D4</f>
        <v>0.19570248535268683</v>
      </c>
      <c r="E6" s="4">
        <v>233.7826</v>
      </c>
    </row>
    <row r="7" spans="1:5" x14ac:dyDescent="0.25">
      <c r="A7" s="16" t="s">
        <v>12</v>
      </c>
      <c r="B7" s="3"/>
      <c r="D7" s="12" t="s">
        <v>11</v>
      </c>
      <c r="E7" s="13">
        <v>264.47629999999998</v>
      </c>
    </row>
    <row r="8" spans="1:5" x14ac:dyDescent="0.25">
      <c r="A8" s="16"/>
      <c r="B8" s="3"/>
      <c r="D8" s="14"/>
      <c r="E8" s="13">
        <v>278.31169999999997</v>
      </c>
    </row>
    <row r="9" spans="1:5" x14ac:dyDescent="0.25">
      <c r="A9" s="16">
        <f>AVERAGE(B7:B11)</f>
        <v>59.941433333333329</v>
      </c>
      <c r="B9" s="3">
        <v>61.9925</v>
      </c>
      <c r="D9" s="14">
        <f>AVERAGE(E7:E11)</f>
        <v>280.97275999999999</v>
      </c>
      <c r="E9" s="13">
        <v>285.89789999999999</v>
      </c>
    </row>
    <row r="10" spans="1:5" x14ac:dyDescent="0.25">
      <c r="A10" s="16">
        <f>STDEV(B7:B11)</f>
        <v>3.2168742364807086</v>
      </c>
      <c r="B10" s="3">
        <v>61.597900000000003</v>
      </c>
      <c r="D10" s="14">
        <f>STDEV(E7:E11)</f>
        <v>10.177833233453967</v>
      </c>
      <c r="E10" s="13">
        <v>285.89789999999999</v>
      </c>
    </row>
    <row r="11" spans="1:5" x14ac:dyDescent="0.25">
      <c r="A11" s="18">
        <f>A10/A9</f>
        <v>5.3666955519593995E-2</v>
      </c>
      <c r="B11" s="3">
        <v>56.233899999999998</v>
      </c>
      <c r="D11" s="17">
        <f>D10/D9</f>
        <v>3.6223558587864413E-2</v>
      </c>
      <c r="E11" s="13">
        <v>290.27999999999997</v>
      </c>
    </row>
    <row r="12" spans="1:5" x14ac:dyDescent="0.25">
      <c r="A12" s="12" t="s">
        <v>3</v>
      </c>
      <c r="B12" s="13"/>
    </row>
    <row r="13" spans="1:5" x14ac:dyDescent="0.25">
      <c r="A13" s="14"/>
      <c r="B13" s="13">
        <v>156.50899999999999</v>
      </c>
    </row>
    <row r="14" spans="1:5" x14ac:dyDescent="0.25">
      <c r="A14" s="14">
        <f>AVERAGE(B12:B16)</f>
        <v>141.89597499999999</v>
      </c>
      <c r="B14" s="13">
        <v>156.5539</v>
      </c>
    </row>
    <row r="15" spans="1:5" x14ac:dyDescent="0.25">
      <c r="A15" s="14">
        <f>STDEV(B12:B16)</f>
        <v>16.899729575622377</v>
      </c>
      <c r="B15" s="13">
        <v>127.3413</v>
      </c>
    </row>
    <row r="16" spans="1:5" x14ac:dyDescent="0.25">
      <c r="A16" s="17">
        <f>A15/A14</f>
        <v>0.11909942882891765</v>
      </c>
      <c r="B16" s="13">
        <v>127.1797</v>
      </c>
    </row>
    <row r="17" spans="1:2" x14ac:dyDescent="0.25">
      <c r="A17" s="6" t="s">
        <v>4</v>
      </c>
      <c r="B17" s="4"/>
    </row>
    <row r="18" spans="1:2" x14ac:dyDescent="0.25">
      <c r="A18" s="16"/>
      <c r="B18" s="4">
        <v>72.638800000000003</v>
      </c>
    </row>
    <row r="19" spans="1:2" x14ac:dyDescent="0.25">
      <c r="A19" s="16">
        <f>AVERAGE(B17:B21)</f>
        <v>109.46980000000001</v>
      </c>
      <c r="B19" s="4">
        <v>104.0401</v>
      </c>
    </row>
    <row r="20" spans="1:2" x14ac:dyDescent="0.25">
      <c r="A20" s="16">
        <f>STDEV(B17:B21)</f>
        <v>39.824433251334519</v>
      </c>
      <c r="B20" s="4">
        <v>151.73050000000001</v>
      </c>
    </row>
    <row r="21" spans="1:2" x14ac:dyDescent="0.25">
      <c r="A21" s="18">
        <f>A20/A19</f>
        <v>0.36379378834468062</v>
      </c>
      <c r="B21" s="4"/>
    </row>
    <row r="22" spans="1:2" x14ac:dyDescent="0.25">
      <c r="A22" s="12" t="s">
        <v>5</v>
      </c>
      <c r="B22" s="13">
        <v>86.247600000000006</v>
      </c>
    </row>
    <row r="23" spans="1:2" x14ac:dyDescent="0.25">
      <c r="A23" s="14"/>
      <c r="B23" s="13">
        <v>78.783199999999994</v>
      </c>
    </row>
    <row r="24" spans="1:2" x14ac:dyDescent="0.25">
      <c r="A24" s="14">
        <f>AVERAGE(B22:B26)</f>
        <v>89.402299999999997</v>
      </c>
      <c r="B24" s="13">
        <v>90.036900000000003</v>
      </c>
    </row>
    <row r="25" spans="1:2" x14ac:dyDescent="0.25">
      <c r="A25" s="14">
        <f>STDEV(B22:B26)</f>
        <v>8.8423040037650846</v>
      </c>
      <c r="B25" s="13">
        <v>103.1589</v>
      </c>
    </row>
    <row r="26" spans="1:2" x14ac:dyDescent="0.25">
      <c r="A26" s="17">
        <f>A25/A24</f>
        <v>9.8904659094509698E-2</v>
      </c>
      <c r="B26" s="13">
        <v>88.784899999999993</v>
      </c>
    </row>
    <row r="27" spans="1:2" x14ac:dyDescent="0.25">
      <c r="A27" s="15" t="s">
        <v>6</v>
      </c>
      <c r="B27" s="4">
        <v>63.466099999999997</v>
      </c>
    </row>
    <row r="28" spans="1:2" x14ac:dyDescent="0.25">
      <c r="A28" s="16"/>
      <c r="B28" s="4">
        <v>63.9998</v>
      </c>
    </row>
    <row r="29" spans="1:2" x14ac:dyDescent="0.25">
      <c r="A29" s="16">
        <f>AVERAGE(B27:B31)</f>
        <v>64.135733333333334</v>
      </c>
      <c r="B29" s="4">
        <v>64.941299999999998</v>
      </c>
    </row>
    <row r="30" spans="1:2" x14ac:dyDescent="0.25">
      <c r="A30" s="16">
        <f>STDEV(B27:B31)</f>
        <v>0.74693518014171334</v>
      </c>
      <c r="B30" s="4"/>
    </row>
    <row r="31" spans="1:2" x14ac:dyDescent="0.25">
      <c r="A31" s="18">
        <f>A30/A29</f>
        <v>1.1646162619824726E-2</v>
      </c>
      <c r="B31" s="4"/>
    </row>
    <row r="32" spans="1:2" x14ac:dyDescent="0.25">
      <c r="A32" s="12" t="s">
        <v>7</v>
      </c>
      <c r="B32" s="13"/>
    </row>
    <row r="33" spans="1:2" x14ac:dyDescent="0.25">
      <c r="A33" s="14"/>
      <c r="B33" s="13"/>
    </row>
    <row r="34" spans="1:2" x14ac:dyDescent="0.25">
      <c r="A34" s="14">
        <f>AVERAGE(B32:B36)</f>
        <v>208.85760000000002</v>
      </c>
      <c r="B34" s="13">
        <v>233.15790000000001</v>
      </c>
    </row>
    <row r="35" spans="1:2" x14ac:dyDescent="0.25">
      <c r="A35" s="14">
        <f>STDEV(B32:B36)</f>
        <v>21.925355933028776</v>
      </c>
      <c r="B35" s="13">
        <v>190.5558</v>
      </c>
    </row>
    <row r="36" spans="1:2" x14ac:dyDescent="0.25">
      <c r="A36" s="17">
        <f>A35/A34</f>
        <v>0.10497753461223711</v>
      </c>
      <c r="B36" s="13">
        <v>202.85910000000001</v>
      </c>
    </row>
    <row r="37" spans="1:2" x14ac:dyDescent="0.25">
      <c r="A37" s="7" t="s">
        <v>8</v>
      </c>
      <c r="B37" s="4">
        <v>203.21559999999999</v>
      </c>
    </row>
    <row r="38" spans="1:2" x14ac:dyDescent="0.25">
      <c r="A38" s="16"/>
      <c r="B38" s="4">
        <v>226.19200000000001</v>
      </c>
    </row>
    <row r="39" spans="1:2" x14ac:dyDescent="0.25">
      <c r="A39" s="16">
        <f>AVERAGE(B37:B41)</f>
        <v>226.46178</v>
      </c>
      <c r="B39" s="4">
        <v>244.91759999999999</v>
      </c>
    </row>
    <row r="40" spans="1:2" x14ac:dyDescent="0.25">
      <c r="A40" s="16">
        <f>STDEV(B37:B41)</f>
        <v>24.354253265743953</v>
      </c>
      <c r="B40" s="4">
        <v>201.8014</v>
      </c>
    </row>
    <row r="41" spans="1:2" x14ac:dyDescent="0.25">
      <c r="A41" s="18">
        <f>A40/A39</f>
        <v>0.10754244387615408</v>
      </c>
      <c r="B41" s="4">
        <v>256.1823</v>
      </c>
    </row>
    <row r="42" spans="1:2" x14ac:dyDescent="0.25">
      <c r="A42" s="12" t="s">
        <v>9</v>
      </c>
      <c r="B42" s="13">
        <v>251.26660000000001</v>
      </c>
    </row>
    <row r="43" spans="1:2" x14ac:dyDescent="0.25">
      <c r="A43" s="14"/>
      <c r="B43" s="13">
        <v>322.36380000000003</v>
      </c>
    </row>
    <row r="44" spans="1:2" x14ac:dyDescent="0.25">
      <c r="A44" s="14">
        <f>AVERAGE(B42:B46)</f>
        <v>273.06763999999998</v>
      </c>
      <c r="B44" s="13">
        <v>261.01409999999998</v>
      </c>
    </row>
    <row r="45" spans="1:2" x14ac:dyDescent="0.25">
      <c r="A45" s="14">
        <f>STDEV(B42:B46)</f>
        <v>28.317182080549621</v>
      </c>
      <c r="B45" s="13">
        <v>261.01409999999998</v>
      </c>
    </row>
    <row r="46" spans="1:2" x14ac:dyDescent="0.25">
      <c r="A46" s="17">
        <f>A45/A44</f>
        <v>0.10370024833608854</v>
      </c>
      <c r="B46" s="13">
        <v>269.67959999999999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19" sqref="K19"/>
    </sheetView>
  </sheetViews>
  <sheetFormatPr defaultRowHeight="15" x14ac:dyDescent="0.25"/>
  <cols>
    <col min="2" max="2" width="14.140625" hidden="1" customWidth="1"/>
    <col min="3" max="3" width="15.140625" customWidth="1"/>
    <col min="4" max="4" width="8.5703125" hidden="1" customWidth="1"/>
    <col min="5" max="5" width="0" hidden="1" customWidth="1"/>
    <col min="6" max="6" width="11.85546875" hidden="1" customWidth="1"/>
    <col min="7" max="7" width="17.85546875" customWidth="1"/>
    <col min="8" max="8" width="18.42578125" hidden="1" customWidth="1"/>
    <col min="9" max="9" width="0" hidden="1" customWidth="1"/>
    <col min="10" max="10" width="11.85546875" hidden="1" customWidth="1"/>
    <col min="11" max="11" width="22.140625" customWidth="1"/>
    <col min="12" max="12" width="18.42578125" customWidth="1"/>
  </cols>
  <sheetData>
    <row r="1" spans="1:11" x14ac:dyDescent="0.25">
      <c r="A1" t="s">
        <v>13</v>
      </c>
      <c r="E1" t="s">
        <v>19</v>
      </c>
      <c r="I1" t="s">
        <v>20</v>
      </c>
    </row>
    <row r="2" spans="1:11" x14ac:dyDescent="0.25">
      <c r="A2" t="s">
        <v>14</v>
      </c>
      <c r="B2">
        <f>13/2</f>
        <v>6.5</v>
      </c>
      <c r="E2" t="s">
        <v>14</v>
      </c>
      <c r="F2">
        <f>(12+(1/4))/2</f>
        <v>6.125</v>
      </c>
      <c r="I2" t="s">
        <v>14</v>
      </c>
      <c r="J2">
        <f>(12.75)/2</f>
        <v>6.375</v>
      </c>
    </row>
    <row r="3" spans="1:11" x14ac:dyDescent="0.25">
      <c r="A3" t="s">
        <v>15</v>
      </c>
      <c r="B3">
        <f>(9+(9/16))/2</f>
        <v>4.78125</v>
      </c>
      <c r="E3" t="s">
        <v>15</v>
      </c>
      <c r="F3">
        <f>(9+(5/16))/2</f>
        <v>4.65625</v>
      </c>
      <c r="I3" t="s">
        <v>15</v>
      </c>
      <c r="J3">
        <f>(9+(3/8))/2</f>
        <v>4.6875</v>
      </c>
    </row>
    <row r="4" spans="1:11" x14ac:dyDescent="0.25">
      <c r="A4" s="3"/>
      <c r="B4" s="3"/>
      <c r="C4" s="19" t="s">
        <v>13</v>
      </c>
      <c r="D4" s="19"/>
      <c r="E4" s="19"/>
      <c r="F4" s="19"/>
      <c r="G4" s="19" t="s">
        <v>19</v>
      </c>
      <c r="H4" s="19"/>
      <c r="I4" s="19"/>
      <c r="J4" s="19"/>
      <c r="K4" s="19" t="s">
        <v>20</v>
      </c>
    </row>
    <row r="5" spans="1:11" x14ac:dyDescent="0.25">
      <c r="A5" s="3"/>
      <c r="B5" s="3" t="s">
        <v>18</v>
      </c>
      <c r="C5" s="3" t="s">
        <v>17</v>
      </c>
      <c r="D5" s="3"/>
      <c r="E5" s="3"/>
      <c r="F5" s="3" t="s">
        <v>18</v>
      </c>
      <c r="G5" s="3" t="s">
        <v>17</v>
      </c>
      <c r="H5" s="3"/>
      <c r="I5" s="3"/>
      <c r="J5" s="3" t="s">
        <v>18</v>
      </c>
      <c r="K5" s="3" t="s">
        <v>17</v>
      </c>
    </row>
    <row r="6" spans="1:11" x14ac:dyDescent="0.25">
      <c r="A6" s="20" t="s">
        <v>7</v>
      </c>
      <c r="B6" s="20">
        <f>4+(11/16)</f>
        <v>4.6875</v>
      </c>
      <c r="C6" s="20">
        <f>B6/$B$2</f>
        <v>0.72115384615384615</v>
      </c>
      <c r="D6" s="3"/>
      <c r="E6" s="20" t="s">
        <v>7</v>
      </c>
      <c r="F6" s="20">
        <f>4+(9/16)</f>
        <v>4.5625</v>
      </c>
      <c r="G6" s="20">
        <f>F6/$F$2</f>
        <v>0.74489795918367352</v>
      </c>
      <c r="H6" s="3"/>
      <c r="I6" s="20" t="s">
        <v>7</v>
      </c>
      <c r="J6" s="20">
        <f>4+(4/8)</f>
        <v>4.5</v>
      </c>
      <c r="K6" s="20">
        <f>J6/$J$2</f>
        <v>0.70588235294117652</v>
      </c>
    </row>
    <row r="7" spans="1:11" x14ac:dyDescent="0.25">
      <c r="A7" s="4" t="s">
        <v>6</v>
      </c>
      <c r="B7" s="4">
        <f>2+(15/16)</f>
        <v>2.9375</v>
      </c>
      <c r="C7" s="4">
        <f t="shared" ref="C7:C8" si="0">B7/$B$2</f>
        <v>0.45192307692307693</v>
      </c>
      <c r="D7" s="4"/>
      <c r="E7" s="4" t="s">
        <v>6</v>
      </c>
      <c r="F7" s="4">
        <f>2+(11/16)</f>
        <v>2.6875</v>
      </c>
      <c r="G7" s="4">
        <f t="shared" ref="G7:G8" si="1">F7/$F$2</f>
        <v>0.43877551020408162</v>
      </c>
      <c r="H7" s="4"/>
      <c r="I7" s="4" t="s">
        <v>6</v>
      </c>
      <c r="J7" s="4">
        <f>2+(6/8)</f>
        <v>2.75</v>
      </c>
      <c r="K7" s="4">
        <f t="shared" ref="K7:K8" si="2">J7/$J$2</f>
        <v>0.43137254901960786</v>
      </c>
    </row>
    <row r="8" spans="1:11" x14ac:dyDescent="0.25">
      <c r="A8" s="20" t="s">
        <v>5</v>
      </c>
      <c r="B8" s="20">
        <f>1+(7/16)</f>
        <v>1.4375</v>
      </c>
      <c r="C8" s="20">
        <f t="shared" si="0"/>
        <v>0.22115384615384615</v>
      </c>
      <c r="D8" s="3"/>
      <c r="E8" s="20" t="s">
        <v>5</v>
      </c>
      <c r="F8" s="20">
        <f>1+(1/4)</f>
        <v>1.25</v>
      </c>
      <c r="G8" s="20">
        <f t="shared" si="1"/>
        <v>0.20408163265306123</v>
      </c>
      <c r="H8" s="3"/>
      <c r="I8" s="20" t="s">
        <v>5</v>
      </c>
      <c r="J8" s="20">
        <f>1+(3/8)</f>
        <v>1.375</v>
      </c>
      <c r="K8" s="20">
        <f t="shared" si="2"/>
        <v>0.21568627450980393</v>
      </c>
    </row>
    <row r="9" spans="1:11" x14ac:dyDescent="0.25">
      <c r="A9" s="21" t="s">
        <v>8</v>
      </c>
      <c r="B9" s="21">
        <f>1+(4/16)</f>
        <v>1.25</v>
      </c>
      <c r="C9" s="21">
        <f>B9/$B$3</f>
        <v>0.26143790849673204</v>
      </c>
      <c r="D9" s="3"/>
      <c r="E9" s="21" t="s">
        <v>8</v>
      </c>
      <c r="F9" s="21">
        <f>1+(4/16)</f>
        <v>1.25</v>
      </c>
      <c r="G9" s="21">
        <f>F9/$F$3</f>
        <v>0.26845637583892618</v>
      </c>
      <c r="H9" s="3"/>
      <c r="I9" s="21" t="s">
        <v>8</v>
      </c>
      <c r="J9" s="21">
        <v>1.1811</v>
      </c>
      <c r="K9" s="21">
        <f>J9/$J$3</f>
        <v>0.25196800000000003</v>
      </c>
    </row>
    <row r="10" spans="1:11" x14ac:dyDescent="0.25">
      <c r="A10" s="4" t="s">
        <v>9</v>
      </c>
      <c r="B10" s="4">
        <f>2+(5/8)</f>
        <v>2.625</v>
      </c>
      <c r="C10" s="4">
        <f t="shared" ref="C10:C12" si="3">B10/$B$3</f>
        <v>0.5490196078431373</v>
      </c>
      <c r="D10" s="4"/>
      <c r="E10" s="4" t="s">
        <v>9</v>
      </c>
      <c r="F10" s="4">
        <f>2+(9/16)</f>
        <v>2.5625</v>
      </c>
      <c r="G10" s="4">
        <f t="shared" ref="G10:G12" si="4">F10/$F$3</f>
        <v>0.55033557046979864</v>
      </c>
      <c r="H10" s="4"/>
      <c r="I10" s="4" t="s">
        <v>9</v>
      </c>
      <c r="J10" s="4">
        <v>2.3622000000000001</v>
      </c>
      <c r="K10" s="4">
        <f t="shared" ref="K10:K12" si="5">J10/$J$3</f>
        <v>0.50393600000000005</v>
      </c>
    </row>
    <row r="11" spans="1:11" x14ac:dyDescent="0.25">
      <c r="A11" s="21" t="s">
        <v>10</v>
      </c>
      <c r="B11" s="21">
        <f>B9</f>
        <v>1.25</v>
      </c>
      <c r="C11" s="21">
        <f t="shared" si="3"/>
        <v>0.26143790849673204</v>
      </c>
      <c r="D11" s="21"/>
      <c r="E11" s="21" t="s">
        <v>10</v>
      </c>
      <c r="F11" s="21">
        <f>F9</f>
        <v>1.25</v>
      </c>
      <c r="G11" s="21">
        <f t="shared" si="4"/>
        <v>0.26845637583892618</v>
      </c>
      <c r="H11" s="21"/>
      <c r="I11" s="21" t="s">
        <v>10</v>
      </c>
      <c r="J11" s="21">
        <f>J9</f>
        <v>1.1811</v>
      </c>
      <c r="K11" s="21">
        <f t="shared" si="5"/>
        <v>0.25196800000000003</v>
      </c>
    </row>
    <row r="12" spans="1:11" x14ac:dyDescent="0.25">
      <c r="A12" s="4" t="s">
        <v>11</v>
      </c>
      <c r="B12" s="4">
        <f>B10</f>
        <v>2.625</v>
      </c>
      <c r="C12" s="4">
        <f t="shared" si="3"/>
        <v>0.5490196078431373</v>
      </c>
      <c r="D12" s="4"/>
      <c r="E12" s="4" t="s">
        <v>11</v>
      </c>
      <c r="F12" s="4">
        <f>F10</f>
        <v>2.5625</v>
      </c>
      <c r="G12" s="4">
        <f t="shared" si="4"/>
        <v>0.55033557046979864</v>
      </c>
      <c r="H12" s="4"/>
      <c r="I12" s="4" t="s">
        <v>11</v>
      </c>
      <c r="J12" s="4">
        <f>J10</f>
        <v>2.3622000000000001</v>
      </c>
      <c r="K12" s="4">
        <f t="shared" si="5"/>
        <v>0.50393600000000005</v>
      </c>
    </row>
    <row r="13" spans="1:11" x14ac:dyDescent="0.25">
      <c r="A13" s="20" t="s">
        <v>16</v>
      </c>
      <c r="B13" s="20">
        <f>B8</f>
        <v>1.4375</v>
      </c>
      <c r="C13" s="20">
        <f>B13/$B$2</f>
        <v>0.22115384615384615</v>
      </c>
      <c r="D13" s="3"/>
      <c r="E13" s="20" t="s">
        <v>16</v>
      </c>
      <c r="F13" s="20">
        <f>F8</f>
        <v>1.25</v>
      </c>
      <c r="G13" s="20">
        <f>F13/$F$2</f>
        <v>0.20408163265306123</v>
      </c>
      <c r="H13" s="3"/>
      <c r="I13" s="20" t="s">
        <v>16</v>
      </c>
      <c r="J13" s="20">
        <f>J8</f>
        <v>1.375</v>
      </c>
      <c r="K13" s="20">
        <f>J13/$J$2</f>
        <v>0.21568627450980393</v>
      </c>
    </row>
    <row r="14" spans="1:11" x14ac:dyDescent="0.25">
      <c r="A14" s="4" t="s">
        <v>3</v>
      </c>
      <c r="B14" s="4">
        <f>B7</f>
        <v>2.9375</v>
      </c>
      <c r="C14" s="4">
        <f t="shared" ref="C14:C15" si="6">B14/$B$2</f>
        <v>0.45192307692307693</v>
      </c>
      <c r="D14" s="4"/>
      <c r="E14" s="4" t="s">
        <v>3</v>
      </c>
      <c r="F14" s="4">
        <f>F7</f>
        <v>2.6875</v>
      </c>
      <c r="G14" s="4">
        <f t="shared" ref="G14:G15" si="7">F14/$F$2</f>
        <v>0.43877551020408162</v>
      </c>
      <c r="H14" s="4"/>
      <c r="I14" s="4" t="s">
        <v>3</v>
      </c>
      <c r="J14" s="4">
        <f>J7</f>
        <v>2.75</v>
      </c>
      <c r="K14" s="4">
        <f t="shared" ref="K14:K15" si="8">J14/$J$2</f>
        <v>0.43137254901960786</v>
      </c>
    </row>
    <row r="15" spans="1:11" x14ac:dyDescent="0.25">
      <c r="A15" s="20" t="s">
        <v>4</v>
      </c>
      <c r="B15" s="20">
        <f>B6</f>
        <v>4.6875</v>
      </c>
      <c r="C15" s="20">
        <f t="shared" si="6"/>
        <v>0.72115384615384615</v>
      </c>
      <c r="D15" s="3"/>
      <c r="E15" s="20" t="s">
        <v>4</v>
      </c>
      <c r="F15" s="20">
        <f>F6</f>
        <v>4.5625</v>
      </c>
      <c r="G15" s="20">
        <f t="shared" si="7"/>
        <v>0.74489795918367352</v>
      </c>
      <c r="H15" s="3"/>
      <c r="I15" s="20" t="s">
        <v>4</v>
      </c>
      <c r="J15" s="20">
        <f>J6</f>
        <v>4.5</v>
      </c>
      <c r="K15" s="20">
        <f t="shared" si="8"/>
        <v>0.70588235294117652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Babolat</vt:lpstr>
      <vt:lpstr>Head</vt:lpstr>
      <vt:lpstr>Prince</vt:lpstr>
      <vt:lpstr>Head2</vt:lpstr>
      <vt:lpstr>Prince2</vt:lpstr>
      <vt:lpstr>Babolat2</vt:lpstr>
      <vt:lpstr>Locations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mitadm</dc:creator>
  <cp:lastModifiedBy>mitadm</cp:lastModifiedBy>
  <cp:lastPrinted>2016-04-04T04:54:12Z</cp:lastPrinted>
  <dcterms:created xsi:type="dcterms:W3CDTF">2016-03-13T16:55:13Z</dcterms:created>
  <dcterms:modified xsi:type="dcterms:W3CDTF">2016-04-04T04:54:31Z</dcterms:modified>
</cp:coreProperties>
</file>