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invoice_generator\"/>
    </mc:Choice>
  </mc:AlternateContent>
  <xr:revisionPtr revIDLastSave="0" documentId="13_ncr:1_{EDD91167-8F47-4FB9-A2BE-C7CA8E9522A0}" xr6:coauthVersionLast="47" xr6:coauthVersionMax="47" xr10:uidLastSave="{00000000-0000-0000-0000-000000000000}"/>
  <bookViews>
    <workbookView xWindow="-120" yWindow="-120" windowWidth="29040" windowHeight="15840" tabRatio="679" firstSheet="2" activeTab="2" xr2:uid="{00000000-000D-0000-FFFF-FFFF00000000}"/>
  </bookViews>
  <sheets>
    <sheet name="Values" sheetId="3" state="hidden" r:id="rId1"/>
    <sheet name="Map" sheetId="260" state="hidden" r:id="rId2"/>
    <sheet name="Sku List" sheetId="259" r:id="rId3"/>
    <sheet name="PackagingPivot" sheetId="316" state="hidden" r:id="rId4"/>
    <sheet name="TotInvPivot" sheetId="261" r:id="rId5"/>
    <sheet name="Inventory" sheetId="196" state="hidden" r:id="rId6"/>
    <sheet name="USTotal Invoice" sheetId="252" state="hidden" r:id="rId7"/>
    <sheet name="USInvoice" sheetId="257" state="hidden" r:id="rId8"/>
    <sheet name="USManual Packaging List" sheetId="254" state="hidden" r:id="rId9"/>
    <sheet name="CAInvoice" sheetId="262" state="hidden" r:id="rId10"/>
    <sheet name="CATotal Invoice" sheetId="263" state="hidden" r:id="rId11"/>
    <sheet name="CAManual Packaging List" sheetId="265" state="hidden" r:id="rId12"/>
    <sheet name="FRInvoice" sheetId="266" state="hidden" r:id="rId13"/>
    <sheet name="FRTotal Invoice" sheetId="267" state="hidden" r:id="rId14"/>
    <sheet name="FRManual Packaging List" sheetId="268" state="hidden" r:id="rId15"/>
    <sheet name="AUInvoice" sheetId="269" r:id="rId16"/>
    <sheet name="AUTotal Invoice" sheetId="304" r:id="rId17"/>
    <sheet name="AUManual Packaging List" sheetId="305" r:id="rId18"/>
  </sheets>
  <externalReferences>
    <externalReference r:id="rId19"/>
  </externalReferences>
  <definedNames>
    <definedName name="_xlnm._FilterDatabase" localSheetId="15" hidden="1">AUInvoice!$A$1:$H$20</definedName>
    <definedName name="_xlnm._FilterDatabase" localSheetId="9" hidden="1">CAInvoice!$A$1:$H$20</definedName>
    <definedName name="_xlnm._FilterDatabase" localSheetId="12" hidden="1">FRInvoice!$A$1:$H$20</definedName>
    <definedName name="_xlnm._FilterDatabase" localSheetId="7" hidden="1">USInvoice!$A$1:$H$20</definedName>
    <definedName name="AUBox">'AUManual Packaging List'!$A$112</definedName>
    <definedName name="AUDtoGBP">Values!$A$26</definedName>
    <definedName name="AUGoods" localSheetId="15">AUInvoice!$A$20</definedName>
    <definedName name="AUGoods">AUInvoice!$A$20</definedName>
    <definedName name="AUGoodsManBox" localSheetId="17">'AUManual Packaging List'!$A$14</definedName>
    <definedName name="AUGoodsTotInv" localSheetId="16">'AUTotal Invoice'!$A$20</definedName>
    <definedName name="AUSub" localSheetId="15">AUInvoice!$A$36</definedName>
    <definedName name="AUSub">AUInvoice!$A$36</definedName>
    <definedName name="AUSubManBox" localSheetId="17">'AUManual Packaging List'!$A$110</definedName>
    <definedName name="AUSubTotInv" localSheetId="16">'AUTotal Invoice'!$A$34</definedName>
    <definedName name="AUTotInv" localSheetId="16">'AUTotal Invoice'!$A$20</definedName>
    <definedName name="CABox">'CAManual Packaging List'!$A$48</definedName>
    <definedName name="CADtoGBP">Values!$A$12</definedName>
    <definedName name="CAGoods">CAInvoice!$A$20</definedName>
    <definedName name="CAGoodsManBox">'CAManual Packaging List'!$A$14</definedName>
    <definedName name="CAGoodsTotInv">'CATotal Invoice'!$A$20</definedName>
    <definedName name="CASub">CAInvoice!$A$51</definedName>
    <definedName name="CASubManBox">'CAManual Packaging List'!$A$46</definedName>
    <definedName name="CASubTotInv">'CATotal Invoice'!$A$26</definedName>
    <definedName name="countryLst">countryList[country]</definedName>
    <definedName name="currCountry">'Sku List'!$G$18</definedName>
    <definedName name="currentAddress">'Sku List'!$H$16</definedName>
    <definedName name="CurrentMonth">Values!$I$15</definedName>
    <definedName name="currMonth">'Sku List'!$N$35</definedName>
    <definedName name="drawerbox_price_EUR">[1]Values!$S$16</definedName>
    <definedName name="EURtoCAD">Values!$A$42</definedName>
    <definedName name="EURtoGBP">Values!$A$4</definedName>
    <definedName name="EURtoGBPchange">Values!$F$4</definedName>
    <definedName name="EURtoGBPold">Values!$D$4</definedName>
    <definedName name="EURtoUSD">Values!$H$12</definedName>
    <definedName name="EURtoUSDNEW">Values!$A$42</definedName>
    <definedName name="ExternalData_1" localSheetId="5" hidden="1">Inventory!$A$1:$H$1278</definedName>
    <definedName name="ExternalData_1" localSheetId="3" hidden="1">PackagingPivot!$A$1:$J$95</definedName>
    <definedName name="fbaID" localSheetId="15">fbaRef[FBA ID]</definedName>
    <definedName name="fbaID" localSheetId="17">fbaRef[FBA ID]</definedName>
    <definedName name="fbaID" localSheetId="16">fbaRef[FBA ID]</definedName>
    <definedName name="fbaID" localSheetId="9">fbaRef[FBA ID]</definedName>
    <definedName name="fbaID" localSheetId="11">fbaRef[FBA ID]</definedName>
    <definedName name="fbaID" localSheetId="10">fbaRef[FBA ID]</definedName>
    <definedName name="fbaID" localSheetId="12">fbaRef[FBA ID]</definedName>
    <definedName name="fbaID" localSheetId="14">fbaRef[FBA ID]</definedName>
    <definedName name="fbaID" localSheetId="13">fbaRef[FBA ID]</definedName>
    <definedName name="fbaID">fbaRef[FBA ID]</definedName>
    <definedName name="FBAstockM">Values!$I$17</definedName>
    <definedName name="FRBox">'FRManual Packaging List'!$A$86</definedName>
    <definedName name="FRGoods">FRInvoice!$A$20</definedName>
    <definedName name="FRGoodsManBox" localSheetId="14">'FRManual Packaging List'!$A$12</definedName>
    <definedName name="FRGoodsTotInv">'FRTotal Invoice'!$A$20</definedName>
    <definedName name="FRSub">FRInvoice!$A$225</definedName>
    <definedName name="FRSubManBox" localSheetId="14">'FRManual Packaging List'!$A$84</definedName>
    <definedName name="FRSubTotInv" localSheetId="13">'FRTotal Invoice'!$A$40</definedName>
    <definedName name="FRTotInv" localSheetId="13">'FRTotal Invoice'!$A$20</definedName>
    <definedName name="FVF_EU_CE">Values!$Q$12</definedName>
    <definedName name="FVF_EU_JEW">Values!$Q$10</definedName>
    <definedName name="FVF_EU_OTH">Values!$Q$11</definedName>
    <definedName name="FVF_UK_CE">Values!$P$12</definedName>
    <definedName name="FVF_UK_JEW">Values!$P$10</definedName>
    <definedName name="FVF_UK_OTH">Values!$P$11</definedName>
    <definedName name="GoldPrice">Values!$H$6</definedName>
    <definedName name="INRtoGBP">Values!$A$30</definedName>
    <definedName name="Int_Letter_AED">Values!$X$5</definedName>
    <definedName name="Int_Letter_AUD">Values!$U$5</definedName>
    <definedName name="Int_Letter_CAD">Values!$R$5</definedName>
    <definedName name="Int_Letter_EUR">Values!$Q$4</definedName>
    <definedName name="Int_Letter_INR">Values!$V$5</definedName>
    <definedName name="Int_Letter_JPY">Values!$T$5</definedName>
    <definedName name="Int_Letter_MXN">Values!$Y$5</definedName>
    <definedName name="Int_Letter_NZD">Values!$W$5</definedName>
    <definedName name="Int_Letter_USD">Values!$S$5</definedName>
    <definedName name="INT_LL_AED">Values!$X$7</definedName>
    <definedName name="INT_LL_AUD">Values!$U$7</definedName>
    <definedName name="INT_LL_CAD">Values!$R$7</definedName>
    <definedName name="INT_LL_EUR">Values!$Q$6</definedName>
    <definedName name="INT_LL_INR">Values!$V$7</definedName>
    <definedName name="INT_LL_JPY">Values!$T$7</definedName>
    <definedName name="INT_LL_MXN">Values!$Y$7</definedName>
    <definedName name="INT_LL_NZD">Values!$W$7</definedName>
    <definedName name="INT_LL_USD">Values!$S$7</definedName>
    <definedName name="International_Delivery_Serivce">Values!$O$4:$O$6</definedName>
    <definedName name="invoicePack" localSheetId="9">CAInvoice!#REF!</definedName>
    <definedName name="invoicePack">USInvoice!#REF!</definedName>
    <definedName name="JPYtoGBP">Values!$A$16</definedName>
    <definedName name="LAB_COST_GandS">Values!$P$24</definedName>
    <definedName name="LAB_NOTAGS_COST_BIA">Values!$P$22</definedName>
    <definedName name="LABandTAGS_COST_BIA">Values!$P$23</definedName>
    <definedName name="largewallet_price_EUR">Values!$P$18</definedName>
    <definedName name="lastExport">'Sku List'!$N$36</definedName>
    <definedName name="luxurybox_price_EUR">[1]Values!$S$17</definedName>
    <definedName name="MBR">#REF!</definedName>
    <definedName name="MIQAE">#REF!</definedName>
    <definedName name="MIQAU">#REF!</definedName>
    <definedName name="MIQCD">#REF!</definedName>
    <definedName name="MXNtoGBP">Values!$A$22</definedName>
    <definedName name="NZDtoGBP">Values!$A$34</definedName>
    <definedName name="OrderMonths">#REF!</definedName>
    <definedName name="PACK_COST_1">Values!$P$16</definedName>
    <definedName name="Packages" localSheetId="16">'AUTotal Invoice'!$A$35</definedName>
    <definedName name="Packages" localSheetId="10">'CATotal Invoice'!$A$27</definedName>
    <definedName name="Packages" localSheetId="13">'FRTotal Invoice'!$A$41</definedName>
    <definedName name="Packages">'USTotal Invoice'!$A$40</definedName>
    <definedName name="Packaging_Labour_Cost_EUR">Values!$P$22</definedName>
    <definedName name="Payoneer_Rate">Values!$S$28</definedName>
    <definedName name="PayPal_Rate">Values!$P$30</definedName>
    <definedName name="SFP_UK_24">Values!$P$47</definedName>
    <definedName name="SHIPDUTY_CA">Values!$Y$16</definedName>
    <definedName name="SHIPDUTY_EU">Values!$Y$20</definedName>
    <definedName name="SHIPDUTY_IN">Values!$Y$18</definedName>
    <definedName name="shipment">Table3[Shipment ID]</definedName>
    <definedName name="smallwallet_price_EUR">Values!$P$17</definedName>
    <definedName name="SUPPLIES_COST">Values!$AB$12</definedName>
    <definedName name="TAG_COST_Eur">Values!$P$39</definedName>
    <definedName name="USBox">'USManual Packaging List'!$A$69</definedName>
    <definedName name="usDescrInvoice" localSheetId="9">CAInvoice!#REF!</definedName>
    <definedName name="usDescrInvoice">USInvoice!#REF!</definedName>
    <definedName name="USDfromEUR">Values!$A$42</definedName>
    <definedName name="USDtoGBP">Values!$A$8</definedName>
    <definedName name="USEndInv" localSheetId="9">CAInvoice!$H$64</definedName>
    <definedName name="USEndInv">USInvoice!$H$134</definedName>
    <definedName name="USEndPack" localSheetId="11">'CAManual Packaging List'!$F$54</definedName>
    <definedName name="USEndPack">'USManual Packaging List'!$F$75</definedName>
    <definedName name="USEndTot" localSheetId="10">'CATotal Invoice'!$F$40</definedName>
    <definedName name="USEndTot">'USTotal Invoice'!$F$52</definedName>
    <definedName name="USGoods" localSheetId="9">CAInvoice!$A$20</definedName>
    <definedName name="USGoods">USInvoice!$A$20</definedName>
    <definedName name="USGoodsManBox" localSheetId="11">'CAManual Packaging List'!$A$14</definedName>
    <definedName name="USGoodsManBox">'USManual Packaging List'!$A$12</definedName>
    <definedName name="USGoodsManBox1" localSheetId="11">'CAManual Packaging List'!$A$14</definedName>
    <definedName name="USGoodsManBox1">'USManual Packaging List'!$A$12</definedName>
    <definedName name="USGoodsTotInv">'USTotal Invoice'!$A$20</definedName>
    <definedName name="USHs">Map!$G$13:$H$32</definedName>
    <definedName name="USHsCode">Map!$D$12:$E$32</definedName>
    <definedName name="USSub" localSheetId="9">CAInvoice!$A$51</definedName>
    <definedName name="USSub">USInvoice!$A$121</definedName>
    <definedName name="USSubManBox" localSheetId="11">'CAManual Packaging List'!$A$46</definedName>
    <definedName name="USSubManBox">'USManual Packaging List'!$A$67</definedName>
    <definedName name="USSubTotInv" localSheetId="10">'CATotal Invoice'!$A$26</definedName>
    <definedName name="USSubTotInv">'USTotal Invoice'!$A$39</definedName>
    <definedName name="USTotInv">'CATotal Invoice'!$A$20</definedName>
    <definedName name="WorldFirst_Rate">Values!$P$29</definedName>
    <definedName name="Z_58A22DCA_CC1F_4C9B_81E5_89EAAD6D6911_.wvu.FilterData" localSheetId="5" hidden="1">Inventory!#REF!</definedName>
    <definedName name="Z_8D4492CF_EA6F_4FA0_8CD3_ABDE8D40077D_.wvu.FilterData" localSheetId="5" hidden="1">Inventory!#REF!</definedName>
    <definedName name="Z_B17143F1_4237_4489_B6F8_44004DDB5192_.wvu.FilterData" localSheetId="5" hidden="1">Inventory!#REF!</definedName>
  </definedNames>
  <calcPr calcId="191029"/>
  <customWorkbookViews>
    <customWorkbookView name="Amberta Support5 - Personal View" guid="{58A22DCA-CC1F-4C9B-81E5-89EAAD6D6911}" mergeInterval="0" personalView="1" maximized="1" xWindow="1912" yWindow="-8" windowWidth="1936" windowHeight="1056" tabRatio="679" activeSheetId="4"/>
    <customWorkbookView name="Amberta Support - Personal View" guid="{B17143F1-4237-4489-B6F8-44004DDB5192}" mergeInterval="0" personalView="1" maximized="1" xWindow="1911" yWindow="-9" windowWidth="1938" windowHeight="1098" tabRatio="679" activeSheetId="13"/>
    <customWorkbookView name="Nikotsy - Personal View" guid="{8D4492CF-EA6F-4FA0-8CD3-ABDE8D40077D}" mergeInterval="0" personalView="1" maximized="1" xWindow="-9" yWindow="-9" windowWidth="1938" windowHeight="1050" tabRatio="679" activeSheetId="4" showComments="commIndAndComment"/>
  </customWorkbookViews>
  <pivotCaches>
    <pivotCache cacheId="14" r:id="rId20"/>
    <pivotCache cacheId="20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antInv_b13527ff-8699-4602-bffb-b86ed61feee9" name="quantInv" connection="Query - quantInv(1)"/>
          <x15:modelTable id="skuQuantity_556f6edc-130e-42c1-b4d9-459721fdb8af" name="skuQuantity" connection="Query - skuQuantit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269" l="1"/>
  <c r="H34" i="269"/>
  <c r="H33" i="269"/>
  <c r="H32" i="269"/>
  <c r="H31" i="269"/>
  <c r="H30" i="269"/>
  <c r="H29" i="269"/>
  <c r="H28" i="269"/>
  <c r="H27" i="269"/>
  <c r="H26" i="269"/>
  <c r="H25" i="269"/>
  <c r="H24" i="269"/>
  <c r="H23" i="269"/>
  <c r="H22" i="269"/>
  <c r="I2" i="196"/>
  <c r="I3" i="196"/>
  <c r="I4" i="196"/>
  <c r="I5" i="196"/>
  <c r="I6" i="196"/>
  <c r="I7" i="196"/>
  <c r="I8" i="196"/>
  <c r="I9" i="196"/>
  <c r="I10" i="196"/>
  <c r="I11" i="196"/>
  <c r="I12" i="196"/>
  <c r="I13" i="196"/>
  <c r="I14" i="196"/>
  <c r="I15" i="196"/>
  <c r="I16" i="196"/>
  <c r="I17" i="196"/>
  <c r="I18" i="196"/>
  <c r="I19" i="196"/>
  <c r="I20" i="196"/>
  <c r="I21" i="196"/>
  <c r="I22" i="196"/>
  <c r="I23" i="196"/>
  <c r="I24" i="196"/>
  <c r="I25" i="196"/>
  <c r="I26" i="196"/>
  <c r="I27" i="196"/>
  <c r="I28" i="196"/>
  <c r="I29" i="196"/>
  <c r="I30" i="196"/>
  <c r="I31" i="196"/>
  <c r="I32" i="196"/>
  <c r="I33" i="196"/>
  <c r="I34" i="196"/>
  <c r="I35" i="196"/>
  <c r="I36" i="196"/>
  <c r="I37" i="196"/>
  <c r="I38" i="196"/>
  <c r="I39" i="196"/>
  <c r="I40" i="196"/>
  <c r="I41" i="196"/>
  <c r="I42" i="196"/>
  <c r="I43" i="196"/>
  <c r="I44" i="196"/>
  <c r="I45" i="196"/>
  <c r="I46" i="196"/>
  <c r="I47" i="196"/>
  <c r="I48" i="196"/>
  <c r="I49" i="196"/>
  <c r="I50" i="196"/>
  <c r="I51" i="196"/>
  <c r="I52" i="196"/>
  <c r="I53" i="196"/>
  <c r="I54" i="196"/>
  <c r="I55" i="196"/>
  <c r="I56" i="196"/>
  <c r="I57" i="196"/>
  <c r="I58" i="196"/>
  <c r="I59" i="196"/>
  <c r="I60" i="196"/>
  <c r="I61" i="196"/>
  <c r="I62" i="196"/>
  <c r="I63" i="196"/>
  <c r="I64" i="196"/>
  <c r="I65" i="196"/>
  <c r="I66" i="196"/>
  <c r="I67" i="196"/>
  <c r="I68" i="196"/>
  <c r="I69" i="196"/>
  <c r="I70" i="196"/>
  <c r="I71" i="196"/>
  <c r="I72" i="196"/>
  <c r="I73" i="196"/>
  <c r="I74" i="196"/>
  <c r="I75" i="196"/>
  <c r="I76" i="196"/>
  <c r="I77" i="196"/>
  <c r="I78" i="196"/>
  <c r="I79" i="196"/>
  <c r="I80" i="196"/>
  <c r="I81" i="196"/>
  <c r="I82" i="196"/>
  <c r="I83" i="196"/>
  <c r="I84" i="196"/>
  <c r="I85" i="196"/>
  <c r="I86" i="196"/>
  <c r="I87" i="196"/>
  <c r="I88" i="196"/>
  <c r="I89" i="196"/>
  <c r="I90" i="196"/>
  <c r="I91" i="196"/>
  <c r="I92" i="196"/>
  <c r="I93" i="196"/>
  <c r="I94" i="196"/>
  <c r="I95" i="196"/>
  <c r="I96" i="196"/>
  <c r="I97" i="196"/>
  <c r="I98" i="196"/>
  <c r="I99" i="196"/>
  <c r="I100" i="196"/>
  <c r="I101" i="196"/>
  <c r="I102" i="196"/>
  <c r="I103" i="196"/>
  <c r="I104" i="196"/>
  <c r="I105" i="196"/>
  <c r="I106" i="196"/>
  <c r="I107" i="196"/>
  <c r="I108" i="196"/>
  <c r="I109" i="196"/>
  <c r="I110" i="196"/>
  <c r="I111" i="196"/>
  <c r="I112" i="196"/>
  <c r="I113" i="196"/>
  <c r="I114" i="196"/>
  <c r="I115" i="196"/>
  <c r="I116" i="196"/>
  <c r="I117" i="196"/>
  <c r="I118" i="196"/>
  <c r="I119" i="196"/>
  <c r="I120" i="196"/>
  <c r="I121" i="196"/>
  <c r="I122" i="196"/>
  <c r="I123" i="196"/>
  <c r="I124" i="196"/>
  <c r="I125" i="196"/>
  <c r="I126" i="196"/>
  <c r="I127" i="196"/>
  <c r="I128" i="196"/>
  <c r="I129" i="196"/>
  <c r="I130" i="196"/>
  <c r="I131" i="196"/>
  <c r="I132" i="196"/>
  <c r="I133" i="196"/>
  <c r="I134" i="196"/>
  <c r="I135" i="196"/>
  <c r="I136" i="196"/>
  <c r="I137" i="196"/>
  <c r="I138" i="196"/>
  <c r="I139" i="196"/>
  <c r="I140" i="196"/>
  <c r="I141" i="196"/>
  <c r="I142" i="196"/>
  <c r="I143" i="196"/>
  <c r="I144" i="196"/>
  <c r="I145" i="196"/>
  <c r="I146" i="196"/>
  <c r="I147" i="196"/>
  <c r="I148" i="196"/>
  <c r="I149" i="196"/>
  <c r="I150" i="196"/>
  <c r="I151" i="196"/>
  <c r="I152" i="196"/>
  <c r="I153" i="196"/>
  <c r="I154" i="196"/>
  <c r="I155" i="196"/>
  <c r="I156" i="196"/>
  <c r="I157" i="196"/>
  <c r="I158" i="196"/>
  <c r="I159" i="196"/>
  <c r="I160" i="196"/>
  <c r="I161" i="196"/>
  <c r="I162" i="196"/>
  <c r="I163" i="196"/>
  <c r="I164" i="196"/>
  <c r="I165" i="196"/>
  <c r="I166" i="196"/>
  <c r="I167" i="196"/>
  <c r="I168" i="196"/>
  <c r="I169" i="196"/>
  <c r="I170" i="196"/>
  <c r="I171" i="196"/>
  <c r="I172" i="196"/>
  <c r="I173" i="196"/>
  <c r="I174" i="196"/>
  <c r="I175" i="196"/>
  <c r="I176" i="196"/>
  <c r="I177" i="196"/>
  <c r="I178" i="196"/>
  <c r="I179" i="196"/>
  <c r="I180" i="196"/>
  <c r="I181" i="196"/>
  <c r="I182" i="196"/>
  <c r="I183" i="196"/>
  <c r="I184" i="196"/>
  <c r="I185" i="196"/>
  <c r="I186" i="196"/>
  <c r="I187" i="196"/>
  <c r="I188" i="196"/>
  <c r="I189" i="196"/>
  <c r="I190" i="196"/>
  <c r="I191" i="196"/>
  <c r="I192" i="196"/>
  <c r="I193" i="196"/>
  <c r="I194" i="196"/>
  <c r="I195" i="196"/>
  <c r="I196" i="196"/>
  <c r="I197" i="196"/>
  <c r="I198" i="196"/>
  <c r="I199" i="196"/>
  <c r="I200" i="196"/>
  <c r="I201" i="196"/>
  <c r="I202" i="196"/>
  <c r="I203" i="196"/>
  <c r="I204" i="196"/>
  <c r="I205" i="196"/>
  <c r="I206" i="196"/>
  <c r="I207" i="196"/>
  <c r="I208" i="196"/>
  <c r="I209" i="196"/>
  <c r="I210" i="196"/>
  <c r="I211" i="196"/>
  <c r="I212" i="196"/>
  <c r="I213" i="196"/>
  <c r="I214" i="196"/>
  <c r="I215" i="196"/>
  <c r="I216" i="196"/>
  <c r="I217" i="196"/>
  <c r="I218" i="196"/>
  <c r="I219" i="196"/>
  <c r="I220" i="196"/>
  <c r="I221" i="196"/>
  <c r="I222" i="196"/>
  <c r="I223" i="196"/>
  <c r="I224" i="196"/>
  <c r="I225" i="196"/>
  <c r="I226" i="196"/>
  <c r="I227" i="196"/>
  <c r="I228" i="196"/>
  <c r="I229" i="196"/>
  <c r="I230" i="196"/>
  <c r="I231" i="196"/>
  <c r="I232" i="196"/>
  <c r="I233" i="196"/>
  <c r="I234" i="196"/>
  <c r="I235" i="196"/>
  <c r="I236" i="196"/>
  <c r="I237" i="196"/>
  <c r="I238" i="196"/>
  <c r="I239" i="196"/>
  <c r="I240" i="196"/>
  <c r="I241" i="196"/>
  <c r="I242" i="196"/>
  <c r="I243" i="196"/>
  <c r="I244" i="196"/>
  <c r="I245" i="196"/>
  <c r="I246" i="196"/>
  <c r="I247" i="196"/>
  <c r="I248" i="196"/>
  <c r="I249" i="196"/>
  <c r="I250" i="196"/>
  <c r="I251" i="196"/>
  <c r="I252" i="196"/>
  <c r="I253" i="196"/>
  <c r="I254" i="196"/>
  <c r="I255" i="196"/>
  <c r="I256" i="196"/>
  <c r="I257" i="196"/>
  <c r="I258" i="196"/>
  <c r="I259" i="196"/>
  <c r="I260" i="196"/>
  <c r="I261" i="196"/>
  <c r="I262" i="196"/>
  <c r="I263" i="196"/>
  <c r="I264" i="196"/>
  <c r="I265" i="196"/>
  <c r="I266" i="196"/>
  <c r="I267" i="196"/>
  <c r="I268" i="196"/>
  <c r="I269" i="196"/>
  <c r="I270" i="196"/>
  <c r="I271" i="196"/>
  <c r="I272" i="196"/>
  <c r="I273" i="196"/>
  <c r="I274" i="196"/>
  <c r="I275" i="196"/>
  <c r="I276" i="196"/>
  <c r="I277" i="196"/>
  <c r="I278" i="196"/>
  <c r="I279" i="196"/>
  <c r="I280" i="196"/>
  <c r="I281" i="196"/>
  <c r="I282" i="196"/>
  <c r="I283" i="196"/>
  <c r="I284" i="196"/>
  <c r="I285" i="196"/>
  <c r="I286" i="196"/>
  <c r="I287" i="196"/>
  <c r="I288" i="196"/>
  <c r="I289" i="196"/>
  <c r="I290" i="196"/>
  <c r="I291" i="196"/>
  <c r="I292" i="196"/>
  <c r="I293" i="196"/>
  <c r="I294" i="196"/>
  <c r="I295" i="196"/>
  <c r="I296" i="196"/>
  <c r="I297" i="196"/>
  <c r="I298" i="196"/>
  <c r="I299" i="196"/>
  <c r="I300" i="196"/>
  <c r="I301" i="196"/>
  <c r="I302" i="196"/>
  <c r="I303" i="196"/>
  <c r="I304" i="196"/>
  <c r="I305" i="196"/>
  <c r="I306" i="196"/>
  <c r="I307" i="196"/>
  <c r="I308" i="196"/>
  <c r="I309" i="196"/>
  <c r="I310" i="196"/>
  <c r="I311" i="196"/>
  <c r="I312" i="196"/>
  <c r="I313" i="196"/>
  <c r="I314" i="196"/>
  <c r="I315" i="196"/>
  <c r="I316" i="196"/>
  <c r="I317" i="196"/>
  <c r="I318" i="196"/>
  <c r="I319" i="196"/>
  <c r="I320" i="196"/>
  <c r="I321" i="196"/>
  <c r="I322" i="196"/>
  <c r="I323" i="196"/>
  <c r="I324" i="196"/>
  <c r="I325" i="196"/>
  <c r="I326" i="196"/>
  <c r="I327" i="196"/>
  <c r="I328" i="196"/>
  <c r="I329" i="196"/>
  <c r="I330" i="196"/>
  <c r="I331" i="196"/>
  <c r="I332" i="196"/>
  <c r="I333" i="196"/>
  <c r="I334" i="196"/>
  <c r="I335" i="196"/>
  <c r="I336" i="196"/>
  <c r="I337" i="196"/>
  <c r="I338" i="196"/>
  <c r="I339" i="196"/>
  <c r="I340" i="196"/>
  <c r="I341" i="196"/>
  <c r="I342" i="196"/>
  <c r="I343" i="196"/>
  <c r="I344" i="196"/>
  <c r="I345" i="196"/>
  <c r="I346" i="196"/>
  <c r="I347" i="196"/>
  <c r="I348" i="196"/>
  <c r="I349" i="196"/>
  <c r="I350" i="196"/>
  <c r="I351" i="196"/>
  <c r="I352" i="196"/>
  <c r="I353" i="196"/>
  <c r="I354" i="196"/>
  <c r="I355" i="196"/>
  <c r="I356" i="196"/>
  <c r="I357" i="196"/>
  <c r="I358" i="196"/>
  <c r="I359" i="196"/>
  <c r="I360" i="196"/>
  <c r="I361" i="196"/>
  <c r="I362" i="196"/>
  <c r="I363" i="196"/>
  <c r="I364" i="196"/>
  <c r="I365" i="196"/>
  <c r="I366" i="196"/>
  <c r="I367" i="196"/>
  <c r="I368" i="196"/>
  <c r="I369" i="196"/>
  <c r="I370" i="196"/>
  <c r="I371" i="196"/>
  <c r="I372" i="196"/>
  <c r="I373" i="196"/>
  <c r="I374" i="196"/>
  <c r="I375" i="196"/>
  <c r="I376" i="196"/>
  <c r="I377" i="196"/>
  <c r="I378" i="196"/>
  <c r="I379" i="196"/>
  <c r="I380" i="196"/>
  <c r="I381" i="196"/>
  <c r="I382" i="196"/>
  <c r="I383" i="196"/>
  <c r="I384" i="196"/>
  <c r="I385" i="196"/>
  <c r="I386" i="196"/>
  <c r="I387" i="196"/>
  <c r="I388" i="196"/>
  <c r="I389" i="196"/>
  <c r="I390" i="196"/>
  <c r="I391" i="196"/>
  <c r="I392" i="196"/>
  <c r="I393" i="196"/>
  <c r="I394" i="196"/>
  <c r="I395" i="196"/>
  <c r="I396" i="196"/>
  <c r="I397" i="196"/>
  <c r="I398" i="196"/>
  <c r="I399" i="196"/>
  <c r="I400" i="196"/>
  <c r="I401" i="196"/>
  <c r="I402" i="196"/>
  <c r="I403" i="196"/>
  <c r="I404" i="196"/>
  <c r="I405" i="196"/>
  <c r="I406" i="196"/>
  <c r="I407" i="196"/>
  <c r="I408" i="196"/>
  <c r="I409" i="196"/>
  <c r="I410" i="196"/>
  <c r="I411" i="196"/>
  <c r="I412" i="196"/>
  <c r="I413" i="196"/>
  <c r="I414" i="196"/>
  <c r="I415" i="196"/>
  <c r="I416" i="196"/>
  <c r="I417" i="196"/>
  <c r="I418" i="196"/>
  <c r="I419" i="196"/>
  <c r="I420" i="196"/>
  <c r="I421" i="196"/>
  <c r="I422" i="196"/>
  <c r="I423" i="196"/>
  <c r="I424" i="196"/>
  <c r="I425" i="196"/>
  <c r="I426" i="196"/>
  <c r="I427" i="196"/>
  <c r="I428" i="196"/>
  <c r="I429" i="196"/>
  <c r="I430" i="196"/>
  <c r="I431" i="196"/>
  <c r="I432" i="196"/>
  <c r="I433" i="196"/>
  <c r="I434" i="196"/>
  <c r="I435" i="196"/>
  <c r="I436" i="196"/>
  <c r="I437" i="196"/>
  <c r="I438" i="196"/>
  <c r="I439" i="196"/>
  <c r="I440" i="196"/>
  <c r="I441" i="196"/>
  <c r="I442" i="196"/>
  <c r="I443" i="196"/>
  <c r="I444" i="196"/>
  <c r="I445" i="196"/>
  <c r="I446" i="196"/>
  <c r="I447" i="196"/>
  <c r="I448" i="196"/>
  <c r="I449" i="196"/>
  <c r="I450" i="196"/>
  <c r="I451" i="196"/>
  <c r="I452" i="196"/>
  <c r="I453" i="196"/>
  <c r="I454" i="196"/>
  <c r="I455" i="196"/>
  <c r="I456" i="196"/>
  <c r="I457" i="196"/>
  <c r="I458" i="196"/>
  <c r="I459" i="196"/>
  <c r="I460" i="196"/>
  <c r="I461" i="196"/>
  <c r="I462" i="196"/>
  <c r="I463" i="196"/>
  <c r="I464" i="196"/>
  <c r="I465" i="196"/>
  <c r="I466" i="196"/>
  <c r="I467" i="196"/>
  <c r="I468" i="196"/>
  <c r="I469" i="196"/>
  <c r="I470" i="196"/>
  <c r="I471" i="196"/>
  <c r="I472" i="196"/>
  <c r="I473" i="196"/>
  <c r="I474" i="196"/>
  <c r="I475" i="196"/>
  <c r="I476" i="196"/>
  <c r="I477" i="196"/>
  <c r="I478" i="196"/>
  <c r="I479" i="196"/>
  <c r="I480" i="196"/>
  <c r="I481" i="196"/>
  <c r="I482" i="196"/>
  <c r="I483" i="196"/>
  <c r="I484" i="196"/>
  <c r="I485" i="196"/>
  <c r="I486" i="196"/>
  <c r="I487" i="196"/>
  <c r="I488" i="196"/>
  <c r="I489" i="196"/>
  <c r="I490" i="196"/>
  <c r="I491" i="196"/>
  <c r="I492" i="196"/>
  <c r="I493" i="196"/>
  <c r="I494" i="196"/>
  <c r="I495" i="196"/>
  <c r="I496" i="196"/>
  <c r="I497" i="196"/>
  <c r="I498" i="196"/>
  <c r="I499" i="196"/>
  <c r="I500" i="196"/>
  <c r="I501" i="196"/>
  <c r="I502" i="196"/>
  <c r="I503" i="196"/>
  <c r="I504" i="196"/>
  <c r="I505" i="196"/>
  <c r="I506" i="196"/>
  <c r="I507" i="196"/>
  <c r="I508" i="196"/>
  <c r="I509" i="196"/>
  <c r="I510" i="196"/>
  <c r="I511" i="196"/>
  <c r="I512" i="196"/>
  <c r="I513" i="196"/>
  <c r="I514" i="196"/>
  <c r="I515" i="196"/>
  <c r="I516" i="196"/>
  <c r="I517" i="196"/>
  <c r="I518" i="196"/>
  <c r="I519" i="196"/>
  <c r="I520" i="196"/>
  <c r="I521" i="196"/>
  <c r="I522" i="196"/>
  <c r="I523" i="196"/>
  <c r="I524" i="196"/>
  <c r="I525" i="196"/>
  <c r="I526" i="196"/>
  <c r="I527" i="196"/>
  <c r="I528" i="196"/>
  <c r="I529" i="196"/>
  <c r="I530" i="196"/>
  <c r="I531" i="196"/>
  <c r="I532" i="196"/>
  <c r="I533" i="196"/>
  <c r="I534" i="196"/>
  <c r="I535" i="196"/>
  <c r="I536" i="196"/>
  <c r="I537" i="196"/>
  <c r="I538" i="196"/>
  <c r="I539" i="196"/>
  <c r="I540" i="196"/>
  <c r="I541" i="196"/>
  <c r="I542" i="196"/>
  <c r="I543" i="196"/>
  <c r="I544" i="196"/>
  <c r="I545" i="196"/>
  <c r="I546" i="196"/>
  <c r="I547" i="196"/>
  <c r="I548" i="196"/>
  <c r="I549" i="196"/>
  <c r="I550" i="196"/>
  <c r="I551" i="196"/>
  <c r="I552" i="196"/>
  <c r="I553" i="196"/>
  <c r="I554" i="196"/>
  <c r="I555" i="196"/>
  <c r="I556" i="196"/>
  <c r="I557" i="196"/>
  <c r="I558" i="196"/>
  <c r="I559" i="196"/>
  <c r="I560" i="196"/>
  <c r="I561" i="196"/>
  <c r="I562" i="196"/>
  <c r="I563" i="196"/>
  <c r="I564" i="196"/>
  <c r="I565" i="196"/>
  <c r="I566" i="196"/>
  <c r="I567" i="196"/>
  <c r="I568" i="196"/>
  <c r="I569" i="196"/>
  <c r="I570" i="196"/>
  <c r="I571" i="196"/>
  <c r="I572" i="196"/>
  <c r="I573" i="196"/>
  <c r="I574" i="196"/>
  <c r="I575" i="196"/>
  <c r="I576" i="196"/>
  <c r="I577" i="196"/>
  <c r="I578" i="196"/>
  <c r="I579" i="196"/>
  <c r="I580" i="196"/>
  <c r="I581" i="196"/>
  <c r="I582" i="196"/>
  <c r="I583" i="196"/>
  <c r="I584" i="196"/>
  <c r="I585" i="196"/>
  <c r="I586" i="196"/>
  <c r="I587" i="196"/>
  <c r="I588" i="196"/>
  <c r="I589" i="196"/>
  <c r="I590" i="196"/>
  <c r="I591" i="196"/>
  <c r="I592" i="196"/>
  <c r="I593" i="196"/>
  <c r="I594" i="196"/>
  <c r="I595" i="196"/>
  <c r="I596" i="196"/>
  <c r="I597" i="196"/>
  <c r="I598" i="196"/>
  <c r="I599" i="196"/>
  <c r="I600" i="196"/>
  <c r="I601" i="196"/>
  <c r="I602" i="196"/>
  <c r="I603" i="196"/>
  <c r="I604" i="196"/>
  <c r="I605" i="196"/>
  <c r="I606" i="196"/>
  <c r="I607" i="196"/>
  <c r="I608" i="196"/>
  <c r="I609" i="196"/>
  <c r="I610" i="196"/>
  <c r="I611" i="196"/>
  <c r="I612" i="196"/>
  <c r="I613" i="196"/>
  <c r="I614" i="196"/>
  <c r="I615" i="196"/>
  <c r="I616" i="196"/>
  <c r="I617" i="196"/>
  <c r="I618" i="196"/>
  <c r="I619" i="196"/>
  <c r="I620" i="196"/>
  <c r="I621" i="196"/>
  <c r="I622" i="196"/>
  <c r="I623" i="196"/>
  <c r="I624" i="196"/>
  <c r="I625" i="196"/>
  <c r="I626" i="196"/>
  <c r="I627" i="196"/>
  <c r="I628" i="196"/>
  <c r="I629" i="196"/>
  <c r="I630" i="196"/>
  <c r="I631" i="196"/>
  <c r="I632" i="196"/>
  <c r="I633" i="196"/>
  <c r="I634" i="196"/>
  <c r="I635" i="196"/>
  <c r="I636" i="196"/>
  <c r="I637" i="196"/>
  <c r="I638" i="196"/>
  <c r="I639" i="196"/>
  <c r="I640" i="196"/>
  <c r="I641" i="196"/>
  <c r="I642" i="196"/>
  <c r="I643" i="196"/>
  <c r="I644" i="196"/>
  <c r="I645" i="196"/>
  <c r="I646" i="196"/>
  <c r="I647" i="196"/>
  <c r="I648" i="196"/>
  <c r="I649" i="196"/>
  <c r="I650" i="196"/>
  <c r="I651" i="196"/>
  <c r="I652" i="196"/>
  <c r="I653" i="196"/>
  <c r="I654" i="196"/>
  <c r="I655" i="196"/>
  <c r="I656" i="196"/>
  <c r="I657" i="196"/>
  <c r="I658" i="196"/>
  <c r="I659" i="196"/>
  <c r="I660" i="196"/>
  <c r="I661" i="196"/>
  <c r="I662" i="196"/>
  <c r="I663" i="196"/>
  <c r="I664" i="196"/>
  <c r="I665" i="196"/>
  <c r="I666" i="196"/>
  <c r="I667" i="196"/>
  <c r="I668" i="196"/>
  <c r="I669" i="196"/>
  <c r="I670" i="196"/>
  <c r="I671" i="196"/>
  <c r="I672" i="196"/>
  <c r="I673" i="196"/>
  <c r="I674" i="196"/>
  <c r="I675" i="196"/>
  <c r="I676" i="196"/>
  <c r="I677" i="196"/>
  <c r="I678" i="196"/>
  <c r="I679" i="196"/>
  <c r="I680" i="196"/>
  <c r="I681" i="196"/>
  <c r="I682" i="196"/>
  <c r="I683" i="196"/>
  <c r="I684" i="196"/>
  <c r="I685" i="196"/>
  <c r="I686" i="196"/>
  <c r="I687" i="196"/>
  <c r="I688" i="196"/>
  <c r="I689" i="196"/>
  <c r="I690" i="196"/>
  <c r="I691" i="196"/>
  <c r="I692" i="196"/>
  <c r="I693" i="196"/>
  <c r="I694" i="196"/>
  <c r="I695" i="196"/>
  <c r="I696" i="196"/>
  <c r="I697" i="196"/>
  <c r="I698" i="196"/>
  <c r="I699" i="196"/>
  <c r="I700" i="196"/>
  <c r="I701" i="196"/>
  <c r="I702" i="196"/>
  <c r="I703" i="196"/>
  <c r="I704" i="196"/>
  <c r="I705" i="196"/>
  <c r="I706" i="196"/>
  <c r="I707" i="196"/>
  <c r="I708" i="196"/>
  <c r="I709" i="196"/>
  <c r="I710" i="196"/>
  <c r="I711" i="196"/>
  <c r="I712" i="196"/>
  <c r="I713" i="196"/>
  <c r="I714" i="196"/>
  <c r="I715" i="196"/>
  <c r="I716" i="196"/>
  <c r="I717" i="196"/>
  <c r="I718" i="196"/>
  <c r="I719" i="196"/>
  <c r="I720" i="196"/>
  <c r="I721" i="196"/>
  <c r="I722" i="196"/>
  <c r="I723" i="196"/>
  <c r="I724" i="196"/>
  <c r="I725" i="196"/>
  <c r="I726" i="196"/>
  <c r="I727" i="196"/>
  <c r="I728" i="196"/>
  <c r="I729" i="196"/>
  <c r="I730" i="196"/>
  <c r="I731" i="196"/>
  <c r="I732" i="196"/>
  <c r="I733" i="196"/>
  <c r="I734" i="196"/>
  <c r="I735" i="196"/>
  <c r="I736" i="196"/>
  <c r="I737" i="196"/>
  <c r="I738" i="196"/>
  <c r="I739" i="196"/>
  <c r="I740" i="196"/>
  <c r="I741" i="196"/>
  <c r="I742" i="196"/>
  <c r="I743" i="196"/>
  <c r="I744" i="196"/>
  <c r="I745" i="196"/>
  <c r="I746" i="196"/>
  <c r="I747" i="196"/>
  <c r="I748" i="196"/>
  <c r="I749" i="196"/>
  <c r="I750" i="196"/>
  <c r="I751" i="196"/>
  <c r="I752" i="196"/>
  <c r="I753" i="196"/>
  <c r="I754" i="196"/>
  <c r="I755" i="196"/>
  <c r="I756" i="196"/>
  <c r="I757" i="196"/>
  <c r="I758" i="196"/>
  <c r="I759" i="196"/>
  <c r="I760" i="196"/>
  <c r="I761" i="196"/>
  <c r="I762" i="196"/>
  <c r="I763" i="196"/>
  <c r="I764" i="196"/>
  <c r="I765" i="196"/>
  <c r="I766" i="196"/>
  <c r="I767" i="196"/>
  <c r="I768" i="196"/>
  <c r="I769" i="196"/>
  <c r="I770" i="196"/>
  <c r="I771" i="196"/>
  <c r="I772" i="196"/>
  <c r="I773" i="196"/>
  <c r="I774" i="196"/>
  <c r="I775" i="196"/>
  <c r="I776" i="196"/>
  <c r="I777" i="196"/>
  <c r="I778" i="196"/>
  <c r="I779" i="196"/>
  <c r="I780" i="196"/>
  <c r="I781" i="196"/>
  <c r="I782" i="196"/>
  <c r="I783" i="196"/>
  <c r="I784" i="196"/>
  <c r="I785" i="196"/>
  <c r="I786" i="196"/>
  <c r="I787" i="196"/>
  <c r="I788" i="196"/>
  <c r="I789" i="196"/>
  <c r="I790" i="196"/>
  <c r="I791" i="196"/>
  <c r="I792" i="196"/>
  <c r="I793" i="196"/>
  <c r="I794" i="196"/>
  <c r="I795" i="196"/>
  <c r="I796" i="196"/>
  <c r="I797" i="196"/>
  <c r="I798" i="196"/>
  <c r="I799" i="196"/>
  <c r="I800" i="196"/>
  <c r="I801" i="196"/>
  <c r="I802" i="196"/>
  <c r="I803" i="196"/>
  <c r="I804" i="196"/>
  <c r="I805" i="196"/>
  <c r="I806" i="196"/>
  <c r="I807" i="196"/>
  <c r="I808" i="196"/>
  <c r="I809" i="196"/>
  <c r="I810" i="196"/>
  <c r="I811" i="196"/>
  <c r="I812" i="196"/>
  <c r="I813" i="196"/>
  <c r="I814" i="196"/>
  <c r="I815" i="196"/>
  <c r="I816" i="196"/>
  <c r="I817" i="196"/>
  <c r="I818" i="196"/>
  <c r="I819" i="196"/>
  <c r="I820" i="196"/>
  <c r="I821" i="196"/>
  <c r="I822" i="196"/>
  <c r="I823" i="196"/>
  <c r="I824" i="196"/>
  <c r="I825" i="196"/>
  <c r="I826" i="196"/>
  <c r="I827" i="196"/>
  <c r="I828" i="196"/>
  <c r="I829" i="196"/>
  <c r="I830" i="196"/>
  <c r="I831" i="196"/>
  <c r="I832" i="196"/>
  <c r="I833" i="196"/>
  <c r="I834" i="196"/>
  <c r="I835" i="196"/>
  <c r="I836" i="196"/>
  <c r="I837" i="196"/>
  <c r="I838" i="196"/>
  <c r="I839" i="196"/>
  <c r="I840" i="196"/>
  <c r="I841" i="196"/>
  <c r="I842" i="196"/>
  <c r="I843" i="196"/>
  <c r="I844" i="196"/>
  <c r="I845" i="196"/>
  <c r="I846" i="196"/>
  <c r="I847" i="196"/>
  <c r="I848" i="196"/>
  <c r="I849" i="196"/>
  <c r="I850" i="196"/>
  <c r="I851" i="196"/>
  <c r="I852" i="196"/>
  <c r="I853" i="196"/>
  <c r="I854" i="196"/>
  <c r="I855" i="196"/>
  <c r="I856" i="196"/>
  <c r="I857" i="196"/>
  <c r="I858" i="196"/>
  <c r="I859" i="196"/>
  <c r="I860" i="196"/>
  <c r="I861" i="196"/>
  <c r="I862" i="196"/>
  <c r="I863" i="196"/>
  <c r="I864" i="196"/>
  <c r="I865" i="196"/>
  <c r="I866" i="196"/>
  <c r="I867" i="196"/>
  <c r="I868" i="196"/>
  <c r="I869" i="196"/>
  <c r="I870" i="196"/>
  <c r="I871" i="196"/>
  <c r="I872" i="196"/>
  <c r="I873" i="196"/>
  <c r="I874" i="196"/>
  <c r="I875" i="196"/>
  <c r="I876" i="196"/>
  <c r="I877" i="196"/>
  <c r="I878" i="196"/>
  <c r="I879" i="196"/>
  <c r="I880" i="196"/>
  <c r="I881" i="196"/>
  <c r="I882" i="196"/>
  <c r="I883" i="196"/>
  <c r="I884" i="196"/>
  <c r="I885" i="196"/>
  <c r="I886" i="196"/>
  <c r="I887" i="196"/>
  <c r="I888" i="196"/>
  <c r="I889" i="196"/>
  <c r="I890" i="196"/>
  <c r="I891" i="196"/>
  <c r="I892" i="196"/>
  <c r="I893" i="196"/>
  <c r="I894" i="196"/>
  <c r="I895" i="196"/>
  <c r="I896" i="196"/>
  <c r="I897" i="196"/>
  <c r="I898" i="196"/>
  <c r="I899" i="196"/>
  <c r="I900" i="196"/>
  <c r="I901" i="196"/>
  <c r="I902" i="196"/>
  <c r="I903" i="196"/>
  <c r="I904" i="196"/>
  <c r="I905" i="196"/>
  <c r="I906" i="196"/>
  <c r="I907" i="196"/>
  <c r="I908" i="196"/>
  <c r="I909" i="196"/>
  <c r="I910" i="196"/>
  <c r="I911" i="196"/>
  <c r="I912" i="196"/>
  <c r="I913" i="196"/>
  <c r="I914" i="196"/>
  <c r="I915" i="196"/>
  <c r="I916" i="196"/>
  <c r="I917" i="196"/>
  <c r="I918" i="196"/>
  <c r="I919" i="196"/>
  <c r="I920" i="196"/>
  <c r="I921" i="196"/>
  <c r="I922" i="196"/>
  <c r="I923" i="196"/>
  <c r="I924" i="196"/>
  <c r="I925" i="196"/>
  <c r="I926" i="196"/>
  <c r="I927" i="196"/>
  <c r="I928" i="196"/>
  <c r="I929" i="196"/>
  <c r="I930" i="196"/>
  <c r="I931" i="196"/>
  <c r="I932" i="196"/>
  <c r="I933" i="196"/>
  <c r="I934" i="196"/>
  <c r="I935" i="196"/>
  <c r="I936" i="196"/>
  <c r="I937" i="196"/>
  <c r="I938" i="196"/>
  <c r="I939" i="196"/>
  <c r="I940" i="196"/>
  <c r="I941" i="196"/>
  <c r="I942" i="196"/>
  <c r="I943" i="196"/>
  <c r="I944" i="196"/>
  <c r="I945" i="196"/>
  <c r="I946" i="196"/>
  <c r="I947" i="196"/>
  <c r="I948" i="196"/>
  <c r="I949" i="196"/>
  <c r="I950" i="196"/>
  <c r="I951" i="196"/>
  <c r="I952" i="196"/>
  <c r="I953" i="196"/>
  <c r="I954" i="196"/>
  <c r="I955" i="196"/>
  <c r="I956" i="196"/>
  <c r="I957" i="196"/>
  <c r="I958" i="196"/>
  <c r="I959" i="196"/>
  <c r="I960" i="196"/>
  <c r="I961" i="196"/>
  <c r="I962" i="196"/>
  <c r="I963" i="196"/>
  <c r="I964" i="196"/>
  <c r="I965" i="196"/>
  <c r="I966" i="196"/>
  <c r="I967" i="196"/>
  <c r="I968" i="196"/>
  <c r="I969" i="196"/>
  <c r="I970" i="196"/>
  <c r="I971" i="196"/>
  <c r="I972" i="196"/>
  <c r="I973" i="196"/>
  <c r="I974" i="196"/>
  <c r="I975" i="196"/>
  <c r="I976" i="196"/>
  <c r="I977" i="196"/>
  <c r="I978" i="196"/>
  <c r="I979" i="196"/>
  <c r="I980" i="196"/>
  <c r="I981" i="196"/>
  <c r="I982" i="196"/>
  <c r="I983" i="196"/>
  <c r="I984" i="196"/>
  <c r="I985" i="196"/>
  <c r="I986" i="196"/>
  <c r="I987" i="196"/>
  <c r="I988" i="196"/>
  <c r="I989" i="196"/>
  <c r="I990" i="196"/>
  <c r="I991" i="196"/>
  <c r="I992" i="196"/>
  <c r="I993" i="196"/>
  <c r="I994" i="196"/>
  <c r="I995" i="196"/>
  <c r="I996" i="196"/>
  <c r="I997" i="196"/>
  <c r="I998" i="196"/>
  <c r="I999" i="196"/>
  <c r="I1000" i="196"/>
  <c r="I1001" i="196"/>
  <c r="I1002" i="196"/>
  <c r="I1003" i="196"/>
  <c r="I1004" i="196"/>
  <c r="I1005" i="196"/>
  <c r="I1006" i="196"/>
  <c r="I1007" i="196"/>
  <c r="I1008" i="196"/>
  <c r="I1009" i="196"/>
  <c r="I1010" i="196"/>
  <c r="I1011" i="196"/>
  <c r="I1012" i="196"/>
  <c r="I1013" i="196"/>
  <c r="I1014" i="196"/>
  <c r="I1015" i="196"/>
  <c r="I1016" i="196"/>
  <c r="I1017" i="196"/>
  <c r="I1018" i="196"/>
  <c r="I1019" i="196"/>
  <c r="I1020" i="196"/>
  <c r="I1021" i="196"/>
  <c r="I1022" i="196"/>
  <c r="I1023" i="196"/>
  <c r="I1024" i="196"/>
  <c r="I1025" i="196"/>
  <c r="I1026" i="196"/>
  <c r="I1027" i="196"/>
  <c r="I1028" i="196"/>
  <c r="I1029" i="196"/>
  <c r="I1030" i="196"/>
  <c r="I1031" i="196"/>
  <c r="I1032" i="196"/>
  <c r="I1033" i="196"/>
  <c r="I1034" i="196"/>
  <c r="I1035" i="196"/>
  <c r="I1036" i="196"/>
  <c r="I1037" i="196"/>
  <c r="I1038" i="196"/>
  <c r="I1039" i="196"/>
  <c r="I1040" i="196"/>
  <c r="I1041" i="196"/>
  <c r="I1042" i="196"/>
  <c r="I1043" i="196"/>
  <c r="I1044" i="196"/>
  <c r="I1045" i="196"/>
  <c r="I1046" i="196"/>
  <c r="I1047" i="196"/>
  <c r="I1048" i="196"/>
  <c r="I1049" i="196"/>
  <c r="I1050" i="196"/>
  <c r="I1051" i="196"/>
  <c r="I1052" i="196"/>
  <c r="I1053" i="196"/>
  <c r="I1054" i="196"/>
  <c r="I1055" i="196"/>
  <c r="I1056" i="196"/>
  <c r="I1057" i="196"/>
  <c r="I1058" i="196"/>
  <c r="I1059" i="196"/>
  <c r="I1060" i="196"/>
  <c r="I1061" i="196"/>
  <c r="I1062" i="196"/>
  <c r="I1063" i="196"/>
  <c r="I1064" i="196"/>
  <c r="I1065" i="196"/>
  <c r="I1066" i="196"/>
  <c r="I1067" i="196"/>
  <c r="I1068" i="196"/>
  <c r="I1069" i="196"/>
  <c r="I1070" i="196"/>
  <c r="I1071" i="196"/>
  <c r="I1072" i="196"/>
  <c r="I1073" i="196"/>
  <c r="I1074" i="196"/>
  <c r="I1075" i="196"/>
  <c r="I1076" i="196"/>
  <c r="I1077" i="196"/>
  <c r="I1078" i="196"/>
  <c r="I1079" i="196"/>
  <c r="I1080" i="196"/>
  <c r="I1081" i="196"/>
  <c r="I1082" i="196"/>
  <c r="I1083" i="196"/>
  <c r="I1084" i="196"/>
  <c r="I1085" i="196"/>
  <c r="I1086" i="196"/>
  <c r="I1087" i="196"/>
  <c r="I1088" i="196"/>
  <c r="I1089" i="196"/>
  <c r="I1090" i="196"/>
  <c r="I1091" i="196"/>
  <c r="I1092" i="196"/>
  <c r="I1093" i="196"/>
  <c r="I1094" i="196"/>
  <c r="I1095" i="196"/>
  <c r="I1096" i="196"/>
  <c r="I1097" i="196"/>
  <c r="I1098" i="196"/>
  <c r="I1099" i="196"/>
  <c r="I1100" i="196"/>
  <c r="I1101" i="196"/>
  <c r="I1102" i="196"/>
  <c r="I1103" i="196"/>
  <c r="I1104" i="196"/>
  <c r="I1105" i="196"/>
  <c r="I1106" i="196"/>
  <c r="I1107" i="196"/>
  <c r="I1108" i="196"/>
  <c r="I1109" i="196"/>
  <c r="I1110" i="196"/>
  <c r="I1111" i="196"/>
  <c r="I1112" i="196"/>
  <c r="I1113" i="196"/>
  <c r="I1114" i="196"/>
  <c r="I1115" i="196"/>
  <c r="I1116" i="196"/>
  <c r="I1117" i="196"/>
  <c r="I1118" i="196"/>
  <c r="I1119" i="196"/>
  <c r="I1120" i="196"/>
  <c r="I1121" i="196"/>
  <c r="I1122" i="196"/>
  <c r="I1123" i="196"/>
  <c r="I1124" i="196"/>
  <c r="I1125" i="196"/>
  <c r="I1126" i="196"/>
  <c r="I1127" i="196"/>
  <c r="I1128" i="196"/>
  <c r="I1129" i="196"/>
  <c r="I1130" i="196"/>
  <c r="I1131" i="196"/>
  <c r="I1132" i="196"/>
  <c r="I1133" i="196"/>
  <c r="I1134" i="196"/>
  <c r="I1135" i="196"/>
  <c r="I1136" i="196"/>
  <c r="I1137" i="196"/>
  <c r="I1138" i="196"/>
  <c r="I1139" i="196"/>
  <c r="I1140" i="196"/>
  <c r="I1141" i="196"/>
  <c r="I1142" i="196"/>
  <c r="I1143" i="196"/>
  <c r="I1144" i="196"/>
  <c r="I1145" i="196"/>
  <c r="I1146" i="196"/>
  <c r="I1147" i="196"/>
  <c r="I1148" i="196"/>
  <c r="I1149" i="196"/>
  <c r="I1150" i="196"/>
  <c r="I1151" i="196"/>
  <c r="I1152" i="196"/>
  <c r="I1153" i="196"/>
  <c r="I1154" i="196"/>
  <c r="I1155" i="196"/>
  <c r="I1156" i="196"/>
  <c r="I1157" i="196"/>
  <c r="I1158" i="196"/>
  <c r="I1159" i="196"/>
  <c r="I1160" i="196"/>
  <c r="I1161" i="196"/>
  <c r="I1162" i="196"/>
  <c r="I1163" i="196"/>
  <c r="I1164" i="196"/>
  <c r="I1165" i="196"/>
  <c r="I1166" i="196"/>
  <c r="I1167" i="196"/>
  <c r="I1168" i="196"/>
  <c r="I1169" i="196"/>
  <c r="I1170" i="196"/>
  <c r="I1171" i="196"/>
  <c r="I1172" i="196"/>
  <c r="I1173" i="196"/>
  <c r="I1174" i="196"/>
  <c r="I1175" i="196"/>
  <c r="I1176" i="196"/>
  <c r="I1177" i="196"/>
  <c r="I1178" i="196"/>
  <c r="I1179" i="196"/>
  <c r="I1180" i="196"/>
  <c r="I1181" i="196"/>
  <c r="I1182" i="196"/>
  <c r="I1183" i="196"/>
  <c r="I1184" i="196"/>
  <c r="I1185" i="196"/>
  <c r="I1186" i="196"/>
  <c r="I1187" i="196"/>
  <c r="I1188" i="196"/>
  <c r="I1189" i="196"/>
  <c r="I1190" i="196"/>
  <c r="I1191" i="196"/>
  <c r="I1192" i="196"/>
  <c r="I1193" i="196"/>
  <c r="I1194" i="196"/>
  <c r="I1195" i="196"/>
  <c r="I1196" i="196"/>
  <c r="I1197" i="196"/>
  <c r="I1198" i="196"/>
  <c r="I1199" i="196"/>
  <c r="I1200" i="196"/>
  <c r="I1201" i="196"/>
  <c r="I1202" i="196"/>
  <c r="I1203" i="196"/>
  <c r="I1204" i="196"/>
  <c r="I1205" i="196"/>
  <c r="I1206" i="196"/>
  <c r="I1207" i="196"/>
  <c r="I1208" i="196"/>
  <c r="I1209" i="196"/>
  <c r="I1210" i="196"/>
  <c r="I1211" i="196"/>
  <c r="I1212" i="196"/>
  <c r="I1213" i="196"/>
  <c r="I1214" i="196"/>
  <c r="I1215" i="196"/>
  <c r="I1216" i="196"/>
  <c r="I1217" i="196"/>
  <c r="I1218" i="196"/>
  <c r="I1219" i="196"/>
  <c r="I1220" i="196"/>
  <c r="I1221" i="196"/>
  <c r="I1222" i="196"/>
  <c r="I1223" i="196"/>
  <c r="I1224" i="196"/>
  <c r="I1225" i="196"/>
  <c r="I1226" i="196"/>
  <c r="I1227" i="196"/>
  <c r="I1228" i="196"/>
  <c r="I1229" i="196"/>
  <c r="I1230" i="196"/>
  <c r="I1231" i="196"/>
  <c r="I1232" i="196"/>
  <c r="I1233" i="196"/>
  <c r="I1234" i="196"/>
  <c r="I1235" i="196"/>
  <c r="I1236" i="196"/>
  <c r="I1237" i="196"/>
  <c r="I1238" i="196"/>
  <c r="I1239" i="196"/>
  <c r="I1240" i="196"/>
  <c r="I1241" i="196"/>
  <c r="I1242" i="196"/>
  <c r="I1243" i="196"/>
  <c r="I1244" i="196"/>
  <c r="I1245" i="196"/>
  <c r="I1246" i="196"/>
  <c r="I1247" i="196"/>
  <c r="I1248" i="196"/>
  <c r="I1249" i="196"/>
  <c r="I1250" i="196"/>
  <c r="I1251" i="196"/>
  <c r="I1252" i="196"/>
  <c r="I1253" i="196"/>
  <c r="I1254" i="196"/>
  <c r="I1255" i="196"/>
  <c r="I1256" i="196"/>
  <c r="I1257" i="196"/>
  <c r="I1258" i="196"/>
  <c r="I1259" i="196"/>
  <c r="I1260" i="196"/>
  <c r="I1261" i="196"/>
  <c r="I1262" i="196"/>
  <c r="I1263" i="196"/>
  <c r="I1264" i="196"/>
  <c r="I1265" i="196"/>
  <c r="I1266" i="196"/>
  <c r="I1267" i="196"/>
  <c r="I1268" i="196"/>
  <c r="I1269" i="196"/>
  <c r="I1270" i="196"/>
  <c r="I1271" i="196"/>
  <c r="I1272" i="196"/>
  <c r="I1273" i="196"/>
  <c r="I1274" i="196"/>
  <c r="I1275" i="196"/>
  <c r="I1276" i="196"/>
  <c r="I1277" i="196"/>
  <c r="I1278" i="196"/>
  <c r="J2" i="196"/>
  <c r="J3" i="196"/>
  <c r="J4" i="196"/>
  <c r="J5" i="196"/>
  <c r="J6" i="196"/>
  <c r="J7" i="196"/>
  <c r="J8" i="196"/>
  <c r="J9" i="196"/>
  <c r="J10" i="196"/>
  <c r="J11" i="196"/>
  <c r="J12" i="196"/>
  <c r="J13" i="196"/>
  <c r="J14" i="196"/>
  <c r="J15" i="196"/>
  <c r="J16" i="196"/>
  <c r="J17" i="196"/>
  <c r="J18" i="196"/>
  <c r="J19" i="196"/>
  <c r="J20" i="196"/>
  <c r="J21" i="196"/>
  <c r="J22" i="196"/>
  <c r="J23" i="196"/>
  <c r="J24" i="196"/>
  <c r="J25" i="196"/>
  <c r="J26" i="196"/>
  <c r="J27" i="196"/>
  <c r="J28" i="196"/>
  <c r="J29" i="196"/>
  <c r="J30" i="196"/>
  <c r="J31" i="196"/>
  <c r="J32" i="196"/>
  <c r="J33" i="196"/>
  <c r="J34" i="196"/>
  <c r="J35" i="196"/>
  <c r="J36" i="196"/>
  <c r="J37" i="196"/>
  <c r="J38" i="196"/>
  <c r="J39" i="196"/>
  <c r="J40" i="196"/>
  <c r="J41" i="196"/>
  <c r="J42" i="196"/>
  <c r="J43" i="196"/>
  <c r="J44" i="196"/>
  <c r="J45" i="196"/>
  <c r="J46" i="196"/>
  <c r="J47" i="196"/>
  <c r="J48" i="196"/>
  <c r="J49" i="196"/>
  <c r="J50" i="196"/>
  <c r="J51" i="196"/>
  <c r="J52" i="196"/>
  <c r="J53" i="196"/>
  <c r="J54" i="196"/>
  <c r="J55" i="196"/>
  <c r="J56" i="196"/>
  <c r="J57" i="196"/>
  <c r="J58" i="196"/>
  <c r="J59" i="196"/>
  <c r="J60" i="196"/>
  <c r="J61" i="196"/>
  <c r="J62" i="196"/>
  <c r="J63" i="196"/>
  <c r="J64" i="196"/>
  <c r="J65" i="196"/>
  <c r="J66" i="196"/>
  <c r="J67" i="196"/>
  <c r="J68" i="196"/>
  <c r="J69" i="196"/>
  <c r="J70" i="196"/>
  <c r="J71" i="196"/>
  <c r="J72" i="196"/>
  <c r="J73" i="196"/>
  <c r="J74" i="196"/>
  <c r="J75" i="196"/>
  <c r="J76" i="196"/>
  <c r="J77" i="196"/>
  <c r="J78" i="196"/>
  <c r="J79" i="196"/>
  <c r="J80" i="196"/>
  <c r="J81" i="196"/>
  <c r="J82" i="196"/>
  <c r="J83" i="196"/>
  <c r="J84" i="196"/>
  <c r="J85" i="196"/>
  <c r="J86" i="196"/>
  <c r="J87" i="196"/>
  <c r="J88" i="196"/>
  <c r="J89" i="196"/>
  <c r="J90" i="196"/>
  <c r="J91" i="196"/>
  <c r="J92" i="196"/>
  <c r="J93" i="196"/>
  <c r="J94" i="196"/>
  <c r="J95" i="196"/>
  <c r="J96" i="196"/>
  <c r="J97" i="196"/>
  <c r="J98" i="196"/>
  <c r="J99" i="196"/>
  <c r="J100" i="196"/>
  <c r="J101" i="196"/>
  <c r="J102" i="196"/>
  <c r="J103" i="196"/>
  <c r="J104" i="196"/>
  <c r="J105" i="196"/>
  <c r="J106" i="196"/>
  <c r="J107" i="196"/>
  <c r="J108" i="196"/>
  <c r="J109" i="196"/>
  <c r="J110" i="196"/>
  <c r="J111" i="196"/>
  <c r="J112" i="196"/>
  <c r="J113" i="196"/>
  <c r="J114" i="196"/>
  <c r="J115" i="196"/>
  <c r="J116" i="196"/>
  <c r="J117" i="196"/>
  <c r="J118" i="196"/>
  <c r="J119" i="196"/>
  <c r="J120" i="196"/>
  <c r="J121" i="196"/>
  <c r="J122" i="196"/>
  <c r="J123" i="196"/>
  <c r="J124" i="196"/>
  <c r="J125" i="196"/>
  <c r="J126" i="196"/>
  <c r="J127" i="196"/>
  <c r="J128" i="196"/>
  <c r="J129" i="196"/>
  <c r="J130" i="196"/>
  <c r="J131" i="196"/>
  <c r="J132" i="196"/>
  <c r="J133" i="196"/>
  <c r="J134" i="196"/>
  <c r="J135" i="196"/>
  <c r="J136" i="196"/>
  <c r="J137" i="196"/>
  <c r="J138" i="196"/>
  <c r="J139" i="196"/>
  <c r="J140" i="196"/>
  <c r="J141" i="196"/>
  <c r="J142" i="196"/>
  <c r="J143" i="196"/>
  <c r="J144" i="196"/>
  <c r="J145" i="196"/>
  <c r="J146" i="196"/>
  <c r="J147" i="196"/>
  <c r="J148" i="196"/>
  <c r="J149" i="196"/>
  <c r="J150" i="196"/>
  <c r="J151" i="196"/>
  <c r="J152" i="196"/>
  <c r="J153" i="196"/>
  <c r="J154" i="196"/>
  <c r="J155" i="196"/>
  <c r="J156" i="196"/>
  <c r="J157" i="196"/>
  <c r="J158" i="196"/>
  <c r="J159" i="196"/>
  <c r="J160" i="196"/>
  <c r="J161" i="196"/>
  <c r="J162" i="196"/>
  <c r="J163" i="196"/>
  <c r="J164" i="196"/>
  <c r="J165" i="196"/>
  <c r="J166" i="196"/>
  <c r="J167" i="196"/>
  <c r="J168" i="196"/>
  <c r="J169" i="196"/>
  <c r="J170" i="196"/>
  <c r="J171" i="196"/>
  <c r="J172" i="196"/>
  <c r="J173" i="196"/>
  <c r="J174" i="196"/>
  <c r="J175" i="196"/>
  <c r="J176" i="196"/>
  <c r="J177" i="196"/>
  <c r="J178" i="196"/>
  <c r="J179" i="196"/>
  <c r="J180" i="196"/>
  <c r="J181" i="196"/>
  <c r="J182" i="196"/>
  <c r="J183" i="196"/>
  <c r="J184" i="196"/>
  <c r="J185" i="196"/>
  <c r="J186" i="196"/>
  <c r="J187" i="196"/>
  <c r="J188" i="196"/>
  <c r="J189" i="196"/>
  <c r="J190" i="196"/>
  <c r="J191" i="196"/>
  <c r="J192" i="196"/>
  <c r="J193" i="196"/>
  <c r="J194" i="196"/>
  <c r="J195" i="196"/>
  <c r="J196" i="196"/>
  <c r="J197" i="196"/>
  <c r="J198" i="196"/>
  <c r="J199" i="196"/>
  <c r="J200" i="196"/>
  <c r="J201" i="196"/>
  <c r="J202" i="196"/>
  <c r="J203" i="196"/>
  <c r="J204" i="196"/>
  <c r="J205" i="196"/>
  <c r="J206" i="196"/>
  <c r="J207" i="196"/>
  <c r="J208" i="196"/>
  <c r="J209" i="196"/>
  <c r="J210" i="196"/>
  <c r="J211" i="196"/>
  <c r="J212" i="196"/>
  <c r="J213" i="196"/>
  <c r="J214" i="196"/>
  <c r="J215" i="196"/>
  <c r="J216" i="196"/>
  <c r="J217" i="196"/>
  <c r="J218" i="196"/>
  <c r="J219" i="196"/>
  <c r="J220" i="196"/>
  <c r="J221" i="196"/>
  <c r="J222" i="196"/>
  <c r="J223" i="196"/>
  <c r="J224" i="196"/>
  <c r="J225" i="196"/>
  <c r="J226" i="196"/>
  <c r="J227" i="196"/>
  <c r="J228" i="196"/>
  <c r="J229" i="196"/>
  <c r="J230" i="196"/>
  <c r="J231" i="196"/>
  <c r="J232" i="196"/>
  <c r="J233" i="196"/>
  <c r="J234" i="196"/>
  <c r="J235" i="196"/>
  <c r="J236" i="196"/>
  <c r="J237" i="196"/>
  <c r="J238" i="196"/>
  <c r="J239" i="196"/>
  <c r="J240" i="196"/>
  <c r="J241" i="196"/>
  <c r="J242" i="196"/>
  <c r="J243" i="196"/>
  <c r="J244" i="196"/>
  <c r="J245" i="196"/>
  <c r="J246" i="196"/>
  <c r="J247" i="196"/>
  <c r="J248" i="196"/>
  <c r="J249" i="196"/>
  <c r="J250" i="196"/>
  <c r="J251" i="196"/>
  <c r="J252" i="196"/>
  <c r="J253" i="196"/>
  <c r="J254" i="196"/>
  <c r="J255" i="196"/>
  <c r="J256" i="196"/>
  <c r="J257" i="196"/>
  <c r="J258" i="196"/>
  <c r="J259" i="196"/>
  <c r="J260" i="196"/>
  <c r="J261" i="196"/>
  <c r="J262" i="196"/>
  <c r="J263" i="196"/>
  <c r="J264" i="196"/>
  <c r="J265" i="196"/>
  <c r="J266" i="196"/>
  <c r="J267" i="196"/>
  <c r="J268" i="196"/>
  <c r="J269" i="196"/>
  <c r="J270" i="196"/>
  <c r="J271" i="196"/>
  <c r="J272" i="196"/>
  <c r="J273" i="196"/>
  <c r="J274" i="196"/>
  <c r="J275" i="196"/>
  <c r="J276" i="196"/>
  <c r="J277" i="196"/>
  <c r="J278" i="196"/>
  <c r="J279" i="196"/>
  <c r="J280" i="196"/>
  <c r="J281" i="196"/>
  <c r="J282" i="196"/>
  <c r="J283" i="196"/>
  <c r="J284" i="196"/>
  <c r="J285" i="196"/>
  <c r="J286" i="196"/>
  <c r="J287" i="196"/>
  <c r="J288" i="196"/>
  <c r="J289" i="196"/>
  <c r="J290" i="196"/>
  <c r="J291" i="196"/>
  <c r="J292" i="196"/>
  <c r="J293" i="196"/>
  <c r="J294" i="196"/>
  <c r="J295" i="196"/>
  <c r="J296" i="196"/>
  <c r="J297" i="196"/>
  <c r="J298" i="196"/>
  <c r="J299" i="196"/>
  <c r="J300" i="196"/>
  <c r="J301" i="196"/>
  <c r="J302" i="196"/>
  <c r="J303" i="196"/>
  <c r="J304" i="196"/>
  <c r="J305" i="196"/>
  <c r="J306" i="196"/>
  <c r="J307" i="196"/>
  <c r="J308" i="196"/>
  <c r="J309" i="196"/>
  <c r="J310" i="196"/>
  <c r="J311" i="196"/>
  <c r="J312" i="196"/>
  <c r="J313" i="196"/>
  <c r="J314" i="196"/>
  <c r="J315" i="196"/>
  <c r="J316" i="196"/>
  <c r="J317" i="196"/>
  <c r="J318" i="196"/>
  <c r="J319" i="196"/>
  <c r="J320" i="196"/>
  <c r="J321" i="196"/>
  <c r="J322" i="196"/>
  <c r="J323" i="196"/>
  <c r="J324" i="196"/>
  <c r="J325" i="196"/>
  <c r="J326" i="196"/>
  <c r="J327" i="196"/>
  <c r="J328" i="196"/>
  <c r="J329" i="196"/>
  <c r="J330" i="196"/>
  <c r="J331" i="196"/>
  <c r="J332" i="196"/>
  <c r="J333" i="196"/>
  <c r="J334" i="196"/>
  <c r="J335" i="196"/>
  <c r="J336" i="196"/>
  <c r="J337" i="196"/>
  <c r="J338" i="196"/>
  <c r="J339" i="196"/>
  <c r="J340" i="196"/>
  <c r="J341" i="196"/>
  <c r="J342" i="196"/>
  <c r="J343" i="196"/>
  <c r="J344" i="196"/>
  <c r="J345" i="196"/>
  <c r="J346" i="196"/>
  <c r="J347" i="196"/>
  <c r="J348" i="196"/>
  <c r="J349" i="196"/>
  <c r="J350" i="196"/>
  <c r="J351" i="196"/>
  <c r="J352" i="196"/>
  <c r="J353" i="196"/>
  <c r="J354" i="196"/>
  <c r="J355" i="196"/>
  <c r="J356" i="196"/>
  <c r="J357" i="196"/>
  <c r="J358" i="196"/>
  <c r="J359" i="196"/>
  <c r="J360" i="196"/>
  <c r="J361" i="196"/>
  <c r="J362" i="196"/>
  <c r="J363" i="196"/>
  <c r="J364" i="196"/>
  <c r="J365" i="196"/>
  <c r="J366" i="196"/>
  <c r="J367" i="196"/>
  <c r="J368" i="196"/>
  <c r="J369" i="196"/>
  <c r="J370" i="196"/>
  <c r="J371" i="196"/>
  <c r="J372" i="196"/>
  <c r="J373" i="196"/>
  <c r="J374" i="196"/>
  <c r="J375" i="196"/>
  <c r="J376" i="196"/>
  <c r="J377" i="196"/>
  <c r="J378" i="196"/>
  <c r="J379" i="196"/>
  <c r="J380" i="196"/>
  <c r="J381" i="196"/>
  <c r="J382" i="196"/>
  <c r="J383" i="196"/>
  <c r="J384" i="196"/>
  <c r="J385" i="196"/>
  <c r="J386" i="196"/>
  <c r="J387" i="196"/>
  <c r="J388" i="196"/>
  <c r="J389" i="196"/>
  <c r="J390" i="196"/>
  <c r="J391" i="196"/>
  <c r="J392" i="196"/>
  <c r="J393" i="196"/>
  <c r="J394" i="196"/>
  <c r="J395" i="196"/>
  <c r="J396" i="196"/>
  <c r="J397" i="196"/>
  <c r="J398" i="196"/>
  <c r="J399" i="196"/>
  <c r="J400" i="196"/>
  <c r="J401" i="196"/>
  <c r="J402" i="196"/>
  <c r="J403" i="196"/>
  <c r="J404" i="196"/>
  <c r="J405" i="196"/>
  <c r="J406" i="196"/>
  <c r="J407" i="196"/>
  <c r="J408" i="196"/>
  <c r="J409" i="196"/>
  <c r="J410" i="196"/>
  <c r="J411" i="196"/>
  <c r="J412" i="196"/>
  <c r="J413" i="196"/>
  <c r="J414" i="196"/>
  <c r="J415" i="196"/>
  <c r="J416" i="196"/>
  <c r="J417" i="196"/>
  <c r="J418" i="196"/>
  <c r="J419" i="196"/>
  <c r="J420" i="196"/>
  <c r="J421" i="196"/>
  <c r="J422" i="196"/>
  <c r="J423" i="196"/>
  <c r="J424" i="196"/>
  <c r="J425" i="196"/>
  <c r="J426" i="196"/>
  <c r="J427" i="196"/>
  <c r="J428" i="196"/>
  <c r="J429" i="196"/>
  <c r="J430" i="196"/>
  <c r="J431" i="196"/>
  <c r="J432" i="196"/>
  <c r="J433" i="196"/>
  <c r="J434" i="196"/>
  <c r="J435" i="196"/>
  <c r="J436" i="196"/>
  <c r="J437" i="196"/>
  <c r="J438" i="196"/>
  <c r="J439" i="196"/>
  <c r="J440" i="196"/>
  <c r="J441" i="196"/>
  <c r="J442" i="196"/>
  <c r="J443" i="196"/>
  <c r="J444" i="196"/>
  <c r="J445" i="196"/>
  <c r="J446" i="196"/>
  <c r="J447" i="196"/>
  <c r="J448" i="196"/>
  <c r="J449" i="196"/>
  <c r="J450" i="196"/>
  <c r="J451" i="196"/>
  <c r="J452" i="196"/>
  <c r="J453" i="196"/>
  <c r="J454" i="196"/>
  <c r="J455" i="196"/>
  <c r="J456" i="196"/>
  <c r="J457" i="196"/>
  <c r="J458" i="196"/>
  <c r="J459" i="196"/>
  <c r="J460" i="196"/>
  <c r="J461" i="196"/>
  <c r="J462" i="196"/>
  <c r="J463" i="196"/>
  <c r="J464" i="196"/>
  <c r="J465" i="196"/>
  <c r="J466" i="196"/>
  <c r="J467" i="196"/>
  <c r="J468" i="196"/>
  <c r="J469" i="196"/>
  <c r="J470" i="196"/>
  <c r="J471" i="196"/>
  <c r="J472" i="196"/>
  <c r="J473" i="196"/>
  <c r="J474" i="196"/>
  <c r="J475" i="196"/>
  <c r="J476" i="196"/>
  <c r="J477" i="196"/>
  <c r="J478" i="196"/>
  <c r="J479" i="196"/>
  <c r="J480" i="196"/>
  <c r="J481" i="196"/>
  <c r="J482" i="196"/>
  <c r="J483" i="196"/>
  <c r="J484" i="196"/>
  <c r="J485" i="196"/>
  <c r="J486" i="196"/>
  <c r="J487" i="196"/>
  <c r="J488" i="196"/>
  <c r="J489" i="196"/>
  <c r="J490" i="196"/>
  <c r="J491" i="196"/>
  <c r="J492" i="196"/>
  <c r="J493" i="196"/>
  <c r="J494" i="196"/>
  <c r="J495" i="196"/>
  <c r="J496" i="196"/>
  <c r="J497" i="196"/>
  <c r="J498" i="196"/>
  <c r="J499" i="196"/>
  <c r="J500" i="196"/>
  <c r="J501" i="196"/>
  <c r="J502" i="196"/>
  <c r="J503" i="196"/>
  <c r="J504" i="196"/>
  <c r="J505" i="196"/>
  <c r="J506" i="196"/>
  <c r="J507" i="196"/>
  <c r="J508" i="196"/>
  <c r="J509" i="196"/>
  <c r="J510" i="196"/>
  <c r="J511" i="196"/>
  <c r="J512" i="196"/>
  <c r="J513" i="196"/>
  <c r="J514" i="196"/>
  <c r="J515" i="196"/>
  <c r="J516" i="196"/>
  <c r="J517" i="196"/>
  <c r="J518" i="196"/>
  <c r="J519" i="196"/>
  <c r="J520" i="196"/>
  <c r="J521" i="196"/>
  <c r="J522" i="196"/>
  <c r="J523" i="196"/>
  <c r="J524" i="196"/>
  <c r="J525" i="196"/>
  <c r="J526" i="196"/>
  <c r="J527" i="196"/>
  <c r="J528" i="196"/>
  <c r="J529" i="196"/>
  <c r="J530" i="196"/>
  <c r="J531" i="196"/>
  <c r="J532" i="196"/>
  <c r="J533" i="196"/>
  <c r="J534" i="196"/>
  <c r="J535" i="196"/>
  <c r="J536" i="196"/>
  <c r="J537" i="196"/>
  <c r="J538" i="196"/>
  <c r="J539" i="196"/>
  <c r="J540" i="196"/>
  <c r="J541" i="196"/>
  <c r="J542" i="196"/>
  <c r="J543" i="196"/>
  <c r="J544" i="196"/>
  <c r="J545" i="196"/>
  <c r="J546" i="196"/>
  <c r="J547" i="196"/>
  <c r="J548" i="196"/>
  <c r="J549" i="196"/>
  <c r="J550" i="196"/>
  <c r="J551" i="196"/>
  <c r="J552" i="196"/>
  <c r="J553" i="196"/>
  <c r="J554" i="196"/>
  <c r="J555" i="196"/>
  <c r="J556" i="196"/>
  <c r="J557" i="196"/>
  <c r="J558" i="196"/>
  <c r="J559" i="196"/>
  <c r="J560" i="196"/>
  <c r="J561" i="196"/>
  <c r="J562" i="196"/>
  <c r="J563" i="196"/>
  <c r="J564" i="196"/>
  <c r="J565" i="196"/>
  <c r="J566" i="196"/>
  <c r="J567" i="196"/>
  <c r="J568" i="196"/>
  <c r="J569" i="196"/>
  <c r="J570" i="196"/>
  <c r="J571" i="196"/>
  <c r="J572" i="196"/>
  <c r="J573" i="196"/>
  <c r="J574" i="196"/>
  <c r="J575" i="196"/>
  <c r="J576" i="196"/>
  <c r="J577" i="196"/>
  <c r="J578" i="196"/>
  <c r="J579" i="196"/>
  <c r="J580" i="196"/>
  <c r="J581" i="196"/>
  <c r="J582" i="196"/>
  <c r="J583" i="196"/>
  <c r="J584" i="196"/>
  <c r="J585" i="196"/>
  <c r="J586" i="196"/>
  <c r="J587" i="196"/>
  <c r="J588" i="196"/>
  <c r="J589" i="196"/>
  <c r="J590" i="196"/>
  <c r="J591" i="196"/>
  <c r="J592" i="196"/>
  <c r="J593" i="196"/>
  <c r="J594" i="196"/>
  <c r="J595" i="196"/>
  <c r="J596" i="196"/>
  <c r="J597" i="196"/>
  <c r="J598" i="196"/>
  <c r="J599" i="196"/>
  <c r="J600" i="196"/>
  <c r="J601" i="196"/>
  <c r="J602" i="196"/>
  <c r="J603" i="196"/>
  <c r="J604" i="196"/>
  <c r="J605" i="196"/>
  <c r="J606" i="196"/>
  <c r="J607" i="196"/>
  <c r="J608" i="196"/>
  <c r="J609" i="196"/>
  <c r="J610" i="196"/>
  <c r="J611" i="196"/>
  <c r="J612" i="196"/>
  <c r="J613" i="196"/>
  <c r="J614" i="196"/>
  <c r="J615" i="196"/>
  <c r="J616" i="196"/>
  <c r="J617" i="196"/>
  <c r="J618" i="196"/>
  <c r="J619" i="196"/>
  <c r="J620" i="196"/>
  <c r="J621" i="196"/>
  <c r="J622" i="196"/>
  <c r="J623" i="196"/>
  <c r="J624" i="196"/>
  <c r="J625" i="196"/>
  <c r="J626" i="196"/>
  <c r="J627" i="196"/>
  <c r="J628" i="196"/>
  <c r="J629" i="196"/>
  <c r="J630" i="196"/>
  <c r="J631" i="196"/>
  <c r="J632" i="196"/>
  <c r="J633" i="196"/>
  <c r="J634" i="196"/>
  <c r="J635" i="196"/>
  <c r="J636" i="196"/>
  <c r="J637" i="196"/>
  <c r="J638" i="196"/>
  <c r="J639" i="196"/>
  <c r="J640" i="196"/>
  <c r="J641" i="196"/>
  <c r="J642" i="196"/>
  <c r="J643" i="196"/>
  <c r="J644" i="196"/>
  <c r="J645" i="196"/>
  <c r="J646" i="196"/>
  <c r="J647" i="196"/>
  <c r="J648" i="196"/>
  <c r="J649" i="196"/>
  <c r="J650" i="196"/>
  <c r="J651" i="196"/>
  <c r="J652" i="196"/>
  <c r="J653" i="196"/>
  <c r="J654" i="196"/>
  <c r="J655" i="196"/>
  <c r="J656" i="196"/>
  <c r="J657" i="196"/>
  <c r="J658" i="196"/>
  <c r="J659" i="196"/>
  <c r="J660" i="196"/>
  <c r="J661" i="196"/>
  <c r="J662" i="196"/>
  <c r="J663" i="196"/>
  <c r="J664" i="196"/>
  <c r="J665" i="196"/>
  <c r="J666" i="196"/>
  <c r="J667" i="196"/>
  <c r="J668" i="196"/>
  <c r="J669" i="196"/>
  <c r="J670" i="196"/>
  <c r="J671" i="196"/>
  <c r="J672" i="196"/>
  <c r="J673" i="196"/>
  <c r="J674" i="196"/>
  <c r="J675" i="196"/>
  <c r="J676" i="196"/>
  <c r="J677" i="196"/>
  <c r="J678" i="196"/>
  <c r="J679" i="196"/>
  <c r="J680" i="196"/>
  <c r="J681" i="196"/>
  <c r="J682" i="196"/>
  <c r="J683" i="196"/>
  <c r="J684" i="196"/>
  <c r="J685" i="196"/>
  <c r="J686" i="196"/>
  <c r="J687" i="196"/>
  <c r="J688" i="196"/>
  <c r="J689" i="196"/>
  <c r="J690" i="196"/>
  <c r="J691" i="196"/>
  <c r="J692" i="196"/>
  <c r="J693" i="196"/>
  <c r="J694" i="196"/>
  <c r="J695" i="196"/>
  <c r="J696" i="196"/>
  <c r="J697" i="196"/>
  <c r="J698" i="196"/>
  <c r="J699" i="196"/>
  <c r="J700" i="196"/>
  <c r="J701" i="196"/>
  <c r="J702" i="196"/>
  <c r="J703" i="196"/>
  <c r="J704" i="196"/>
  <c r="J705" i="196"/>
  <c r="J706" i="196"/>
  <c r="J707" i="196"/>
  <c r="J708" i="196"/>
  <c r="J709" i="196"/>
  <c r="J710" i="196"/>
  <c r="J711" i="196"/>
  <c r="J712" i="196"/>
  <c r="J713" i="196"/>
  <c r="J714" i="196"/>
  <c r="J715" i="196"/>
  <c r="J716" i="196"/>
  <c r="J717" i="196"/>
  <c r="J718" i="196"/>
  <c r="J719" i="196"/>
  <c r="J720" i="196"/>
  <c r="J721" i="196"/>
  <c r="J722" i="196"/>
  <c r="J723" i="196"/>
  <c r="J724" i="196"/>
  <c r="J725" i="196"/>
  <c r="J726" i="196"/>
  <c r="J727" i="196"/>
  <c r="J728" i="196"/>
  <c r="J729" i="196"/>
  <c r="J730" i="196"/>
  <c r="J731" i="196"/>
  <c r="J732" i="196"/>
  <c r="J733" i="196"/>
  <c r="J734" i="196"/>
  <c r="J735" i="196"/>
  <c r="J736" i="196"/>
  <c r="J737" i="196"/>
  <c r="J738" i="196"/>
  <c r="J739" i="196"/>
  <c r="J740" i="196"/>
  <c r="J741" i="196"/>
  <c r="J742" i="196"/>
  <c r="J743" i="196"/>
  <c r="J744" i="196"/>
  <c r="J745" i="196"/>
  <c r="J746" i="196"/>
  <c r="J747" i="196"/>
  <c r="J748" i="196"/>
  <c r="J749" i="196"/>
  <c r="J750" i="196"/>
  <c r="J751" i="196"/>
  <c r="J752" i="196"/>
  <c r="J753" i="196"/>
  <c r="J754" i="196"/>
  <c r="J755" i="196"/>
  <c r="J756" i="196"/>
  <c r="J757" i="196"/>
  <c r="J758" i="196"/>
  <c r="J759" i="196"/>
  <c r="J760" i="196"/>
  <c r="J761" i="196"/>
  <c r="J762" i="196"/>
  <c r="J763" i="196"/>
  <c r="J764" i="196"/>
  <c r="J765" i="196"/>
  <c r="J766" i="196"/>
  <c r="J767" i="196"/>
  <c r="J768" i="196"/>
  <c r="J769" i="196"/>
  <c r="J770" i="196"/>
  <c r="J771" i="196"/>
  <c r="J772" i="196"/>
  <c r="J773" i="196"/>
  <c r="J774" i="196"/>
  <c r="J775" i="196"/>
  <c r="J776" i="196"/>
  <c r="J777" i="196"/>
  <c r="J778" i="196"/>
  <c r="J779" i="196"/>
  <c r="J780" i="196"/>
  <c r="J781" i="196"/>
  <c r="J782" i="196"/>
  <c r="J783" i="196"/>
  <c r="J784" i="196"/>
  <c r="J785" i="196"/>
  <c r="J786" i="196"/>
  <c r="J787" i="196"/>
  <c r="J788" i="196"/>
  <c r="J789" i="196"/>
  <c r="J790" i="196"/>
  <c r="J791" i="196"/>
  <c r="J792" i="196"/>
  <c r="J793" i="196"/>
  <c r="J794" i="196"/>
  <c r="J795" i="196"/>
  <c r="J796" i="196"/>
  <c r="J797" i="196"/>
  <c r="J798" i="196"/>
  <c r="J799" i="196"/>
  <c r="J800" i="196"/>
  <c r="J801" i="196"/>
  <c r="J802" i="196"/>
  <c r="J803" i="196"/>
  <c r="J804" i="196"/>
  <c r="J805" i="196"/>
  <c r="J806" i="196"/>
  <c r="J807" i="196"/>
  <c r="J808" i="196"/>
  <c r="J809" i="196"/>
  <c r="J810" i="196"/>
  <c r="J811" i="196"/>
  <c r="J812" i="196"/>
  <c r="J813" i="196"/>
  <c r="J814" i="196"/>
  <c r="J815" i="196"/>
  <c r="J816" i="196"/>
  <c r="J817" i="196"/>
  <c r="J818" i="196"/>
  <c r="J819" i="196"/>
  <c r="J820" i="196"/>
  <c r="J821" i="196"/>
  <c r="J822" i="196"/>
  <c r="J823" i="196"/>
  <c r="J824" i="196"/>
  <c r="J825" i="196"/>
  <c r="J826" i="196"/>
  <c r="J827" i="196"/>
  <c r="J828" i="196"/>
  <c r="J829" i="196"/>
  <c r="J830" i="196"/>
  <c r="J831" i="196"/>
  <c r="J832" i="196"/>
  <c r="J833" i="196"/>
  <c r="J834" i="196"/>
  <c r="J835" i="196"/>
  <c r="J836" i="196"/>
  <c r="J837" i="196"/>
  <c r="J838" i="196"/>
  <c r="J839" i="196"/>
  <c r="J840" i="196"/>
  <c r="J841" i="196"/>
  <c r="J842" i="196"/>
  <c r="J843" i="196"/>
  <c r="J844" i="196"/>
  <c r="J845" i="196"/>
  <c r="J846" i="196"/>
  <c r="J847" i="196"/>
  <c r="J848" i="196"/>
  <c r="J849" i="196"/>
  <c r="J850" i="196"/>
  <c r="J851" i="196"/>
  <c r="J852" i="196"/>
  <c r="J853" i="196"/>
  <c r="J854" i="196"/>
  <c r="J855" i="196"/>
  <c r="J856" i="196"/>
  <c r="J857" i="196"/>
  <c r="J858" i="196"/>
  <c r="J859" i="196"/>
  <c r="J860" i="196"/>
  <c r="J861" i="196"/>
  <c r="J862" i="196"/>
  <c r="J863" i="196"/>
  <c r="J864" i="196"/>
  <c r="J865" i="196"/>
  <c r="J866" i="196"/>
  <c r="J867" i="196"/>
  <c r="J868" i="196"/>
  <c r="J869" i="196"/>
  <c r="J870" i="196"/>
  <c r="J871" i="196"/>
  <c r="J872" i="196"/>
  <c r="J873" i="196"/>
  <c r="J874" i="196"/>
  <c r="J875" i="196"/>
  <c r="J876" i="196"/>
  <c r="J877" i="196"/>
  <c r="J878" i="196"/>
  <c r="J879" i="196"/>
  <c r="J880" i="196"/>
  <c r="J881" i="196"/>
  <c r="J882" i="196"/>
  <c r="J883" i="196"/>
  <c r="J884" i="196"/>
  <c r="J885" i="196"/>
  <c r="J886" i="196"/>
  <c r="J887" i="196"/>
  <c r="J888" i="196"/>
  <c r="J889" i="196"/>
  <c r="J890" i="196"/>
  <c r="J891" i="196"/>
  <c r="J892" i="196"/>
  <c r="J893" i="196"/>
  <c r="J894" i="196"/>
  <c r="J895" i="196"/>
  <c r="J896" i="196"/>
  <c r="J897" i="196"/>
  <c r="J898" i="196"/>
  <c r="J899" i="196"/>
  <c r="J900" i="196"/>
  <c r="J901" i="196"/>
  <c r="J902" i="196"/>
  <c r="J903" i="196"/>
  <c r="J904" i="196"/>
  <c r="J905" i="196"/>
  <c r="J906" i="196"/>
  <c r="J907" i="196"/>
  <c r="J908" i="196"/>
  <c r="J909" i="196"/>
  <c r="J910" i="196"/>
  <c r="J911" i="196"/>
  <c r="J912" i="196"/>
  <c r="J913" i="196"/>
  <c r="J914" i="196"/>
  <c r="J915" i="196"/>
  <c r="J916" i="196"/>
  <c r="J917" i="196"/>
  <c r="J918" i="196"/>
  <c r="J919" i="196"/>
  <c r="J920" i="196"/>
  <c r="J921" i="196"/>
  <c r="J922" i="196"/>
  <c r="J923" i="196"/>
  <c r="J924" i="196"/>
  <c r="J925" i="196"/>
  <c r="J926" i="196"/>
  <c r="J927" i="196"/>
  <c r="J928" i="196"/>
  <c r="J929" i="196"/>
  <c r="J930" i="196"/>
  <c r="J931" i="196"/>
  <c r="J932" i="196"/>
  <c r="J933" i="196"/>
  <c r="J934" i="196"/>
  <c r="J935" i="196"/>
  <c r="J936" i="196"/>
  <c r="J937" i="196"/>
  <c r="J938" i="196"/>
  <c r="J939" i="196"/>
  <c r="J940" i="196"/>
  <c r="J941" i="196"/>
  <c r="J942" i="196"/>
  <c r="J943" i="196"/>
  <c r="J944" i="196"/>
  <c r="J945" i="196"/>
  <c r="J946" i="196"/>
  <c r="J947" i="196"/>
  <c r="J948" i="196"/>
  <c r="J949" i="196"/>
  <c r="J950" i="196"/>
  <c r="J951" i="196"/>
  <c r="J952" i="196"/>
  <c r="J953" i="196"/>
  <c r="J954" i="196"/>
  <c r="J955" i="196"/>
  <c r="J956" i="196"/>
  <c r="J957" i="196"/>
  <c r="J958" i="196"/>
  <c r="J959" i="196"/>
  <c r="J960" i="196"/>
  <c r="J961" i="196"/>
  <c r="J962" i="196"/>
  <c r="J963" i="196"/>
  <c r="J964" i="196"/>
  <c r="J965" i="196"/>
  <c r="J966" i="196"/>
  <c r="J967" i="196"/>
  <c r="J968" i="196"/>
  <c r="J969" i="196"/>
  <c r="J970" i="196"/>
  <c r="J971" i="196"/>
  <c r="J972" i="196"/>
  <c r="J973" i="196"/>
  <c r="J974" i="196"/>
  <c r="J975" i="196"/>
  <c r="J976" i="196"/>
  <c r="J977" i="196"/>
  <c r="J978" i="196"/>
  <c r="J979" i="196"/>
  <c r="J980" i="196"/>
  <c r="J981" i="196"/>
  <c r="J982" i="196"/>
  <c r="J983" i="196"/>
  <c r="J984" i="196"/>
  <c r="J985" i="196"/>
  <c r="J986" i="196"/>
  <c r="J987" i="196"/>
  <c r="J988" i="196"/>
  <c r="J989" i="196"/>
  <c r="J990" i="196"/>
  <c r="J991" i="196"/>
  <c r="J992" i="196"/>
  <c r="J993" i="196"/>
  <c r="J994" i="196"/>
  <c r="J995" i="196"/>
  <c r="J996" i="196"/>
  <c r="J997" i="196"/>
  <c r="J998" i="196"/>
  <c r="J999" i="196"/>
  <c r="J1000" i="196"/>
  <c r="J1001" i="196"/>
  <c r="J1002" i="196"/>
  <c r="J1003" i="196"/>
  <c r="J1004" i="196"/>
  <c r="J1005" i="196"/>
  <c r="J1006" i="196"/>
  <c r="J1007" i="196"/>
  <c r="J1008" i="196"/>
  <c r="J1009" i="196"/>
  <c r="J1010" i="196"/>
  <c r="J1011" i="196"/>
  <c r="J1012" i="196"/>
  <c r="J1013" i="196"/>
  <c r="J1014" i="196"/>
  <c r="J1015" i="196"/>
  <c r="J1016" i="196"/>
  <c r="J1017" i="196"/>
  <c r="J1018" i="196"/>
  <c r="J1019" i="196"/>
  <c r="J1020" i="196"/>
  <c r="J1021" i="196"/>
  <c r="J1022" i="196"/>
  <c r="J1023" i="196"/>
  <c r="J1024" i="196"/>
  <c r="J1025" i="196"/>
  <c r="J1026" i="196"/>
  <c r="J1027" i="196"/>
  <c r="J1028" i="196"/>
  <c r="J1029" i="196"/>
  <c r="J1030" i="196"/>
  <c r="J1031" i="196"/>
  <c r="J1032" i="196"/>
  <c r="J1033" i="196"/>
  <c r="J1034" i="196"/>
  <c r="J1035" i="196"/>
  <c r="J1036" i="196"/>
  <c r="J1037" i="196"/>
  <c r="J1038" i="196"/>
  <c r="J1039" i="196"/>
  <c r="J1040" i="196"/>
  <c r="J1041" i="196"/>
  <c r="J1042" i="196"/>
  <c r="J1043" i="196"/>
  <c r="J1044" i="196"/>
  <c r="J1045" i="196"/>
  <c r="J1046" i="196"/>
  <c r="J1047" i="196"/>
  <c r="J1048" i="196"/>
  <c r="J1049" i="196"/>
  <c r="J1050" i="196"/>
  <c r="J1051" i="196"/>
  <c r="J1052" i="196"/>
  <c r="J1053" i="196"/>
  <c r="J1054" i="196"/>
  <c r="J1055" i="196"/>
  <c r="J1056" i="196"/>
  <c r="J1057" i="196"/>
  <c r="J1058" i="196"/>
  <c r="J1059" i="196"/>
  <c r="J1060" i="196"/>
  <c r="J1061" i="196"/>
  <c r="J1062" i="196"/>
  <c r="J1063" i="196"/>
  <c r="J1064" i="196"/>
  <c r="J1065" i="196"/>
  <c r="J1066" i="196"/>
  <c r="J1067" i="196"/>
  <c r="J1068" i="196"/>
  <c r="J1069" i="196"/>
  <c r="J1070" i="196"/>
  <c r="J1071" i="196"/>
  <c r="J1072" i="196"/>
  <c r="J1073" i="196"/>
  <c r="J1074" i="196"/>
  <c r="J1075" i="196"/>
  <c r="J1076" i="196"/>
  <c r="J1077" i="196"/>
  <c r="J1078" i="196"/>
  <c r="J1079" i="196"/>
  <c r="J1080" i="196"/>
  <c r="J1081" i="196"/>
  <c r="J1082" i="196"/>
  <c r="J1083" i="196"/>
  <c r="J1084" i="196"/>
  <c r="J1085" i="196"/>
  <c r="J1086" i="196"/>
  <c r="J1087" i="196"/>
  <c r="J1088" i="196"/>
  <c r="J1089" i="196"/>
  <c r="J1090" i="196"/>
  <c r="J1091" i="196"/>
  <c r="J1092" i="196"/>
  <c r="J1093" i="196"/>
  <c r="J1094" i="196"/>
  <c r="J1095" i="196"/>
  <c r="J1096" i="196"/>
  <c r="J1097" i="196"/>
  <c r="J1098" i="196"/>
  <c r="J1099" i="196"/>
  <c r="J1100" i="196"/>
  <c r="J1101" i="196"/>
  <c r="J1102" i="196"/>
  <c r="J1103" i="196"/>
  <c r="J1104" i="196"/>
  <c r="J1105" i="196"/>
  <c r="J1106" i="196"/>
  <c r="J1107" i="196"/>
  <c r="J1108" i="196"/>
  <c r="J1109" i="196"/>
  <c r="J1110" i="196"/>
  <c r="J1111" i="196"/>
  <c r="J1112" i="196"/>
  <c r="J1113" i="196"/>
  <c r="J1114" i="196"/>
  <c r="J1115" i="196"/>
  <c r="J1116" i="196"/>
  <c r="J1117" i="196"/>
  <c r="J1118" i="196"/>
  <c r="J1119" i="196"/>
  <c r="J1120" i="196"/>
  <c r="J1121" i="196"/>
  <c r="J1122" i="196"/>
  <c r="J1123" i="196"/>
  <c r="J1124" i="196"/>
  <c r="J1125" i="196"/>
  <c r="J1126" i="196"/>
  <c r="J1127" i="196"/>
  <c r="J1128" i="196"/>
  <c r="J1129" i="196"/>
  <c r="J1130" i="196"/>
  <c r="J1131" i="196"/>
  <c r="J1132" i="196"/>
  <c r="J1133" i="196"/>
  <c r="J1134" i="196"/>
  <c r="J1135" i="196"/>
  <c r="J1136" i="196"/>
  <c r="J1137" i="196"/>
  <c r="J1138" i="196"/>
  <c r="J1139" i="196"/>
  <c r="J1140" i="196"/>
  <c r="J1141" i="196"/>
  <c r="J1142" i="196"/>
  <c r="J1143" i="196"/>
  <c r="J1144" i="196"/>
  <c r="J1145" i="196"/>
  <c r="J1146" i="196"/>
  <c r="J1147" i="196"/>
  <c r="J1148" i="196"/>
  <c r="J1149" i="196"/>
  <c r="J1150" i="196"/>
  <c r="J1151" i="196"/>
  <c r="J1152" i="196"/>
  <c r="J1153" i="196"/>
  <c r="J1154" i="196"/>
  <c r="J1155" i="196"/>
  <c r="J1156" i="196"/>
  <c r="J1157" i="196"/>
  <c r="J1158" i="196"/>
  <c r="J1159" i="196"/>
  <c r="J1160" i="196"/>
  <c r="J1161" i="196"/>
  <c r="J1162" i="196"/>
  <c r="J1163" i="196"/>
  <c r="J1164" i="196"/>
  <c r="J1165" i="196"/>
  <c r="J1166" i="196"/>
  <c r="J1167" i="196"/>
  <c r="J1168" i="196"/>
  <c r="J1169" i="196"/>
  <c r="J1170" i="196"/>
  <c r="J1171" i="196"/>
  <c r="J1172" i="196"/>
  <c r="J1173" i="196"/>
  <c r="J1174" i="196"/>
  <c r="J1175" i="196"/>
  <c r="J1176" i="196"/>
  <c r="J1177" i="196"/>
  <c r="J1178" i="196"/>
  <c r="J1179" i="196"/>
  <c r="J1180" i="196"/>
  <c r="J1181" i="196"/>
  <c r="J1182" i="196"/>
  <c r="J1183" i="196"/>
  <c r="J1184" i="196"/>
  <c r="J1185" i="196"/>
  <c r="J1186" i="196"/>
  <c r="J1187" i="196"/>
  <c r="J1188" i="196"/>
  <c r="J1189" i="196"/>
  <c r="J1190" i="196"/>
  <c r="J1191" i="196"/>
  <c r="J1192" i="196"/>
  <c r="J1193" i="196"/>
  <c r="J1194" i="196"/>
  <c r="J1195" i="196"/>
  <c r="J1196" i="196"/>
  <c r="J1197" i="196"/>
  <c r="J1198" i="196"/>
  <c r="J1199" i="196"/>
  <c r="J1200" i="196"/>
  <c r="J1201" i="196"/>
  <c r="J1202" i="196"/>
  <c r="J1203" i="196"/>
  <c r="J1204" i="196"/>
  <c r="J1205" i="196"/>
  <c r="J1206" i="196"/>
  <c r="J1207" i="196"/>
  <c r="J1208" i="196"/>
  <c r="J1209" i="196"/>
  <c r="J1210" i="196"/>
  <c r="J1211" i="196"/>
  <c r="J1212" i="196"/>
  <c r="J1213" i="196"/>
  <c r="J1214" i="196"/>
  <c r="J1215" i="196"/>
  <c r="J1216" i="196"/>
  <c r="J1217" i="196"/>
  <c r="J1218" i="196"/>
  <c r="J1219" i="196"/>
  <c r="J1220" i="196"/>
  <c r="J1221" i="196"/>
  <c r="J1222" i="196"/>
  <c r="J1223" i="196"/>
  <c r="J1224" i="196"/>
  <c r="J1225" i="196"/>
  <c r="J1226" i="196"/>
  <c r="J1227" i="196"/>
  <c r="J1228" i="196"/>
  <c r="J1229" i="196"/>
  <c r="J1230" i="196"/>
  <c r="J1231" i="196"/>
  <c r="J1232" i="196"/>
  <c r="J1233" i="196"/>
  <c r="J1234" i="196"/>
  <c r="J1235" i="196"/>
  <c r="J1236" i="196"/>
  <c r="J1237" i="196"/>
  <c r="J1238" i="196"/>
  <c r="J1239" i="196"/>
  <c r="J1240" i="196"/>
  <c r="J1241" i="196"/>
  <c r="J1242" i="196"/>
  <c r="J1243" i="196"/>
  <c r="J1244" i="196"/>
  <c r="J1245" i="196"/>
  <c r="J1246" i="196"/>
  <c r="J1247" i="196"/>
  <c r="J1248" i="196"/>
  <c r="J1249" i="196"/>
  <c r="J1250" i="196"/>
  <c r="J1251" i="196"/>
  <c r="J1252" i="196"/>
  <c r="J1253" i="196"/>
  <c r="J1254" i="196"/>
  <c r="J1255" i="196"/>
  <c r="J1256" i="196"/>
  <c r="J1257" i="196"/>
  <c r="J1258" i="196"/>
  <c r="J1259" i="196"/>
  <c r="J1260" i="196"/>
  <c r="J1261" i="196"/>
  <c r="J1262" i="196"/>
  <c r="J1263" i="196"/>
  <c r="J1264" i="196"/>
  <c r="J1265" i="196"/>
  <c r="J1266" i="196"/>
  <c r="J1267" i="196"/>
  <c r="J1268" i="196"/>
  <c r="J1269" i="196"/>
  <c r="J1270" i="196"/>
  <c r="J1271" i="196"/>
  <c r="J1272" i="196"/>
  <c r="J1273" i="196"/>
  <c r="J1274" i="196"/>
  <c r="J1275" i="196"/>
  <c r="J1276" i="196"/>
  <c r="J1277" i="196"/>
  <c r="J1278" i="196"/>
  <c r="K2" i="196"/>
  <c r="K3" i="196"/>
  <c r="K4" i="196"/>
  <c r="K5" i="196"/>
  <c r="K6" i="196"/>
  <c r="K7" i="196"/>
  <c r="K8" i="196"/>
  <c r="K9" i="196"/>
  <c r="K10" i="196"/>
  <c r="K11" i="196"/>
  <c r="K12" i="196"/>
  <c r="K13" i="196"/>
  <c r="K14" i="196"/>
  <c r="K15" i="196"/>
  <c r="K16" i="196"/>
  <c r="K17" i="196"/>
  <c r="K18" i="196"/>
  <c r="K19" i="196"/>
  <c r="K20" i="196"/>
  <c r="K21" i="196"/>
  <c r="K22" i="196"/>
  <c r="K23" i="196"/>
  <c r="K24" i="196"/>
  <c r="K25" i="196"/>
  <c r="K26" i="196"/>
  <c r="K27" i="196"/>
  <c r="K28" i="196"/>
  <c r="K29" i="196"/>
  <c r="K30" i="196"/>
  <c r="K31" i="196"/>
  <c r="K32" i="196"/>
  <c r="K33" i="196"/>
  <c r="K34" i="196"/>
  <c r="K35" i="196"/>
  <c r="K36" i="196"/>
  <c r="K37" i="196"/>
  <c r="K38" i="196"/>
  <c r="K39" i="196"/>
  <c r="K40" i="196"/>
  <c r="K41" i="196"/>
  <c r="K42" i="196"/>
  <c r="K43" i="196"/>
  <c r="K44" i="196"/>
  <c r="K45" i="196"/>
  <c r="K46" i="196"/>
  <c r="K47" i="196"/>
  <c r="K48" i="196"/>
  <c r="K49" i="196"/>
  <c r="K50" i="196"/>
  <c r="K51" i="196"/>
  <c r="K52" i="196"/>
  <c r="K53" i="196"/>
  <c r="K54" i="196"/>
  <c r="K55" i="196"/>
  <c r="K56" i="196"/>
  <c r="K57" i="196"/>
  <c r="K58" i="196"/>
  <c r="K59" i="196"/>
  <c r="K60" i="196"/>
  <c r="K61" i="196"/>
  <c r="K62" i="196"/>
  <c r="K63" i="196"/>
  <c r="K64" i="196"/>
  <c r="K65" i="196"/>
  <c r="K66" i="196"/>
  <c r="K67" i="196"/>
  <c r="K68" i="196"/>
  <c r="K69" i="196"/>
  <c r="K70" i="196"/>
  <c r="K71" i="196"/>
  <c r="K72" i="196"/>
  <c r="K73" i="196"/>
  <c r="K74" i="196"/>
  <c r="K75" i="196"/>
  <c r="K76" i="196"/>
  <c r="K77" i="196"/>
  <c r="K78" i="196"/>
  <c r="K79" i="196"/>
  <c r="K80" i="196"/>
  <c r="K81" i="196"/>
  <c r="K82" i="196"/>
  <c r="K83" i="196"/>
  <c r="K84" i="196"/>
  <c r="K85" i="196"/>
  <c r="K86" i="196"/>
  <c r="K87" i="196"/>
  <c r="K88" i="196"/>
  <c r="K89" i="196"/>
  <c r="K90" i="196"/>
  <c r="K91" i="196"/>
  <c r="K92" i="196"/>
  <c r="K93" i="196"/>
  <c r="K94" i="196"/>
  <c r="K95" i="196"/>
  <c r="K96" i="196"/>
  <c r="K97" i="196"/>
  <c r="K98" i="196"/>
  <c r="K99" i="196"/>
  <c r="K100" i="196"/>
  <c r="K101" i="196"/>
  <c r="K102" i="196"/>
  <c r="K103" i="196"/>
  <c r="K104" i="196"/>
  <c r="K105" i="196"/>
  <c r="K106" i="196"/>
  <c r="K107" i="196"/>
  <c r="K108" i="196"/>
  <c r="K109" i="196"/>
  <c r="K110" i="196"/>
  <c r="K111" i="196"/>
  <c r="K112" i="196"/>
  <c r="K113" i="196"/>
  <c r="K114" i="196"/>
  <c r="K115" i="196"/>
  <c r="K116" i="196"/>
  <c r="K117" i="196"/>
  <c r="K118" i="196"/>
  <c r="K119" i="196"/>
  <c r="K120" i="196"/>
  <c r="K121" i="196"/>
  <c r="K122" i="196"/>
  <c r="K123" i="196"/>
  <c r="K124" i="196"/>
  <c r="K125" i="196"/>
  <c r="K126" i="196"/>
  <c r="K127" i="196"/>
  <c r="K128" i="196"/>
  <c r="K129" i="196"/>
  <c r="K130" i="196"/>
  <c r="K131" i="196"/>
  <c r="K132" i="196"/>
  <c r="K133" i="196"/>
  <c r="K134" i="196"/>
  <c r="K135" i="196"/>
  <c r="K136" i="196"/>
  <c r="K137" i="196"/>
  <c r="K138" i="196"/>
  <c r="K139" i="196"/>
  <c r="K140" i="196"/>
  <c r="K141" i="196"/>
  <c r="K142" i="196"/>
  <c r="K143" i="196"/>
  <c r="K144" i="196"/>
  <c r="K145" i="196"/>
  <c r="K146" i="196"/>
  <c r="K147" i="196"/>
  <c r="K148" i="196"/>
  <c r="K149" i="196"/>
  <c r="K150" i="196"/>
  <c r="K151" i="196"/>
  <c r="K152" i="196"/>
  <c r="K153" i="196"/>
  <c r="K154" i="196"/>
  <c r="K155" i="196"/>
  <c r="K156" i="196"/>
  <c r="K157" i="196"/>
  <c r="K158" i="196"/>
  <c r="K159" i="196"/>
  <c r="K160" i="196"/>
  <c r="K161" i="196"/>
  <c r="K162" i="196"/>
  <c r="K163" i="196"/>
  <c r="K164" i="196"/>
  <c r="K165" i="196"/>
  <c r="K166" i="196"/>
  <c r="K167" i="196"/>
  <c r="K168" i="196"/>
  <c r="K169" i="196"/>
  <c r="K170" i="196"/>
  <c r="K171" i="196"/>
  <c r="K172" i="196"/>
  <c r="K173" i="196"/>
  <c r="K174" i="196"/>
  <c r="K175" i="196"/>
  <c r="K176" i="196"/>
  <c r="K177" i="196"/>
  <c r="K178" i="196"/>
  <c r="K179" i="196"/>
  <c r="K180" i="196"/>
  <c r="K181" i="196"/>
  <c r="K182" i="196"/>
  <c r="K183" i="196"/>
  <c r="K184" i="196"/>
  <c r="K185" i="196"/>
  <c r="K186" i="196"/>
  <c r="K187" i="196"/>
  <c r="K188" i="196"/>
  <c r="K189" i="196"/>
  <c r="K190" i="196"/>
  <c r="K191" i="196"/>
  <c r="K192" i="196"/>
  <c r="K193" i="196"/>
  <c r="K194" i="196"/>
  <c r="K195" i="196"/>
  <c r="K196" i="196"/>
  <c r="K197" i="196"/>
  <c r="K198" i="196"/>
  <c r="K199" i="196"/>
  <c r="K200" i="196"/>
  <c r="K201" i="196"/>
  <c r="K202" i="196"/>
  <c r="K203" i="196"/>
  <c r="K204" i="196"/>
  <c r="K205" i="196"/>
  <c r="K206" i="196"/>
  <c r="K207" i="196"/>
  <c r="K208" i="196"/>
  <c r="K209" i="196"/>
  <c r="K210" i="196"/>
  <c r="K211" i="196"/>
  <c r="K212" i="196"/>
  <c r="K213" i="196"/>
  <c r="K214" i="196"/>
  <c r="K215" i="196"/>
  <c r="K216" i="196"/>
  <c r="K217" i="196"/>
  <c r="K218" i="196"/>
  <c r="K219" i="196"/>
  <c r="K220" i="196"/>
  <c r="K221" i="196"/>
  <c r="K222" i="196"/>
  <c r="K223" i="196"/>
  <c r="K224" i="196"/>
  <c r="K225" i="196"/>
  <c r="K226" i="196"/>
  <c r="K227" i="196"/>
  <c r="K228" i="196"/>
  <c r="K229" i="196"/>
  <c r="K230" i="196"/>
  <c r="K231" i="196"/>
  <c r="K232" i="196"/>
  <c r="K233" i="196"/>
  <c r="K234" i="196"/>
  <c r="K235" i="196"/>
  <c r="K236" i="196"/>
  <c r="K237" i="196"/>
  <c r="K238" i="196"/>
  <c r="K239" i="196"/>
  <c r="K240" i="196"/>
  <c r="K241" i="196"/>
  <c r="K242" i="196"/>
  <c r="K243" i="196"/>
  <c r="K244" i="196"/>
  <c r="K245" i="196"/>
  <c r="K246" i="196"/>
  <c r="K247" i="196"/>
  <c r="K248" i="196"/>
  <c r="K249" i="196"/>
  <c r="K250" i="196"/>
  <c r="K251" i="196"/>
  <c r="K252" i="196"/>
  <c r="K253" i="196"/>
  <c r="K254" i="196"/>
  <c r="K255" i="196"/>
  <c r="K256" i="196"/>
  <c r="K257" i="196"/>
  <c r="K258" i="196"/>
  <c r="K259" i="196"/>
  <c r="K260" i="196"/>
  <c r="K261" i="196"/>
  <c r="K262" i="196"/>
  <c r="K263" i="196"/>
  <c r="K264" i="196"/>
  <c r="K265" i="196"/>
  <c r="K266" i="196"/>
  <c r="K267" i="196"/>
  <c r="K268" i="196"/>
  <c r="K269" i="196"/>
  <c r="K270" i="196"/>
  <c r="K271" i="196"/>
  <c r="K272" i="196"/>
  <c r="K273" i="196"/>
  <c r="K274" i="196"/>
  <c r="K275" i="196"/>
  <c r="K276" i="196"/>
  <c r="K277" i="196"/>
  <c r="K278" i="196"/>
  <c r="K279" i="196"/>
  <c r="K280" i="196"/>
  <c r="K281" i="196"/>
  <c r="K282" i="196"/>
  <c r="K283" i="196"/>
  <c r="K284" i="196"/>
  <c r="K285" i="196"/>
  <c r="K286" i="196"/>
  <c r="K287" i="196"/>
  <c r="K288" i="196"/>
  <c r="K289" i="196"/>
  <c r="K290" i="196"/>
  <c r="K291" i="196"/>
  <c r="K292" i="196"/>
  <c r="K293" i="196"/>
  <c r="K294" i="196"/>
  <c r="K295" i="196"/>
  <c r="K296" i="196"/>
  <c r="K297" i="196"/>
  <c r="K298" i="196"/>
  <c r="K299" i="196"/>
  <c r="K300" i="196"/>
  <c r="K301" i="196"/>
  <c r="K302" i="196"/>
  <c r="K303" i="196"/>
  <c r="K304" i="196"/>
  <c r="K305" i="196"/>
  <c r="K306" i="196"/>
  <c r="K307" i="196"/>
  <c r="K308" i="196"/>
  <c r="K309" i="196"/>
  <c r="K310" i="196"/>
  <c r="K311" i="196"/>
  <c r="K312" i="196"/>
  <c r="K313" i="196"/>
  <c r="K314" i="196"/>
  <c r="K315" i="196"/>
  <c r="K316" i="196"/>
  <c r="K317" i="196"/>
  <c r="K318" i="196"/>
  <c r="K319" i="196"/>
  <c r="K320" i="196"/>
  <c r="K321" i="196"/>
  <c r="K322" i="196"/>
  <c r="K323" i="196"/>
  <c r="K324" i="196"/>
  <c r="K325" i="196"/>
  <c r="K326" i="196"/>
  <c r="K327" i="196"/>
  <c r="K328" i="196"/>
  <c r="K329" i="196"/>
  <c r="K330" i="196"/>
  <c r="K331" i="196"/>
  <c r="K332" i="196"/>
  <c r="K333" i="196"/>
  <c r="K334" i="196"/>
  <c r="K335" i="196"/>
  <c r="K336" i="196"/>
  <c r="K337" i="196"/>
  <c r="K338" i="196"/>
  <c r="K339" i="196"/>
  <c r="K340" i="196"/>
  <c r="K341" i="196"/>
  <c r="K342" i="196"/>
  <c r="K343" i="196"/>
  <c r="K344" i="196"/>
  <c r="K345" i="196"/>
  <c r="K346" i="196"/>
  <c r="K347" i="196"/>
  <c r="K348" i="196"/>
  <c r="K349" i="196"/>
  <c r="K350" i="196"/>
  <c r="K351" i="196"/>
  <c r="K352" i="196"/>
  <c r="K353" i="196"/>
  <c r="K354" i="196"/>
  <c r="K355" i="196"/>
  <c r="K356" i="196"/>
  <c r="K357" i="196"/>
  <c r="K358" i="196"/>
  <c r="K359" i="196"/>
  <c r="K360" i="196"/>
  <c r="K361" i="196"/>
  <c r="K362" i="196"/>
  <c r="K363" i="196"/>
  <c r="K364" i="196"/>
  <c r="K365" i="196"/>
  <c r="K366" i="196"/>
  <c r="K367" i="196"/>
  <c r="K368" i="196"/>
  <c r="K369" i="196"/>
  <c r="K370" i="196"/>
  <c r="K371" i="196"/>
  <c r="K372" i="196"/>
  <c r="K373" i="196"/>
  <c r="K374" i="196"/>
  <c r="K375" i="196"/>
  <c r="K376" i="196"/>
  <c r="K377" i="196"/>
  <c r="K378" i="196"/>
  <c r="K379" i="196"/>
  <c r="K380" i="196"/>
  <c r="K381" i="196"/>
  <c r="K382" i="196"/>
  <c r="K383" i="196"/>
  <c r="K384" i="196"/>
  <c r="K385" i="196"/>
  <c r="K386" i="196"/>
  <c r="K387" i="196"/>
  <c r="K388" i="196"/>
  <c r="K389" i="196"/>
  <c r="K390" i="196"/>
  <c r="K391" i="196"/>
  <c r="K392" i="196"/>
  <c r="K393" i="196"/>
  <c r="K394" i="196"/>
  <c r="K395" i="196"/>
  <c r="K396" i="196"/>
  <c r="K397" i="196"/>
  <c r="K398" i="196"/>
  <c r="K399" i="196"/>
  <c r="K400" i="196"/>
  <c r="K401" i="196"/>
  <c r="K402" i="196"/>
  <c r="K403" i="196"/>
  <c r="K404" i="196"/>
  <c r="K405" i="196"/>
  <c r="K406" i="196"/>
  <c r="K407" i="196"/>
  <c r="K408" i="196"/>
  <c r="K409" i="196"/>
  <c r="K410" i="196"/>
  <c r="K411" i="196"/>
  <c r="K412" i="196"/>
  <c r="K413" i="196"/>
  <c r="K414" i="196"/>
  <c r="K415" i="196"/>
  <c r="K416" i="196"/>
  <c r="K417" i="196"/>
  <c r="K418" i="196"/>
  <c r="K419" i="196"/>
  <c r="K420" i="196"/>
  <c r="K421" i="196"/>
  <c r="K422" i="196"/>
  <c r="K423" i="196"/>
  <c r="K424" i="196"/>
  <c r="K425" i="196"/>
  <c r="K426" i="196"/>
  <c r="K427" i="196"/>
  <c r="K428" i="196"/>
  <c r="K429" i="196"/>
  <c r="K430" i="196"/>
  <c r="K431" i="196"/>
  <c r="K432" i="196"/>
  <c r="K433" i="196"/>
  <c r="K434" i="196"/>
  <c r="K435" i="196"/>
  <c r="K436" i="196"/>
  <c r="K437" i="196"/>
  <c r="K438" i="196"/>
  <c r="K439" i="196"/>
  <c r="K440" i="196"/>
  <c r="K441" i="196"/>
  <c r="K442" i="196"/>
  <c r="K443" i="196"/>
  <c r="K444" i="196"/>
  <c r="K445" i="196"/>
  <c r="K446" i="196"/>
  <c r="K447" i="196"/>
  <c r="K448" i="196"/>
  <c r="K449" i="196"/>
  <c r="K450" i="196"/>
  <c r="K451" i="196"/>
  <c r="K452" i="196"/>
  <c r="K453" i="196"/>
  <c r="K454" i="196"/>
  <c r="K455" i="196"/>
  <c r="K456" i="196"/>
  <c r="K457" i="196"/>
  <c r="K458" i="196"/>
  <c r="K459" i="196"/>
  <c r="K460" i="196"/>
  <c r="K461" i="196"/>
  <c r="K462" i="196"/>
  <c r="K463" i="196"/>
  <c r="K464" i="196"/>
  <c r="K465" i="196"/>
  <c r="K466" i="196"/>
  <c r="K467" i="196"/>
  <c r="K468" i="196"/>
  <c r="K469" i="196"/>
  <c r="K470" i="196"/>
  <c r="K471" i="196"/>
  <c r="K472" i="196"/>
  <c r="K473" i="196"/>
  <c r="K474" i="196"/>
  <c r="K475" i="196"/>
  <c r="K476" i="196"/>
  <c r="K477" i="196"/>
  <c r="K478" i="196"/>
  <c r="K479" i="196"/>
  <c r="K480" i="196"/>
  <c r="K481" i="196"/>
  <c r="K482" i="196"/>
  <c r="K483" i="196"/>
  <c r="K484" i="196"/>
  <c r="K485" i="196"/>
  <c r="K486" i="196"/>
  <c r="K487" i="196"/>
  <c r="K488" i="196"/>
  <c r="K489" i="196"/>
  <c r="K490" i="196"/>
  <c r="K491" i="196"/>
  <c r="K492" i="196"/>
  <c r="K493" i="196"/>
  <c r="K494" i="196"/>
  <c r="K495" i="196"/>
  <c r="K496" i="196"/>
  <c r="K497" i="196"/>
  <c r="K498" i="196"/>
  <c r="K499" i="196"/>
  <c r="K500" i="196"/>
  <c r="K501" i="196"/>
  <c r="K502" i="196"/>
  <c r="K503" i="196"/>
  <c r="K504" i="196"/>
  <c r="K505" i="196"/>
  <c r="K506" i="196"/>
  <c r="K507" i="196"/>
  <c r="K508" i="196"/>
  <c r="K509" i="196"/>
  <c r="K510" i="196"/>
  <c r="K511" i="196"/>
  <c r="K512" i="196"/>
  <c r="K513" i="196"/>
  <c r="K514" i="196"/>
  <c r="K515" i="196"/>
  <c r="K516" i="196"/>
  <c r="K517" i="196"/>
  <c r="K518" i="196"/>
  <c r="K519" i="196"/>
  <c r="K520" i="196"/>
  <c r="K521" i="196"/>
  <c r="K522" i="196"/>
  <c r="K523" i="196"/>
  <c r="K524" i="196"/>
  <c r="K525" i="196"/>
  <c r="K526" i="196"/>
  <c r="K527" i="196"/>
  <c r="K528" i="196"/>
  <c r="K529" i="196"/>
  <c r="K530" i="196"/>
  <c r="K531" i="196"/>
  <c r="K532" i="196"/>
  <c r="K533" i="196"/>
  <c r="K534" i="196"/>
  <c r="K535" i="196"/>
  <c r="K536" i="196"/>
  <c r="K537" i="196"/>
  <c r="K538" i="196"/>
  <c r="K539" i="196"/>
  <c r="K540" i="196"/>
  <c r="K541" i="196"/>
  <c r="K542" i="196"/>
  <c r="K543" i="196"/>
  <c r="K544" i="196"/>
  <c r="K545" i="196"/>
  <c r="K546" i="196"/>
  <c r="K547" i="196"/>
  <c r="K548" i="196"/>
  <c r="K549" i="196"/>
  <c r="K550" i="196"/>
  <c r="K551" i="196"/>
  <c r="K552" i="196"/>
  <c r="K553" i="196"/>
  <c r="K554" i="196"/>
  <c r="K555" i="196"/>
  <c r="K556" i="196"/>
  <c r="K557" i="196"/>
  <c r="K558" i="196"/>
  <c r="K559" i="196"/>
  <c r="K560" i="196"/>
  <c r="K561" i="196"/>
  <c r="K562" i="196"/>
  <c r="K563" i="196"/>
  <c r="K564" i="196"/>
  <c r="K565" i="196"/>
  <c r="K566" i="196"/>
  <c r="K567" i="196"/>
  <c r="K568" i="196"/>
  <c r="K569" i="196"/>
  <c r="K570" i="196"/>
  <c r="K571" i="196"/>
  <c r="K572" i="196"/>
  <c r="K573" i="196"/>
  <c r="K574" i="196"/>
  <c r="K575" i="196"/>
  <c r="K576" i="196"/>
  <c r="K577" i="196"/>
  <c r="K578" i="196"/>
  <c r="K579" i="196"/>
  <c r="K580" i="196"/>
  <c r="K581" i="196"/>
  <c r="K582" i="196"/>
  <c r="K583" i="196"/>
  <c r="K584" i="196"/>
  <c r="K585" i="196"/>
  <c r="K586" i="196"/>
  <c r="K587" i="196"/>
  <c r="K588" i="196"/>
  <c r="K589" i="196"/>
  <c r="K590" i="196"/>
  <c r="K591" i="196"/>
  <c r="K592" i="196"/>
  <c r="K593" i="196"/>
  <c r="K594" i="196"/>
  <c r="K595" i="196"/>
  <c r="K596" i="196"/>
  <c r="K597" i="196"/>
  <c r="K598" i="196"/>
  <c r="K599" i="196"/>
  <c r="K600" i="196"/>
  <c r="K601" i="196"/>
  <c r="K602" i="196"/>
  <c r="K603" i="196"/>
  <c r="K604" i="196"/>
  <c r="K605" i="196"/>
  <c r="K606" i="196"/>
  <c r="K607" i="196"/>
  <c r="K608" i="196"/>
  <c r="K609" i="196"/>
  <c r="K610" i="196"/>
  <c r="K611" i="196"/>
  <c r="K612" i="196"/>
  <c r="K613" i="196"/>
  <c r="K614" i="196"/>
  <c r="K615" i="196"/>
  <c r="K616" i="196"/>
  <c r="K617" i="196"/>
  <c r="K618" i="196"/>
  <c r="K619" i="196"/>
  <c r="K620" i="196"/>
  <c r="K621" i="196"/>
  <c r="K622" i="196"/>
  <c r="K623" i="196"/>
  <c r="K624" i="196"/>
  <c r="K625" i="196"/>
  <c r="K626" i="196"/>
  <c r="K627" i="196"/>
  <c r="K628" i="196"/>
  <c r="K629" i="196"/>
  <c r="K630" i="196"/>
  <c r="K631" i="196"/>
  <c r="K632" i="196"/>
  <c r="K633" i="196"/>
  <c r="K634" i="196"/>
  <c r="K635" i="196"/>
  <c r="K636" i="196"/>
  <c r="K637" i="196"/>
  <c r="K638" i="196"/>
  <c r="K639" i="196"/>
  <c r="K640" i="196"/>
  <c r="K641" i="196"/>
  <c r="K642" i="196"/>
  <c r="K643" i="196"/>
  <c r="K644" i="196"/>
  <c r="K645" i="196"/>
  <c r="K646" i="196"/>
  <c r="K647" i="196"/>
  <c r="K648" i="196"/>
  <c r="K649" i="196"/>
  <c r="K650" i="196"/>
  <c r="K651" i="196"/>
  <c r="K652" i="196"/>
  <c r="K653" i="196"/>
  <c r="K654" i="196"/>
  <c r="K655" i="196"/>
  <c r="K656" i="196"/>
  <c r="K657" i="196"/>
  <c r="K658" i="196"/>
  <c r="K659" i="196"/>
  <c r="K660" i="196"/>
  <c r="K661" i="196"/>
  <c r="K662" i="196"/>
  <c r="K663" i="196"/>
  <c r="K664" i="196"/>
  <c r="K665" i="196"/>
  <c r="K666" i="196"/>
  <c r="K667" i="196"/>
  <c r="K668" i="196"/>
  <c r="K669" i="196"/>
  <c r="K670" i="196"/>
  <c r="K671" i="196"/>
  <c r="K672" i="196"/>
  <c r="K673" i="196"/>
  <c r="K674" i="196"/>
  <c r="K675" i="196"/>
  <c r="K676" i="196"/>
  <c r="K677" i="196"/>
  <c r="K678" i="196"/>
  <c r="K679" i="196"/>
  <c r="K680" i="196"/>
  <c r="K681" i="196"/>
  <c r="K682" i="196"/>
  <c r="K683" i="196"/>
  <c r="K684" i="196"/>
  <c r="K685" i="196"/>
  <c r="K686" i="196"/>
  <c r="K687" i="196"/>
  <c r="K688" i="196"/>
  <c r="K689" i="196"/>
  <c r="K690" i="196"/>
  <c r="K691" i="196"/>
  <c r="K692" i="196"/>
  <c r="K693" i="196"/>
  <c r="K694" i="196"/>
  <c r="K695" i="196"/>
  <c r="K696" i="196"/>
  <c r="K697" i="196"/>
  <c r="K698" i="196"/>
  <c r="K699" i="196"/>
  <c r="K700" i="196"/>
  <c r="K701" i="196"/>
  <c r="K702" i="196"/>
  <c r="K703" i="196"/>
  <c r="K704" i="196"/>
  <c r="K705" i="196"/>
  <c r="K706" i="196"/>
  <c r="K707" i="196"/>
  <c r="K708" i="196"/>
  <c r="K709" i="196"/>
  <c r="K710" i="196"/>
  <c r="K711" i="196"/>
  <c r="K712" i="196"/>
  <c r="K713" i="196"/>
  <c r="K714" i="196"/>
  <c r="K715" i="196"/>
  <c r="K716" i="196"/>
  <c r="K717" i="196"/>
  <c r="K718" i="196"/>
  <c r="K719" i="196"/>
  <c r="K720" i="196"/>
  <c r="K721" i="196"/>
  <c r="K722" i="196"/>
  <c r="K723" i="196"/>
  <c r="K724" i="196"/>
  <c r="K725" i="196"/>
  <c r="K726" i="196"/>
  <c r="K727" i="196"/>
  <c r="K728" i="196"/>
  <c r="K729" i="196"/>
  <c r="K730" i="196"/>
  <c r="K731" i="196"/>
  <c r="K732" i="196"/>
  <c r="K733" i="196"/>
  <c r="K734" i="196"/>
  <c r="K735" i="196"/>
  <c r="K736" i="196"/>
  <c r="K737" i="196"/>
  <c r="K738" i="196"/>
  <c r="K739" i="196"/>
  <c r="K740" i="196"/>
  <c r="K741" i="196"/>
  <c r="K742" i="196"/>
  <c r="K743" i="196"/>
  <c r="K744" i="196"/>
  <c r="K745" i="196"/>
  <c r="K746" i="196"/>
  <c r="K747" i="196"/>
  <c r="K748" i="196"/>
  <c r="K749" i="196"/>
  <c r="K750" i="196"/>
  <c r="K751" i="196"/>
  <c r="K752" i="196"/>
  <c r="K753" i="196"/>
  <c r="K754" i="196"/>
  <c r="K755" i="196"/>
  <c r="K756" i="196"/>
  <c r="K757" i="196"/>
  <c r="K758" i="196"/>
  <c r="K759" i="196"/>
  <c r="K760" i="196"/>
  <c r="K761" i="196"/>
  <c r="K762" i="196"/>
  <c r="K763" i="196"/>
  <c r="K764" i="196"/>
  <c r="K765" i="196"/>
  <c r="K766" i="196"/>
  <c r="K767" i="196"/>
  <c r="K768" i="196"/>
  <c r="K769" i="196"/>
  <c r="K770" i="196"/>
  <c r="K771" i="196"/>
  <c r="K772" i="196"/>
  <c r="K773" i="196"/>
  <c r="K774" i="196"/>
  <c r="K775" i="196"/>
  <c r="K776" i="196"/>
  <c r="K777" i="196"/>
  <c r="K778" i="196"/>
  <c r="K779" i="196"/>
  <c r="K780" i="196"/>
  <c r="K781" i="196"/>
  <c r="K782" i="196"/>
  <c r="K783" i="196"/>
  <c r="K784" i="196"/>
  <c r="K785" i="196"/>
  <c r="K786" i="196"/>
  <c r="K787" i="196"/>
  <c r="K788" i="196"/>
  <c r="K789" i="196"/>
  <c r="K790" i="196"/>
  <c r="K791" i="196"/>
  <c r="K792" i="196"/>
  <c r="K793" i="196"/>
  <c r="K794" i="196"/>
  <c r="K795" i="196"/>
  <c r="K796" i="196"/>
  <c r="K797" i="196"/>
  <c r="K798" i="196"/>
  <c r="K799" i="196"/>
  <c r="K800" i="196"/>
  <c r="K801" i="196"/>
  <c r="K802" i="196"/>
  <c r="K803" i="196"/>
  <c r="K804" i="196"/>
  <c r="K805" i="196"/>
  <c r="K806" i="196"/>
  <c r="K807" i="196"/>
  <c r="K808" i="196"/>
  <c r="K809" i="196"/>
  <c r="K810" i="196"/>
  <c r="K811" i="196"/>
  <c r="K812" i="196"/>
  <c r="K813" i="196"/>
  <c r="K814" i="196"/>
  <c r="K815" i="196"/>
  <c r="K816" i="196"/>
  <c r="K817" i="196"/>
  <c r="K818" i="196"/>
  <c r="K819" i="196"/>
  <c r="K820" i="196"/>
  <c r="K821" i="196"/>
  <c r="K822" i="196"/>
  <c r="K823" i="196"/>
  <c r="K824" i="196"/>
  <c r="K825" i="196"/>
  <c r="K826" i="196"/>
  <c r="K827" i="196"/>
  <c r="K828" i="196"/>
  <c r="K829" i="196"/>
  <c r="K830" i="196"/>
  <c r="K831" i="196"/>
  <c r="K832" i="196"/>
  <c r="K833" i="196"/>
  <c r="K834" i="196"/>
  <c r="K835" i="196"/>
  <c r="K836" i="196"/>
  <c r="K837" i="196"/>
  <c r="K838" i="196"/>
  <c r="K839" i="196"/>
  <c r="K840" i="196"/>
  <c r="K841" i="196"/>
  <c r="K842" i="196"/>
  <c r="K843" i="196"/>
  <c r="K844" i="196"/>
  <c r="K845" i="196"/>
  <c r="K846" i="196"/>
  <c r="K847" i="196"/>
  <c r="K848" i="196"/>
  <c r="K849" i="196"/>
  <c r="K850" i="196"/>
  <c r="K851" i="196"/>
  <c r="K852" i="196"/>
  <c r="K853" i="196"/>
  <c r="K854" i="196"/>
  <c r="K855" i="196"/>
  <c r="K856" i="196"/>
  <c r="K857" i="196"/>
  <c r="K858" i="196"/>
  <c r="K859" i="196"/>
  <c r="K860" i="196"/>
  <c r="K861" i="196"/>
  <c r="K862" i="196"/>
  <c r="K863" i="196"/>
  <c r="K864" i="196"/>
  <c r="K865" i="196"/>
  <c r="K866" i="196"/>
  <c r="K867" i="196"/>
  <c r="K868" i="196"/>
  <c r="K869" i="196"/>
  <c r="K870" i="196"/>
  <c r="K871" i="196"/>
  <c r="K872" i="196"/>
  <c r="K873" i="196"/>
  <c r="K874" i="196"/>
  <c r="K875" i="196"/>
  <c r="K876" i="196"/>
  <c r="K877" i="196"/>
  <c r="K878" i="196"/>
  <c r="K879" i="196"/>
  <c r="K880" i="196"/>
  <c r="K881" i="196"/>
  <c r="K882" i="196"/>
  <c r="K883" i="196"/>
  <c r="K884" i="196"/>
  <c r="K885" i="196"/>
  <c r="K886" i="196"/>
  <c r="K887" i="196"/>
  <c r="K888" i="196"/>
  <c r="K889" i="196"/>
  <c r="K890" i="196"/>
  <c r="K891" i="196"/>
  <c r="K892" i="196"/>
  <c r="K893" i="196"/>
  <c r="K894" i="196"/>
  <c r="K895" i="196"/>
  <c r="K896" i="196"/>
  <c r="K897" i="196"/>
  <c r="K898" i="196"/>
  <c r="K899" i="196"/>
  <c r="K900" i="196"/>
  <c r="K901" i="196"/>
  <c r="K902" i="196"/>
  <c r="K903" i="196"/>
  <c r="K904" i="196"/>
  <c r="K905" i="196"/>
  <c r="K906" i="196"/>
  <c r="K907" i="196"/>
  <c r="K908" i="196"/>
  <c r="K909" i="196"/>
  <c r="K910" i="196"/>
  <c r="K911" i="196"/>
  <c r="K912" i="196"/>
  <c r="K913" i="196"/>
  <c r="K914" i="196"/>
  <c r="K915" i="196"/>
  <c r="K916" i="196"/>
  <c r="K917" i="196"/>
  <c r="K918" i="196"/>
  <c r="K919" i="196"/>
  <c r="K920" i="196"/>
  <c r="K921" i="196"/>
  <c r="K922" i="196"/>
  <c r="K923" i="196"/>
  <c r="K924" i="196"/>
  <c r="K925" i="196"/>
  <c r="K926" i="196"/>
  <c r="K927" i="196"/>
  <c r="K928" i="196"/>
  <c r="K929" i="196"/>
  <c r="K930" i="196"/>
  <c r="K931" i="196"/>
  <c r="K932" i="196"/>
  <c r="K933" i="196"/>
  <c r="K934" i="196"/>
  <c r="K935" i="196"/>
  <c r="K936" i="196"/>
  <c r="K937" i="196"/>
  <c r="K938" i="196"/>
  <c r="K939" i="196"/>
  <c r="K940" i="196"/>
  <c r="K941" i="196"/>
  <c r="K942" i="196"/>
  <c r="K943" i="196"/>
  <c r="K944" i="196"/>
  <c r="K945" i="196"/>
  <c r="K946" i="196"/>
  <c r="K947" i="196"/>
  <c r="K948" i="196"/>
  <c r="K949" i="196"/>
  <c r="K950" i="196"/>
  <c r="K951" i="196"/>
  <c r="K952" i="196"/>
  <c r="K953" i="196"/>
  <c r="K954" i="196"/>
  <c r="K955" i="196"/>
  <c r="K956" i="196"/>
  <c r="K957" i="196"/>
  <c r="K958" i="196"/>
  <c r="K959" i="196"/>
  <c r="K960" i="196"/>
  <c r="K961" i="196"/>
  <c r="K962" i="196"/>
  <c r="K963" i="196"/>
  <c r="K964" i="196"/>
  <c r="K965" i="196"/>
  <c r="K966" i="196"/>
  <c r="K967" i="196"/>
  <c r="K968" i="196"/>
  <c r="K969" i="196"/>
  <c r="K970" i="196"/>
  <c r="K971" i="196"/>
  <c r="K972" i="196"/>
  <c r="K973" i="196"/>
  <c r="K974" i="196"/>
  <c r="K975" i="196"/>
  <c r="K976" i="196"/>
  <c r="K977" i="196"/>
  <c r="K978" i="196"/>
  <c r="K979" i="196"/>
  <c r="K980" i="196"/>
  <c r="K981" i="196"/>
  <c r="K982" i="196"/>
  <c r="K983" i="196"/>
  <c r="K984" i="196"/>
  <c r="K985" i="196"/>
  <c r="K986" i="196"/>
  <c r="K987" i="196"/>
  <c r="K988" i="196"/>
  <c r="K989" i="196"/>
  <c r="K990" i="196"/>
  <c r="K991" i="196"/>
  <c r="K992" i="196"/>
  <c r="K993" i="196"/>
  <c r="K994" i="196"/>
  <c r="K995" i="196"/>
  <c r="K996" i="196"/>
  <c r="K997" i="196"/>
  <c r="K998" i="196"/>
  <c r="K999" i="196"/>
  <c r="K1000" i="196"/>
  <c r="K1001" i="196"/>
  <c r="K1002" i="196"/>
  <c r="K1003" i="196"/>
  <c r="K1004" i="196"/>
  <c r="K1005" i="196"/>
  <c r="K1006" i="196"/>
  <c r="K1007" i="196"/>
  <c r="K1008" i="196"/>
  <c r="K1009" i="196"/>
  <c r="K1010" i="196"/>
  <c r="K1011" i="196"/>
  <c r="K1012" i="196"/>
  <c r="K1013" i="196"/>
  <c r="K1014" i="196"/>
  <c r="K1015" i="196"/>
  <c r="K1016" i="196"/>
  <c r="K1017" i="196"/>
  <c r="K1018" i="196"/>
  <c r="K1019" i="196"/>
  <c r="K1020" i="196"/>
  <c r="K1021" i="196"/>
  <c r="K1022" i="196"/>
  <c r="K1023" i="196"/>
  <c r="K1024" i="196"/>
  <c r="K1025" i="196"/>
  <c r="K1026" i="196"/>
  <c r="K1027" i="196"/>
  <c r="K1028" i="196"/>
  <c r="K1029" i="196"/>
  <c r="K1030" i="196"/>
  <c r="K1031" i="196"/>
  <c r="K1032" i="196"/>
  <c r="K1033" i="196"/>
  <c r="K1034" i="196"/>
  <c r="K1035" i="196"/>
  <c r="K1036" i="196"/>
  <c r="K1037" i="196"/>
  <c r="K1038" i="196"/>
  <c r="K1039" i="196"/>
  <c r="K1040" i="196"/>
  <c r="K1041" i="196"/>
  <c r="K1042" i="196"/>
  <c r="K1043" i="196"/>
  <c r="K1044" i="196"/>
  <c r="K1045" i="196"/>
  <c r="K1046" i="196"/>
  <c r="K1047" i="196"/>
  <c r="K1048" i="196"/>
  <c r="K1049" i="196"/>
  <c r="K1050" i="196"/>
  <c r="K1051" i="196"/>
  <c r="K1052" i="196"/>
  <c r="K1053" i="196"/>
  <c r="K1054" i="196"/>
  <c r="K1055" i="196"/>
  <c r="K1056" i="196"/>
  <c r="K1057" i="196"/>
  <c r="K1058" i="196"/>
  <c r="K1059" i="196"/>
  <c r="K1060" i="196"/>
  <c r="K1061" i="196"/>
  <c r="K1062" i="196"/>
  <c r="K1063" i="196"/>
  <c r="K1064" i="196"/>
  <c r="K1065" i="196"/>
  <c r="K1066" i="196"/>
  <c r="K1067" i="196"/>
  <c r="K1068" i="196"/>
  <c r="K1069" i="196"/>
  <c r="K1070" i="196"/>
  <c r="K1071" i="196"/>
  <c r="K1072" i="196"/>
  <c r="K1073" i="196"/>
  <c r="K1074" i="196"/>
  <c r="K1075" i="196"/>
  <c r="K1076" i="196"/>
  <c r="K1077" i="196"/>
  <c r="K1078" i="196"/>
  <c r="K1079" i="196"/>
  <c r="K1080" i="196"/>
  <c r="K1081" i="196"/>
  <c r="K1082" i="196"/>
  <c r="K1083" i="196"/>
  <c r="K1084" i="196"/>
  <c r="K1085" i="196"/>
  <c r="K1086" i="196"/>
  <c r="K1087" i="196"/>
  <c r="K1088" i="196"/>
  <c r="K1089" i="196"/>
  <c r="K1090" i="196"/>
  <c r="K1091" i="196"/>
  <c r="K1092" i="196"/>
  <c r="K1093" i="196"/>
  <c r="K1094" i="196"/>
  <c r="K1095" i="196"/>
  <c r="K1096" i="196"/>
  <c r="K1097" i="196"/>
  <c r="K1098" i="196"/>
  <c r="K1099" i="196"/>
  <c r="K1100" i="196"/>
  <c r="K1101" i="196"/>
  <c r="K1102" i="196"/>
  <c r="K1103" i="196"/>
  <c r="K1104" i="196"/>
  <c r="K1105" i="196"/>
  <c r="K1106" i="196"/>
  <c r="K1107" i="196"/>
  <c r="K1108" i="196"/>
  <c r="K1109" i="196"/>
  <c r="K1110" i="196"/>
  <c r="K1111" i="196"/>
  <c r="K1112" i="196"/>
  <c r="K1113" i="196"/>
  <c r="K1114" i="196"/>
  <c r="K1115" i="196"/>
  <c r="K1116" i="196"/>
  <c r="K1117" i="196"/>
  <c r="K1118" i="196"/>
  <c r="K1119" i="196"/>
  <c r="K1120" i="196"/>
  <c r="K1121" i="196"/>
  <c r="K1122" i="196"/>
  <c r="K1123" i="196"/>
  <c r="K1124" i="196"/>
  <c r="K1125" i="196"/>
  <c r="K1126" i="196"/>
  <c r="K1127" i="196"/>
  <c r="K1128" i="196"/>
  <c r="K1129" i="196"/>
  <c r="K1130" i="196"/>
  <c r="K1131" i="196"/>
  <c r="K1132" i="196"/>
  <c r="K1133" i="196"/>
  <c r="K1134" i="196"/>
  <c r="K1135" i="196"/>
  <c r="K1136" i="196"/>
  <c r="K1137" i="196"/>
  <c r="K1138" i="196"/>
  <c r="K1139" i="196"/>
  <c r="K1140" i="196"/>
  <c r="K1141" i="196"/>
  <c r="K1142" i="196"/>
  <c r="K1143" i="196"/>
  <c r="K1144" i="196"/>
  <c r="K1145" i="196"/>
  <c r="K1146" i="196"/>
  <c r="K1147" i="196"/>
  <c r="K1148" i="196"/>
  <c r="K1149" i="196"/>
  <c r="K1150" i="196"/>
  <c r="K1151" i="196"/>
  <c r="K1152" i="196"/>
  <c r="K1153" i="196"/>
  <c r="K1154" i="196"/>
  <c r="K1155" i="196"/>
  <c r="K1156" i="196"/>
  <c r="K1157" i="196"/>
  <c r="K1158" i="196"/>
  <c r="K1159" i="196"/>
  <c r="K1160" i="196"/>
  <c r="K1161" i="196"/>
  <c r="K1162" i="196"/>
  <c r="K1163" i="196"/>
  <c r="K1164" i="196"/>
  <c r="K1165" i="196"/>
  <c r="K1166" i="196"/>
  <c r="K1167" i="196"/>
  <c r="K1168" i="196"/>
  <c r="K1169" i="196"/>
  <c r="K1170" i="196"/>
  <c r="K1171" i="196"/>
  <c r="K1172" i="196"/>
  <c r="K1173" i="196"/>
  <c r="K1174" i="196"/>
  <c r="K1175" i="196"/>
  <c r="K1176" i="196"/>
  <c r="K1177" i="196"/>
  <c r="K1178" i="196"/>
  <c r="K1179" i="196"/>
  <c r="K1180" i="196"/>
  <c r="K1181" i="196"/>
  <c r="K1182" i="196"/>
  <c r="K1183" i="196"/>
  <c r="K1184" i="196"/>
  <c r="K1185" i="196"/>
  <c r="K1186" i="196"/>
  <c r="K1187" i="196"/>
  <c r="K1188" i="196"/>
  <c r="K1189" i="196"/>
  <c r="K1190" i="196"/>
  <c r="K1191" i="196"/>
  <c r="K1192" i="196"/>
  <c r="K1193" i="196"/>
  <c r="K1194" i="196"/>
  <c r="K1195" i="196"/>
  <c r="K1196" i="196"/>
  <c r="K1197" i="196"/>
  <c r="K1198" i="196"/>
  <c r="K1199" i="196"/>
  <c r="K1200" i="196"/>
  <c r="K1201" i="196"/>
  <c r="K1202" i="196"/>
  <c r="K1203" i="196"/>
  <c r="K1204" i="196"/>
  <c r="K1205" i="196"/>
  <c r="K1206" i="196"/>
  <c r="K1207" i="196"/>
  <c r="K1208" i="196"/>
  <c r="K1209" i="196"/>
  <c r="K1210" i="196"/>
  <c r="K1211" i="196"/>
  <c r="K1212" i="196"/>
  <c r="K1213" i="196"/>
  <c r="K1214" i="196"/>
  <c r="K1215" i="196"/>
  <c r="K1216" i="196"/>
  <c r="K1217" i="196"/>
  <c r="K1218" i="196"/>
  <c r="K1219" i="196"/>
  <c r="K1220" i="196"/>
  <c r="K1221" i="196"/>
  <c r="K1222" i="196"/>
  <c r="K1223" i="196"/>
  <c r="K1224" i="196"/>
  <c r="K1225" i="196"/>
  <c r="K1226" i="196"/>
  <c r="K1227" i="196"/>
  <c r="K1228" i="196"/>
  <c r="K1229" i="196"/>
  <c r="K1230" i="196"/>
  <c r="K1231" i="196"/>
  <c r="K1232" i="196"/>
  <c r="K1233" i="196"/>
  <c r="K1234" i="196"/>
  <c r="K1235" i="196"/>
  <c r="K1236" i="196"/>
  <c r="K1237" i="196"/>
  <c r="K1238" i="196"/>
  <c r="K1239" i="196"/>
  <c r="K1240" i="196"/>
  <c r="K1241" i="196"/>
  <c r="K1242" i="196"/>
  <c r="K1243" i="196"/>
  <c r="K1244" i="196"/>
  <c r="K1245" i="196"/>
  <c r="K1246" i="196"/>
  <c r="K1247" i="196"/>
  <c r="K1248" i="196"/>
  <c r="K1249" i="196"/>
  <c r="K1250" i="196"/>
  <c r="K1251" i="196"/>
  <c r="K1252" i="196"/>
  <c r="K1253" i="196"/>
  <c r="K1254" i="196"/>
  <c r="K1255" i="196"/>
  <c r="K1256" i="196"/>
  <c r="K1257" i="196"/>
  <c r="K1258" i="196"/>
  <c r="K1259" i="196"/>
  <c r="K1260" i="196"/>
  <c r="K1261" i="196"/>
  <c r="K1262" i="196"/>
  <c r="K1263" i="196"/>
  <c r="K1264" i="196"/>
  <c r="K1265" i="196"/>
  <c r="K1266" i="196"/>
  <c r="K1267" i="196"/>
  <c r="K1268" i="196"/>
  <c r="K1269" i="196"/>
  <c r="K1270" i="196"/>
  <c r="K1271" i="196"/>
  <c r="K1272" i="196"/>
  <c r="K1273" i="196"/>
  <c r="K1274" i="196"/>
  <c r="K1275" i="196"/>
  <c r="K1276" i="196"/>
  <c r="K1277" i="196"/>
  <c r="K1278" i="196"/>
  <c r="L2" i="196"/>
  <c r="L3" i="196"/>
  <c r="L4" i="196"/>
  <c r="L5" i="196"/>
  <c r="L6" i="196"/>
  <c r="L7" i="196"/>
  <c r="L8" i="196"/>
  <c r="L9" i="196"/>
  <c r="L10" i="196"/>
  <c r="L11" i="196"/>
  <c r="L12" i="196"/>
  <c r="L13" i="196"/>
  <c r="L14" i="196"/>
  <c r="L15" i="196"/>
  <c r="L16" i="196"/>
  <c r="L17" i="196"/>
  <c r="L18" i="196"/>
  <c r="L19" i="196"/>
  <c r="L20" i="196"/>
  <c r="L21" i="196"/>
  <c r="L22" i="196"/>
  <c r="L23" i="196"/>
  <c r="L24" i="196"/>
  <c r="L25" i="196"/>
  <c r="L26" i="196"/>
  <c r="L27" i="196"/>
  <c r="L28" i="196"/>
  <c r="L29" i="196"/>
  <c r="L30" i="196"/>
  <c r="L31" i="196"/>
  <c r="L32" i="196"/>
  <c r="L33" i="196"/>
  <c r="L34" i="196"/>
  <c r="L35" i="196"/>
  <c r="L36" i="196"/>
  <c r="L37" i="196"/>
  <c r="L38" i="196"/>
  <c r="L39" i="196"/>
  <c r="L40" i="196"/>
  <c r="L41" i="196"/>
  <c r="L42" i="196"/>
  <c r="L43" i="196"/>
  <c r="L44" i="196"/>
  <c r="L45" i="196"/>
  <c r="L46" i="196"/>
  <c r="L47" i="196"/>
  <c r="L48" i="196"/>
  <c r="L49" i="196"/>
  <c r="L50" i="196"/>
  <c r="L51" i="196"/>
  <c r="L52" i="196"/>
  <c r="L53" i="196"/>
  <c r="L54" i="196"/>
  <c r="L55" i="196"/>
  <c r="L56" i="196"/>
  <c r="L57" i="196"/>
  <c r="L58" i="196"/>
  <c r="L59" i="196"/>
  <c r="L60" i="196"/>
  <c r="L61" i="196"/>
  <c r="L62" i="196"/>
  <c r="L63" i="196"/>
  <c r="L64" i="196"/>
  <c r="L65" i="196"/>
  <c r="L66" i="196"/>
  <c r="L67" i="196"/>
  <c r="L68" i="196"/>
  <c r="L69" i="196"/>
  <c r="L70" i="196"/>
  <c r="L71" i="196"/>
  <c r="L72" i="196"/>
  <c r="L73" i="196"/>
  <c r="L74" i="196"/>
  <c r="L75" i="196"/>
  <c r="L76" i="196"/>
  <c r="L77" i="196"/>
  <c r="L78" i="196"/>
  <c r="L79" i="196"/>
  <c r="L80" i="196"/>
  <c r="L81" i="196"/>
  <c r="L82" i="196"/>
  <c r="L83" i="196"/>
  <c r="L84" i="196"/>
  <c r="L85" i="196"/>
  <c r="L86" i="196"/>
  <c r="L87" i="196"/>
  <c r="L88" i="196"/>
  <c r="L89" i="196"/>
  <c r="L90" i="196"/>
  <c r="L91" i="196"/>
  <c r="L92" i="196"/>
  <c r="L93" i="196"/>
  <c r="L94" i="196"/>
  <c r="L95" i="196"/>
  <c r="L96" i="196"/>
  <c r="L97" i="196"/>
  <c r="L98" i="196"/>
  <c r="L99" i="196"/>
  <c r="L100" i="196"/>
  <c r="L101" i="196"/>
  <c r="L102" i="196"/>
  <c r="L103" i="196"/>
  <c r="L104" i="196"/>
  <c r="L105" i="196"/>
  <c r="L106" i="196"/>
  <c r="L107" i="196"/>
  <c r="L108" i="196"/>
  <c r="L109" i="196"/>
  <c r="L110" i="196"/>
  <c r="L111" i="196"/>
  <c r="L112" i="196"/>
  <c r="L113" i="196"/>
  <c r="L114" i="196"/>
  <c r="L115" i="196"/>
  <c r="L116" i="196"/>
  <c r="L117" i="196"/>
  <c r="L118" i="196"/>
  <c r="L119" i="196"/>
  <c r="L120" i="196"/>
  <c r="L121" i="196"/>
  <c r="L122" i="196"/>
  <c r="L123" i="196"/>
  <c r="L124" i="196"/>
  <c r="L125" i="196"/>
  <c r="L126" i="196"/>
  <c r="L127" i="196"/>
  <c r="L128" i="196"/>
  <c r="L129" i="196"/>
  <c r="L130" i="196"/>
  <c r="L131" i="196"/>
  <c r="L132" i="196"/>
  <c r="L133" i="196"/>
  <c r="L134" i="196"/>
  <c r="L135" i="196"/>
  <c r="L136" i="196"/>
  <c r="L137" i="196"/>
  <c r="L138" i="196"/>
  <c r="L139" i="196"/>
  <c r="L140" i="196"/>
  <c r="L141" i="196"/>
  <c r="L142" i="196"/>
  <c r="L143" i="196"/>
  <c r="L144" i="196"/>
  <c r="L145" i="196"/>
  <c r="L146" i="196"/>
  <c r="L147" i="196"/>
  <c r="L148" i="196"/>
  <c r="L149" i="196"/>
  <c r="L150" i="196"/>
  <c r="L151" i="196"/>
  <c r="L152" i="196"/>
  <c r="L153" i="196"/>
  <c r="L154" i="196"/>
  <c r="L155" i="196"/>
  <c r="L156" i="196"/>
  <c r="L157" i="196"/>
  <c r="L158" i="196"/>
  <c r="L159" i="196"/>
  <c r="L160" i="196"/>
  <c r="L161" i="196"/>
  <c r="L162" i="196"/>
  <c r="L163" i="196"/>
  <c r="L164" i="196"/>
  <c r="L165" i="196"/>
  <c r="L166" i="196"/>
  <c r="L167" i="196"/>
  <c r="L168" i="196"/>
  <c r="L169" i="196"/>
  <c r="L170" i="196"/>
  <c r="L171" i="196"/>
  <c r="L172" i="196"/>
  <c r="L173" i="196"/>
  <c r="L174" i="196"/>
  <c r="L175" i="196"/>
  <c r="L176" i="196"/>
  <c r="L177" i="196"/>
  <c r="L178" i="196"/>
  <c r="L179" i="196"/>
  <c r="L180" i="196"/>
  <c r="L181" i="196"/>
  <c r="L182" i="196"/>
  <c r="L183" i="196"/>
  <c r="L184" i="196"/>
  <c r="L185" i="196"/>
  <c r="L186" i="196"/>
  <c r="L187" i="196"/>
  <c r="L188" i="196"/>
  <c r="L189" i="196"/>
  <c r="L190" i="196"/>
  <c r="L191" i="196"/>
  <c r="L192" i="196"/>
  <c r="L193" i="196"/>
  <c r="L194" i="196"/>
  <c r="L195" i="196"/>
  <c r="L196" i="196"/>
  <c r="L197" i="196"/>
  <c r="L198" i="196"/>
  <c r="L199" i="196"/>
  <c r="L200" i="196"/>
  <c r="L201" i="196"/>
  <c r="L202" i="196"/>
  <c r="L203" i="196"/>
  <c r="L204" i="196"/>
  <c r="L205" i="196"/>
  <c r="L206" i="196"/>
  <c r="L207" i="196"/>
  <c r="L208" i="196"/>
  <c r="L209" i="196"/>
  <c r="L210" i="196"/>
  <c r="L211" i="196"/>
  <c r="L212" i="196"/>
  <c r="L213" i="196"/>
  <c r="L214" i="196"/>
  <c r="L215" i="196"/>
  <c r="L216" i="196"/>
  <c r="L217" i="196"/>
  <c r="L218" i="196"/>
  <c r="L219" i="196"/>
  <c r="L220" i="196"/>
  <c r="L221" i="196"/>
  <c r="L222" i="196"/>
  <c r="L223" i="196"/>
  <c r="L224" i="196"/>
  <c r="L225" i="196"/>
  <c r="L226" i="196"/>
  <c r="L227" i="196"/>
  <c r="L228" i="196"/>
  <c r="L229" i="196"/>
  <c r="L230" i="196"/>
  <c r="L231" i="196"/>
  <c r="L232" i="196"/>
  <c r="L233" i="196"/>
  <c r="L234" i="196"/>
  <c r="L235" i="196"/>
  <c r="L236" i="196"/>
  <c r="L237" i="196"/>
  <c r="L238" i="196"/>
  <c r="L239" i="196"/>
  <c r="L240" i="196"/>
  <c r="L241" i="196"/>
  <c r="L242" i="196"/>
  <c r="L243" i="196"/>
  <c r="L244" i="196"/>
  <c r="L245" i="196"/>
  <c r="L246" i="196"/>
  <c r="L247" i="196"/>
  <c r="L248" i="196"/>
  <c r="L249" i="196"/>
  <c r="L250" i="196"/>
  <c r="L251" i="196"/>
  <c r="L252" i="196"/>
  <c r="L253" i="196"/>
  <c r="L254" i="196"/>
  <c r="L255" i="196"/>
  <c r="L256" i="196"/>
  <c r="L257" i="196"/>
  <c r="L258" i="196"/>
  <c r="L259" i="196"/>
  <c r="L260" i="196"/>
  <c r="L261" i="196"/>
  <c r="L262" i="196"/>
  <c r="L263" i="196"/>
  <c r="L264" i="196"/>
  <c r="L265" i="196"/>
  <c r="L266" i="196"/>
  <c r="L267" i="196"/>
  <c r="L268" i="196"/>
  <c r="L269" i="196"/>
  <c r="L270" i="196"/>
  <c r="L271" i="196"/>
  <c r="L272" i="196"/>
  <c r="L273" i="196"/>
  <c r="L274" i="196"/>
  <c r="L275" i="196"/>
  <c r="L276" i="196"/>
  <c r="L277" i="196"/>
  <c r="L278" i="196"/>
  <c r="L279" i="196"/>
  <c r="L280" i="196"/>
  <c r="L281" i="196"/>
  <c r="L282" i="196"/>
  <c r="L283" i="196"/>
  <c r="L284" i="196"/>
  <c r="L285" i="196"/>
  <c r="L286" i="196"/>
  <c r="L287" i="196"/>
  <c r="L288" i="196"/>
  <c r="L289" i="196"/>
  <c r="L290" i="196"/>
  <c r="L291" i="196"/>
  <c r="L292" i="196"/>
  <c r="L293" i="196"/>
  <c r="L294" i="196"/>
  <c r="L295" i="196"/>
  <c r="L296" i="196"/>
  <c r="L297" i="196"/>
  <c r="L298" i="196"/>
  <c r="L299" i="196"/>
  <c r="L300" i="196"/>
  <c r="L301" i="196"/>
  <c r="L302" i="196"/>
  <c r="L303" i="196"/>
  <c r="L304" i="196"/>
  <c r="L305" i="196"/>
  <c r="L306" i="196"/>
  <c r="L307" i="196"/>
  <c r="L308" i="196"/>
  <c r="L309" i="196"/>
  <c r="L310" i="196"/>
  <c r="L311" i="196"/>
  <c r="L312" i="196"/>
  <c r="L313" i="196"/>
  <c r="L314" i="196"/>
  <c r="L315" i="196"/>
  <c r="L316" i="196"/>
  <c r="L317" i="196"/>
  <c r="L318" i="196"/>
  <c r="L319" i="196"/>
  <c r="L320" i="196"/>
  <c r="L321" i="196"/>
  <c r="L322" i="196"/>
  <c r="L323" i="196"/>
  <c r="L324" i="196"/>
  <c r="L325" i="196"/>
  <c r="L326" i="196"/>
  <c r="L327" i="196"/>
  <c r="L328" i="196"/>
  <c r="L329" i="196"/>
  <c r="L330" i="196"/>
  <c r="L331" i="196"/>
  <c r="L332" i="196"/>
  <c r="L333" i="196"/>
  <c r="L334" i="196"/>
  <c r="L335" i="196"/>
  <c r="L336" i="196"/>
  <c r="L337" i="196"/>
  <c r="L338" i="196"/>
  <c r="L339" i="196"/>
  <c r="L340" i="196"/>
  <c r="L341" i="196"/>
  <c r="L342" i="196"/>
  <c r="L343" i="196"/>
  <c r="L344" i="196"/>
  <c r="L345" i="196"/>
  <c r="L346" i="196"/>
  <c r="L347" i="196"/>
  <c r="L348" i="196"/>
  <c r="L349" i="196"/>
  <c r="L350" i="196"/>
  <c r="L351" i="196"/>
  <c r="L352" i="196"/>
  <c r="L353" i="196"/>
  <c r="L354" i="196"/>
  <c r="L355" i="196"/>
  <c r="L356" i="196"/>
  <c r="L357" i="196"/>
  <c r="L358" i="196"/>
  <c r="L359" i="196"/>
  <c r="L360" i="196"/>
  <c r="L361" i="196"/>
  <c r="L362" i="196"/>
  <c r="L363" i="196"/>
  <c r="L364" i="196"/>
  <c r="L365" i="196"/>
  <c r="L366" i="196"/>
  <c r="L367" i="196"/>
  <c r="L368" i="196"/>
  <c r="L369" i="196"/>
  <c r="L370" i="196"/>
  <c r="L371" i="196"/>
  <c r="L372" i="196"/>
  <c r="L373" i="196"/>
  <c r="L374" i="196"/>
  <c r="L375" i="196"/>
  <c r="L376" i="196"/>
  <c r="L377" i="196"/>
  <c r="L378" i="196"/>
  <c r="L379" i="196"/>
  <c r="L380" i="196"/>
  <c r="L381" i="196"/>
  <c r="L382" i="196"/>
  <c r="L383" i="196"/>
  <c r="L384" i="196"/>
  <c r="L385" i="196"/>
  <c r="L386" i="196"/>
  <c r="L387" i="196"/>
  <c r="L388" i="196"/>
  <c r="L389" i="196"/>
  <c r="L390" i="196"/>
  <c r="L391" i="196"/>
  <c r="L392" i="196"/>
  <c r="L393" i="196"/>
  <c r="L394" i="196"/>
  <c r="L395" i="196"/>
  <c r="L396" i="196"/>
  <c r="L397" i="196"/>
  <c r="L398" i="196"/>
  <c r="L399" i="196"/>
  <c r="L400" i="196"/>
  <c r="L401" i="196"/>
  <c r="L402" i="196"/>
  <c r="L403" i="196"/>
  <c r="L404" i="196"/>
  <c r="L405" i="196"/>
  <c r="L406" i="196"/>
  <c r="L407" i="196"/>
  <c r="L408" i="196"/>
  <c r="L409" i="196"/>
  <c r="L410" i="196"/>
  <c r="L411" i="196"/>
  <c r="L412" i="196"/>
  <c r="L413" i="196"/>
  <c r="L414" i="196"/>
  <c r="L415" i="196"/>
  <c r="L416" i="196"/>
  <c r="L417" i="196"/>
  <c r="L418" i="196"/>
  <c r="L419" i="196"/>
  <c r="L420" i="196"/>
  <c r="L421" i="196"/>
  <c r="L422" i="196"/>
  <c r="L423" i="196"/>
  <c r="L424" i="196"/>
  <c r="L425" i="196"/>
  <c r="L426" i="196"/>
  <c r="L427" i="196"/>
  <c r="L428" i="196"/>
  <c r="L429" i="196"/>
  <c r="L430" i="196"/>
  <c r="L431" i="196"/>
  <c r="L432" i="196"/>
  <c r="L433" i="196"/>
  <c r="L434" i="196"/>
  <c r="L435" i="196"/>
  <c r="L436" i="196"/>
  <c r="L437" i="196"/>
  <c r="L438" i="196"/>
  <c r="L439" i="196"/>
  <c r="L440" i="196"/>
  <c r="L441" i="196"/>
  <c r="L442" i="196"/>
  <c r="L443" i="196"/>
  <c r="L444" i="196"/>
  <c r="L445" i="196"/>
  <c r="L446" i="196"/>
  <c r="L447" i="196"/>
  <c r="L448" i="196"/>
  <c r="L449" i="196"/>
  <c r="L450" i="196"/>
  <c r="L451" i="196"/>
  <c r="L452" i="196"/>
  <c r="L453" i="196"/>
  <c r="L454" i="196"/>
  <c r="L455" i="196"/>
  <c r="L456" i="196"/>
  <c r="L457" i="196"/>
  <c r="L458" i="196"/>
  <c r="L459" i="196"/>
  <c r="L460" i="196"/>
  <c r="L461" i="196"/>
  <c r="L462" i="196"/>
  <c r="L463" i="196"/>
  <c r="L464" i="196"/>
  <c r="L465" i="196"/>
  <c r="L466" i="196"/>
  <c r="L467" i="196"/>
  <c r="L468" i="196"/>
  <c r="L469" i="196"/>
  <c r="L470" i="196"/>
  <c r="L471" i="196"/>
  <c r="L472" i="196"/>
  <c r="L473" i="196"/>
  <c r="L474" i="196"/>
  <c r="L475" i="196"/>
  <c r="L476" i="196"/>
  <c r="L477" i="196"/>
  <c r="L478" i="196"/>
  <c r="L479" i="196"/>
  <c r="L480" i="196"/>
  <c r="L481" i="196"/>
  <c r="L482" i="196"/>
  <c r="L483" i="196"/>
  <c r="L484" i="196"/>
  <c r="L485" i="196"/>
  <c r="L486" i="196"/>
  <c r="L487" i="196"/>
  <c r="L488" i="196"/>
  <c r="L489" i="196"/>
  <c r="L490" i="196"/>
  <c r="L491" i="196"/>
  <c r="L492" i="196"/>
  <c r="L493" i="196"/>
  <c r="L494" i="196"/>
  <c r="L495" i="196"/>
  <c r="L496" i="196"/>
  <c r="L497" i="196"/>
  <c r="L498" i="196"/>
  <c r="L499" i="196"/>
  <c r="L500" i="196"/>
  <c r="L501" i="196"/>
  <c r="L502" i="196"/>
  <c r="L503" i="196"/>
  <c r="L504" i="196"/>
  <c r="L505" i="196"/>
  <c r="L506" i="196"/>
  <c r="L507" i="196"/>
  <c r="L508" i="196"/>
  <c r="L509" i="196"/>
  <c r="L510" i="196"/>
  <c r="L511" i="196"/>
  <c r="L512" i="196"/>
  <c r="L513" i="196"/>
  <c r="L514" i="196"/>
  <c r="L515" i="196"/>
  <c r="L516" i="196"/>
  <c r="L517" i="196"/>
  <c r="L518" i="196"/>
  <c r="L519" i="196"/>
  <c r="L520" i="196"/>
  <c r="L521" i="196"/>
  <c r="L522" i="196"/>
  <c r="L523" i="196"/>
  <c r="L524" i="196"/>
  <c r="L525" i="196"/>
  <c r="L526" i="196"/>
  <c r="L527" i="196"/>
  <c r="L528" i="196"/>
  <c r="L529" i="196"/>
  <c r="L530" i="196"/>
  <c r="L531" i="196"/>
  <c r="L532" i="196"/>
  <c r="L533" i="196"/>
  <c r="L534" i="196"/>
  <c r="L535" i="196"/>
  <c r="L536" i="196"/>
  <c r="L537" i="196"/>
  <c r="L538" i="196"/>
  <c r="L539" i="196"/>
  <c r="L540" i="196"/>
  <c r="L541" i="196"/>
  <c r="L542" i="196"/>
  <c r="L543" i="196"/>
  <c r="L544" i="196"/>
  <c r="L545" i="196"/>
  <c r="L546" i="196"/>
  <c r="L547" i="196"/>
  <c r="L548" i="196"/>
  <c r="L549" i="196"/>
  <c r="L550" i="196"/>
  <c r="L551" i="196"/>
  <c r="L552" i="196"/>
  <c r="L553" i="196"/>
  <c r="L554" i="196"/>
  <c r="L555" i="196"/>
  <c r="L556" i="196"/>
  <c r="L557" i="196"/>
  <c r="L558" i="196"/>
  <c r="L559" i="196"/>
  <c r="L560" i="196"/>
  <c r="L561" i="196"/>
  <c r="L562" i="196"/>
  <c r="L563" i="196"/>
  <c r="L564" i="196"/>
  <c r="L565" i="196"/>
  <c r="L566" i="196"/>
  <c r="L567" i="196"/>
  <c r="L568" i="196"/>
  <c r="L569" i="196"/>
  <c r="L570" i="196"/>
  <c r="L571" i="196"/>
  <c r="L572" i="196"/>
  <c r="L573" i="196"/>
  <c r="L574" i="196"/>
  <c r="L575" i="196"/>
  <c r="L576" i="196"/>
  <c r="L577" i="196"/>
  <c r="L578" i="196"/>
  <c r="L579" i="196"/>
  <c r="L580" i="196"/>
  <c r="L581" i="196"/>
  <c r="L582" i="196"/>
  <c r="L583" i="196"/>
  <c r="L584" i="196"/>
  <c r="L585" i="196"/>
  <c r="L586" i="196"/>
  <c r="L587" i="196"/>
  <c r="L588" i="196"/>
  <c r="L589" i="196"/>
  <c r="L590" i="196"/>
  <c r="L591" i="196"/>
  <c r="L592" i="196"/>
  <c r="L593" i="196"/>
  <c r="L594" i="196"/>
  <c r="L595" i="196"/>
  <c r="L596" i="196"/>
  <c r="L597" i="196"/>
  <c r="L598" i="196"/>
  <c r="L599" i="196"/>
  <c r="L600" i="196"/>
  <c r="L601" i="196"/>
  <c r="L602" i="196"/>
  <c r="L603" i="196"/>
  <c r="L604" i="196"/>
  <c r="L605" i="196"/>
  <c r="L606" i="196"/>
  <c r="L607" i="196"/>
  <c r="L608" i="196"/>
  <c r="L609" i="196"/>
  <c r="L610" i="196"/>
  <c r="L611" i="196"/>
  <c r="L612" i="196"/>
  <c r="L613" i="196"/>
  <c r="L614" i="196"/>
  <c r="L615" i="196"/>
  <c r="L616" i="196"/>
  <c r="L617" i="196"/>
  <c r="L618" i="196"/>
  <c r="L619" i="196"/>
  <c r="L620" i="196"/>
  <c r="L621" i="196"/>
  <c r="L622" i="196"/>
  <c r="L623" i="196"/>
  <c r="L624" i="196"/>
  <c r="L625" i="196"/>
  <c r="L626" i="196"/>
  <c r="L627" i="196"/>
  <c r="L628" i="196"/>
  <c r="L629" i="196"/>
  <c r="L630" i="196"/>
  <c r="L631" i="196"/>
  <c r="L632" i="196"/>
  <c r="L633" i="196"/>
  <c r="L634" i="196"/>
  <c r="L635" i="196"/>
  <c r="L636" i="196"/>
  <c r="L637" i="196"/>
  <c r="L638" i="196"/>
  <c r="L639" i="196"/>
  <c r="L640" i="196"/>
  <c r="L641" i="196"/>
  <c r="L642" i="196"/>
  <c r="L643" i="196"/>
  <c r="L644" i="196"/>
  <c r="L645" i="196"/>
  <c r="L646" i="196"/>
  <c r="L647" i="196"/>
  <c r="L648" i="196"/>
  <c r="L649" i="196"/>
  <c r="L650" i="196"/>
  <c r="L651" i="196"/>
  <c r="L652" i="196"/>
  <c r="L653" i="196"/>
  <c r="L654" i="196"/>
  <c r="L655" i="196"/>
  <c r="L656" i="196"/>
  <c r="L657" i="196"/>
  <c r="L658" i="196"/>
  <c r="L659" i="196"/>
  <c r="L660" i="196"/>
  <c r="L661" i="196"/>
  <c r="L662" i="196"/>
  <c r="L663" i="196"/>
  <c r="L664" i="196"/>
  <c r="L665" i="196"/>
  <c r="L666" i="196"/>
  <c r="L667" i="196"/>
  <c r="L668" i="196"/>
  <c r="L669" i="196"/>
  <c r="L670" i="196"/>
  <c r="L671" i="196"/>
  <c r="L672" i="196"/>
  <c r="L673" i="196"/>
  <c r="L674" i="196"/>
  <c r="L675" i="196"/>
  <c r="L676" i="196"/>
  <c r="L677" i="196"/>
  <c r="L678" i="196"/>
  <c r="L679" i="196"/>
  <c r="L680" i="196"/>
  <c r="L681" i="196"/>
  <c r="L682" i="196"/>
  <c r="L683" i="196"/>
  <c r="L684" i="196"/>
  <c r="L685" i="196"/>
  <c r="L686" i="196"/>
  <c r="L687" i="196"/>
  <c r="L688" i="196"/>
  <c r="L689" i="196"/>
  <c r="L690" i="196"/>
  <c r="L691" i="196"/>
  <c r="L692" i="196"/>
  <c r="L693" i="196"/>
  <c r="L694" i="196"/>
  <c r="L695" i="196"/>
  <c r="L696" i="196"/>
  <c r="L697" i="196"/>
  <c r="L698" i="196"/>
  <c r="L699" i="196"/>
  <c r="L700" i="196"/>
  <c r="L701" i="196"/>
  <c r="L702" i="196"/>
  <c r="L703" i="196"/>
  <c r="L704" i="196"/>
  <c r="L705" i="196"/>
  <c r="L706" i="196"/>
  <c r="L707" i="196"/>
  <c r="L708" i="196"/>
  <c r="L709" i="196"/>
  <c r="L710" i="196"/>
  <c r="L711" i="196"/>
  <c r="L712" i="196"/>
  <c r="L713" i="196"/>
  <c r="L714" i="196"/>
  <c r="L715" i="196"/>
  <c r="L716" i="196"/>
  <c r="L717" i="196"/>
  <c r="L718" i="196"/>
  <c r="L719" i="196"/>
  <c r="L720" i="196"/>
  <c r="L721" i="196"/>
  <c r="L722" i="196"/>
  <c r="L723" i="196"/>
  <c r="L724" i="196"/>
  <c r="L725" i="196"/>
  <c r="L726" i="196"/>
  <c r="L727" i="196"/>
  <c r="L728" i="196"/>
  <c r="L729" i="196"/>
  <c r="L730" i="196"/>
  <c r="L731" i="196"/>
  <c r="L732" i="196"/>
  <c r="L733" i="196"/>
  <c r="L734" i="196"/>
  <c r="L735" i="196"/>
  <c r="L736" i="196"/>
  <c r="L737" i="196"/>
  <c r="L738" i="196"/>
  <c r="L739" i="196"/>
  <c r="L740" i="196"/>
  <c r="L741" i="196"/>
  <c r="L742" i="196"/>
  <c r="L743" i="196"/>
  <c r="L744" i="196"/>
  <c r="L745" i="196"/>
  <c r="L746" i="196"/>
  <c r="L747" i="196"/>
  <c r="L748" i="196"/>
  <c r="L749" i="196"/>
  <c r="L750" i="196"/>
  <c r="L751" i="196"/>
  <c r="L752" i="196"/>
  <c r="L753" i="196"/>
  <c r="L754" i="196"/>
  <c r="L755" i="196"/>
  <c r="L756" i="196"/>
  <c r="L757" i="196"/>
  <c r="L758" i="196"/>
  <c r="L759" i="196"/>
  <c r="L760" i="196"/>
  <c r="L761" i="196"/>
  <c r="L762" i="196"/>
  <c r="L763" i="196"/>
  <c r="L764" i="196"/>
  <c r="L765" i="196"/>
  <c r="L766" i="196"/>
  <c r="L767" i="196"/>
  <c r="L768" i="196"/>
  <c r="L769" i="196"/>
  <c r="L770" i="196"/>
  <c r="L771" i="196"/>
  <c r="L772" i="196"/>
  <c r="L773" i="196"/>
  <c r="L774" i="196"/>
  <c r="L775" i="196"/>
  <c r="L776" i="196"/>
  <c r="L777" i="196"/>
  <c r="L778" i="196"/>
  <c r="L779" i="196"/>
  <c r="L780" i="196"/>
  <c r="L781" i="196"/>
  <c r="L782" i="196"/>
  <c r="L783" i="196"/>
  <c r="L784" i="196"/>
  <c r="L785" i="196"/>
  <c r="L786" i="196"/>
  <c r="L787" i="196"/>
  <c r="L788" i="196"/>
  <c r="L789" i="196"/>
  <c r="L790" i="196"/>
  <c r="L791" i="196"/>
  <c r="L792" i="196"/>
  <c r="L793" i="196"/>
  <c r="L794" i="196"/>
  <c r="L795" i="196"/>
  <c r="L796" i="196"/>
  <c r="L797" i="196"/>
  <c r="L798" i="196"/>
  <c r="L799" i="196"/>
  <c r="L800" i="196"/>
  <c r="L801" i="196"/>
  <c r="L802" i="196"/>
  <c r="L803" i="196"/>
  <c r="L804" i="196"/>
  <c r="L805" i="196"/>
  <c r="L806" i="196"/>
  <c r="L807" i="196"/>
  <c r="L808" i="196"/>
  <c r="L809" i="196"/>
  <c r="L810" i="196"/>
  <c r="L811" i="196"/>
  <c r="L812" i="196"/>
  <c r="L813" i="196"/>
  <c r="L814" i="196"/>
  <c r="L815" i="196"/>
  <c r="L816" i="196"/>
  <c r="L817" i="196"/>
  <c r="L818" i="196"/>
  <c r="L819" i="196"/>
  <c r="L820" i="196"/>
  <c r="L821" i="196"/>
  <c r="L822" i="196"/>
  <c r="L823" i="196"/>
  <c r="L824" i="196"/>
  <c r="L825" i="196"/>
  <c r="L826" i="196"/>
  <c r="L827" i="196"/>
  <c r="L828" i="196"/>
  <c r="L829" i="196"/>
  <c r="L830" i="196"/>
  <c r="L831" i="196"/>
  <c r="L832" i="196"/>
  <c r="L833" i="196"/>
  <c r="L834" i="196"/>
  <c r="L835" i="196"/>
  <c r="L836" i="196"/>
  <c r="L837" i="196"/>
  <c r="L838" i="196"/>
  <c r="L839" i="196"/>
  <c r="L840" i="196"/>
  <c r="L841" i="196"/>
  <c r="L842" i="196"/>
  <c r="L843" i="196"/>
  <c r="L844" i="196"/>
  <c r="L845" i="196"/>
  <c r="L846" i="196"/>
  <c r="L847" i="196"/>
  <c r="L848" i="196"/>
  <c r="L849" i="196"/>
  <c r="L850" i="196"/>
  <c r="L851" i="196"/>
  <c r="L852" i="196"/>
  <c r="L853" i="196"/>
  <c r="L854" i="196"/>
  <c r="L855" i="196"/>
  <c r="L856" i="196"/>
  <c r="L857" i="196"/>
  <c r="L858" i="196"/>
  <c r="L859" i="196"/>
  <c r="L860" i="196"/>
  <c r="L861" i="196"/>
  <c r="L862" i="196"/>
  <c r="L863" i="196"/>
  <c r="L864" i="196"/>
  <c r="L865" i="196"/>
  <c r="L866" i="196"/>
  <c r="L867" i="196"/>
  <c r="L868" i="196"/>
  <c r="L869" i="196"/>
  <c r="L870" i="196"/>
  <c r="L871" i="196"/>
  <c r="L872" i="196"/>
  <c r="L873" i="196"/>
  <c r="L874" i="196"/>
  <c r="L875" i="196"/>
  <c r="L876" i="196"/>
  <c r="L877" i="196"/>
  <c r="L878" i="196"/>
  <c r="L879" i="196"/>
  <c r="L880" i="196"/>
  <c r="L881" i="196"/>
  <c r="L882" i="196"/>
  <c r="L883" i="196"/>
  <c r="L884" i="196"/>
  <c r="L885" i="196"/>
  <c r="L886" i="196"/>
  <c r="L887" i="196"/>
  <c r="L888" i="196"/>
  <c r="L889" i="196"/>
  <c r="L890" i="196"/>
  <c r="L891" i="196"/>
  <c r="L892" i="196"/>
  <c r="L893" i="196"/>
  <c r="L894" i="196"/>
  <c r="L895" i="196"/>
  <c r="L896" i="196"/>
  <c r="L897" i="196"/>
  <c r="L898" i="196"/>
  <c r="L899" i="196"/>
  <c r="L900" i="196"/>
  <c r="L901" i="196"/>
  <c r="L902" i="196"/>
  <c r="L903" i="196"/>
  <c r="L904" i="196"/>
  <c r="L905" i="196"/>
  <c r="L906" i="196"/>
  <c r="L907" i="196"/>
  <c r="L908" i="196"/>
  <c r="L909" i="196"/>
  <c r="L910" i="196"/>
  <c r="L911" i="196"/>
  <c r="L912" i="196"/>
  <c r="L913" i="196"/>
  <c r="L914" i="196"/>
  <c r="L915" i="196"/>
  <c r="L916" i="196"/>
  <c r="L917" i="196"/>
  <c r="L918" i="196"/>
  <c r="L919" i="196"/>
  <c r="L920" i="196"/>
  <c r="L921" i="196"/>
  <c r="L922" i="196"/>
  <c r="L923" i="196"/>
  <c r="L924" i="196"/>
  <c r="L925" i="196"/>
  <c r="L926" i="196"/>
  <c r="L927" i="196"/>
  <c r="L928" i="196"/>
  <c r="L929" i="196"/>
  <c r="L930" i="196"/>
  <c r="L931" i="196"/>
  <c r="L932" i="196"/>
  <c r="L933" i="196"/>
  <c r="L934" i="196"/>
  <c r="L935" i="196"/>
  <c r="L936" i="196"/>
  <c r="L937" i="196"/>
  <c r="L938" i="196"/>
  <c r="L939" i="196"/>
  <c r="L940" i="196"/>
  <c r="L941" i="196"/>
  <c r="L942" i="196"/>
  <c r="L943" i="196"/>
  <c r="L944" i="196"/>
  <c r="L945" i="196"/>
  <c r="L946" i="196"/>
  <c r="L947" i="196"/>
  <c r="L948" i="196"/>
  <c r="L949" i="196"/>
  <c r="L950" i="196"/>
  <c r="L951" i="196"/>
  <c r="L952" i="196"/>
  <c r="L953" i="196"/>
  <c r="L954" i="196"/>
  <c r="L955" i="196"/>
  <c r="L956" i="196"/>
  <c r="L957" i="196"/>
  <c r="L958" i="196"/>
  <c r="L959" i="196"/>
  <c r="L960" i="196"/>
  <c r="L961" i="196"/>
  <c r="L962" i="196"/>
  <c r="L963" i="196"/>
  <c r="L964" i="196"/>
  <c r="L965" i="196"/>
  <c r="L966" i="196"/>
  <c r="L967" i="196"/>
  <c r="L968" i="196"/>
  <c r="L969" i="196"/>
  <c r="L970" i="196"/>
  <c r="L971" i="196"/>
  <c r="L972" i="196"/>
  <c r="L973" i="196"/>
  <c r="L974" i="196"/>
  <c r="L975" i="196"/>
  <c r="L976" i="196"/>
  <c r="L977" i="196"/>
  <c r="L978" i="196"/>
  <c r="L979" i="196"/>
  <c r="L980" i="196"/>
  <c r="L981" i="196"/>
  <c r="L982" i="196"/>
  <c r="L983" i="196"/>
  <c r="L984" i="196"/>
  <c r="L985" i="196"/>
  <c r="L986" i="196"/>
  <c r="L987" i="196"/>
  <c r="L988" i="196"/>
  <c r="L989" i="196"/>
  <c r="L990" i="196"/>
  <c r="L991" i="196"/>
  <c r="L992" i="196"/>
  <c r="L993" i="196"/>
  <c r="L994" i="196"/>
  <c r="L995" i="196"/>
  <c r="L996" i="196"/>
  <c r="L997" i="196"/>
  <c r="L998" i="196"/>
  <c r="L999" i="196"/>
  <c r="L1000" i="196"/>
  <c r="L1001" i="196"/>
  <c r="L1002" i="196"/>
  <c r="L1003" i="196"/>
  <c r="L1004" i="196"/>
  <c r="L1005" i="196"/>
  <c r="L1006" i="196"/>
  <c r="L1007" i="196"/>
  <c r="L1008" i="196"/>
  <c r="L1009" i="196"/>
  <c r="L1010" i="196"/>
  <c r="L1011" i="196"/>
  <c r="L1012" i="196"/>
  <c r="L1013" i="196"/>
  <c r="L1014" i="196"/>
  <c r="L1015" i="196"/>
  <c r="L1016" i="196"/>
  <c r="L1017" i="196"/>
  <c r="L1018" i="196"/>
  <c r="L1019" i="196"/>
  <c r="L1020" i="196"/>
  <c r="L1021" i="196"/>
  <c r="L1022" i="196"/>
  <c r="L1023" i="196"/>
  <c r="L1024" i="196"/>
  <c r="L1025" i="196"/>
  <c r="L1026" i="196"/>
  <c r="L1027" i="196"/>
  <c r="L1028" i="196"/>
  <c r="L1029" i="196"/>
  <c r="L1030" i="196"/>
  <c r="L1031" i="196"/>
  <c r="L1032" i="196"/>
  <c r="L1033" i="196"/>
  <c r="L1034" i="196"/>
  <c r="L1035" i="196"/>
  <c r="L1036" i="196"/>
  <c r="L1037" i="196"/>
  <c r="L1038" i="196"/>
  <c r="L1039" i="196"/>
  <c r="L1040" i="196"/>
  <c r="L1041" i="196"/>
  <c r="L1042" i="196"/>
  <c r="L1043" i="196"/>
  <c r="L1044" i="196"/>
  <c r="L1045" i="196"/>
  <c r="L1046" i="196"/>
  <c r="L1047" i="196"/>
  <c r="L1048" i="196"/>
  <c r="L1049" i="196"/>
  <c r="L1050" i="196"/>
  <c r="L1051" i="196"/>
  <c r="L1052" i="196"/>
  <c r="L1053" i="196"/>
  <c r="L1054" i="196"/>
  <c r="L1055" i="196"/>
  <c r="L1056" i="196"/>
  <c r="L1057" i="196"/>
  <c r="L1058" i="196"/>
  <c r="L1059" i="196"/>
  <c r="L1060" i="196"/>
  <c r="L1061" i="196"/>
  <c r="L1062" i="196"/>
  <c r="L1063" i="196"/>
  <c r="L1064" i="196"/>
  <c r="L1065" i="196"/>
  <c r="L1066" i="196"/>
  <c r="L1067" i="196"/>
  <c r="L1068" i="196"/>
  <c r="L1069" i="196"/>
  <c r="L1070" i="196"/>
  <c r="L1071" i="196"/>
  <c r="L1072" i="196"/>
  <c r="L1073" i="196"/>
  <c r="L1074" i="196"/>
  <c r="L1075" i="196"/>
  <c r="L1076" i="196"/>
  <c r="L1077" i="196"/>
  <c r="L1078" i="196"/>
  <c r="L1079" i="196"/>
  <c r="L1080" i="196"/>
  <c r="L1081" i="196"/>
  <c r="L1082" i="196"/>
  <c r="L1083" i="196"/>
  <c r="L1084" i="196"/>
  <c r="L1085" i="196"/>
  <c r="L1086" i="196"/>
  <c r="L1087" i="196"/>
  <c r="L1088" i="196"/>
  <c r="L1089" i="196"/>
  <c r="L1090" i="196"/>
  <c r="L1091" i="196"/>
  <c r="L1092" i="196"/>
  <c r="L1093" i="196"/>
  <c r="L1094" i="196"/>
  <c r="L1095" i="196"/>
  <c r="L1096" i="196"/>
  <c r="L1097" i="196"/>
  <c r="L1098" i="196"/>
  <c r="L1099" i="196"/>
  <c r="L1100" i="196"/>
  <c r="L1101" i="196"/>
  <c r="L1102" i="196"/>
  <c r="L1103" i="196"/>
  <c r="L1104" i="196"/>
  <c r="L1105" i="196"/>
  <c r="L1106" i="196"/>
  <c r="L1107" i="196"/>
  <c r="L1108" i="196"/>
  <c r="L1109" i="196"/>
  <c r="L1110" i="196"/>
  <c r="L1111" i="196"/>
  <c r="L1112" i="196"/>
  <c r="L1113" i="196"/>
  <c r="L1114" i="196"/>
  <c r="L1115" i="196"/>
  <c r="L1116" i="196"/>
  <c r="L1117" i="196"/>
  <c r="L1118" i="196"/>
  <c r="L1119" i="196"/>
  <c r="L1120" i="196"/>
  <c r="L1121" i="196"/>
  <c r="L1122" i="196"/>
  <c r="L1123" i="196"/>
  <c r="L1124" i="196"/>
  <c r="L1125" i="196"/>
  <c r="L1126" i="196"/>
  <c r="L1127" i="196"/>
  <c r="L1128" i="196"/>
  <c r="L1129" i="196"/>
  <c r="L1130" i="196"/>
  <c r="L1131" i="196"/>
  <c r="L1132" i="196"/>
  <c r="L1133" i="196"/>
  <c r="L1134" i="196"/>
  <c r="L1135" i="196"/>
  <c r="L1136" i="196"/>
  <c r="L1137" i="196"/>
  <c r="L1138" i="196"/>
  <c r="L1139" i="196"/>
  <c r="L1140" i="196"/>
  <c r="L1141" i="196"/>
  <c r="L1142" i="196"/>
  <c r="L1143" i="196"/>
  <c r="L1144" i="196"/>
  <c r="L1145" i="196"/>
  <c r="L1146" i="196"/>
  <c r="L1147" i="196"/>
  <c r="L1148" i="196"/>
  <c r="L1149" i="196"/>
  <c r="L1150" i="196"/>
  <c r="L1151" i="196"/>
  <c r="L1152" i="196"/>
  <c r="L1153" i="196"/>
  <c r="L1154" i="196"/>
  <c r="L1155" i="196"/>
  <c r="L1156" i="196"/>
  <c r="L1157" i="196"/>
  <c r="L1158" i="196"/>
  <c r="L1159" i="196"/>
  <c r="L1160" i="196"/>
  <c r="L1161" i="196"/>
  <c r="L1162" i="196"/>
  <c r="L1163" i="196"/>
  <c r="L1164" i="196"/>
  <c r="L1165" i="196"/>
  <c r="L1166" i="196"/>
  <c r="L1167" i="196"/>
  <c r="L1168" i="196"/>
  <c r="L1169" i="196"/>
  <c r="L1170" i="196"/>
  <c r="L1171" i="196"/>
  <c r="L1172" i="196"/>
  <c r="L1173" i="196"/>
  <c r="L1174" i="196"/>
  <c r="L1175" i="196"/>
  <c r="L1176" i="196"/>
  <c r="L1177" i="196"/>
  <c r="L1178" i="196"/>
  <c r="L1179" i="196"/>
  <c r="L1180" i="196"/>
  <c r="L1181" i="196"/>
  <c r="L1182" i="196"/>
  <c r="L1183" i="196"/>
  <c r="L1184" i="196"/>
  <c r="L1185" i="196"/>
  <c r="L1186" i="196"/>
  <c r="L1187" i="196"/>
  <c r="L1188" i="196"/>
  <c r="L1189" i="196"/>
  <c r="L1190" i="196"/>
  <c r="L1191" i="196"/>
  <c r="L1192" i="196"/>
  <c r="L1193" i="196"/>
  <c r="L1194" i="196"/>
  <c r="L1195" i="196"/>
  <c r="L1196" i="196"/>
  <c r="L1197" i="196"/>
  <c r="L1198" i="196"/>
  <c r="L1199" i="196"/>
  <c r="L1200" i="196"/>
  <c r="L1201" i="196"/>
  <c r="L1202" i="196"/>
  <c r="L1203" i="196"/>
  <c r="L1204" i="196"/>
  <c r="L1205" i="196"/>
  <c r="L1206" i="196"/>
  <c r="L1207" i="196"/>
  <c r="L1208" i="196"/>
  <c r="L1209" i="196"/>
  <c r="L1210" i="196"/>
  <c r="L1211" i="196"/>
  <c r="L1212" i="196"/>
  <c r="L1213" i="196"/>
  <c r="L1214" i="196"/>
  <c r="L1215" i="196"/>
  <c r="L1216" i="196"/>
  <c r="L1217" i="196"/>
  <c r="L1218" i="196"/>
  <c r="L1219" i="196"/>
  <c r="L1220" i="196"/>
  <c r="L1221" i="196"/>
  <c r="L1222" i="196"/>
  <c r="L1223" i="196"/>
  <c r="L1224" i="196"/>
  <c r="L1225" i="196"/>
  <c r="L1226" i="196"/>
  <c r="L1227" i="196"/>
  <c r="L1228" i="196"/>
  <c r="L1229" i="196"/>
  <c r="L1230" i="196"/>
  <c r="L1231" i="196"/>
  <c r="L1232" i="196"/>
  <c r="L1233" i="196"/>
  <c r="L1234" i="196"/>
  <c r="L1235" i="196"/>
  <c r="L1236" i="196"/>
  <c r="L1237" i="196"/>
  <c r="L1238" i="196"/>
  <c r="L1239" i="196"/>
  <c r="L1240" i="196"/>
  <c r="L1241" i="196"/>
  <c r="L1242" i="196"/>
  <c r="L1243" i="196"/>
  <c r="L1244" i="196"/>
  <c r="L1245" i="196"/>
  <c r="L1246" i="196"/>
  <c r="L1247" i="196"/>
  <c r="L1248" i="196"/>
  <c r="L1249" i="196"/>
  <c r="L1250" i="196"/>
  <c r="L1251" i="196"/>
  <c r="L1252" i="196"/>
  <c r="L1253" i="196"/>
  <c r="L1254" i="196"/>
  <c r="L1255" i="196"/>
  <c r="L1256" i="196"/>
  <c r="L1257" i="196"/>
  <c r="L1258" i="196"/>
  <c r="L1259" i="196"/>
  <c r="L1260" i="196"/>
  <c r="L1261" i="196"/>
  <c r="L1262" i="196"/>
  <c r="L1263" i="196"/>
  <c r="L1264" i="196"/>
  <c r="L1265" i="196"/>
  <c r="L1266" i="196"/>
  <c r="L1267" i="196"/>
  <c r="L1268" i="196"/>
  <c r="L1269" i="196"/>
  <c r="L1270" i="196"/>
  <c r="L1271" i="196"/>
  <c r="L1272" i="196"/>
  <c r="L1273" i="196"/>
  <c r="L1274" i="196"/>
  <c r="L1275" i="196"/>
  <c r="L1276" i="196"/>
  <c r="L1277" i="196"/>
  <c r="L1278" i="196"/>
  <c r="M2" i="196"/>
  <c r="M3" i="196"/>
  <c r="M4" i="196"/>
  <c r="M5" i="196"/>
  <c r="M6" i="196"/>
  <c r="M7" i="196"/>
  <c r="M8" i="196"/>
  <c r="M9" i="196"/>
  <c r="M10" i="196"/>
  <c r="M11" i="196"/>
  <c r="M12" i="196"/>
  <c r="M13" i="196"/>
  <c r="M14" i="196"/>
  <c r="M15" i="196"/>
  <c r="M16" i="196"/>
  <c r="M17" i="196"/>
  <c r="M18" i="196"/>
  <c r="M19" i="196"/>
  <c r="M20" i="196"/>
  <c r="M21" i="196"/>
  <c r="M22" i="196"/>
  <c r="M23" i="196"/>
  <c r="M24" i="196"/>
  <c r="M25" i="196"/>
  <c r="M26" i="196"/>
  <c r="M27" i="196"/>
  <c r="M28" i="196"/>
  <c r="M29" i="196"/>
  <c r="M30" i="196"/>
  <c r="M31" i="196"/>
  <c r="M32" i="196"/>
  <c r="M33" i="196"/>
  <c r="M34" i="196"/>
  <c r="M35" i="196"/>
  <c r="M36" i="196"/>
  <c r="M37" i="196"/>
  <c r="M38" i="196"/>
  <c r="M39" i="196"/>
  <c r="M40" i="196"/>
  <c r="M41" i="196"/>
  <c r="M42" i="196"/>
  <c r="M43" i="196"/>
  <c r="M44" i="196"/>
  <c r="M45" i="196"/>
  <c r="M46" i="196"/>
  <c r="M47" i="196"/>
  <c r="M48" i="196"/>
  <c r="M49" i="196"/>
  <c r="M50" i="196"/>
  <c r="M51" i="196"/>
  <c r="M52" i="196"/>
  <c r="M53" i="196"/>
  <c r="M54" i="196"/>
  <c r="M55" i="196"/>
  <c r="M56" i="196"/>
  <c r="M57" i="196"/>
  <c r="M58" i="196"/>
  <c r="M59" i="196"/>
  <c r="M60" i="196"/>
  <c r="M61" i="196"/>
  <c r="M62" i="196"/>
  <c r="M63" i="196"/>
  <c r="M64" i="196"/>
  <c r="M65" i="196"/>
  <c r="M66" i="196"/>
  <c r="M67" i="196"/>
  <c r="M68" i="196"/>
  <c r="M69" i="196"/>
  <c r="M70" i="196"/>
  <c r="M71" i="196"/>
  <c r="M72" i="196"/>
  <c r="M73" i="196"/>
  <c r="M74" i="196"/>
  <c r="M75" i="196"/>
  <c r="M76" i="196"/>
  <c r="M77" i="196"/>
  <c r="M78" i="196"/>
  <c r="M79" i="196"/>
  <c r="M80" i="196"/>
  <c r="M81" i="196"/>
  <c r="M82" i="196"/>
  <c r="M83" i="196"/>
  <c r="M84" i="196"/>
  <c r="M85" i="196"/>
  <c r="M86" i="196"/>
  <c r="M87" i="196"/>
  <c r="M88" i="196"/>
  <c r="M89" i="196"/>
  <c r="M90" i="196"/>
  <c r="M91" i="196"/>
  <c r="M92" i="196"/>
  <c r="M93" i="196"/>
  <c r="M94" i="196"/>
  <c r="M95" i="196"/>
  <c r="M96" i="196"/>
  <c r="M97" i="196"/>
  <c r="M98" i="196"/>
  <c r="M99" i="196"/>
  <c r="M100" i="196"/>
  <c r="M101" i="196"/>
  <c r="M102" i="196"/>
  <c r="M103" i="196"/>
  <c r="M104" i="196"/>
  <c r="M105" i="196"/>
  <c r="M106" i="196"/>
  <c r="M107" i="196"/>
  <c r="M108" i="196"/>
  <c r="M109" i="196"/>
  <c r="M110" i="196"/>
  <c r="M111" i="196"/>
  <c r="M112" i="196"/>
  <c r="M113" i="196"/>
  <c r="M114" i="196"/>
  <c r="M115" i="196"/>
  <c r="M116" i="196"/>
  <c r="M117" i="196"/>
  <c r="M118" i="196"/>
  <c r="M119" i="196"/>
  <c r="M120" i="196"/>
  <c r="M121" i="196"/>
  <c r="M122" i="196"/>
  <c r="M123" i="196"/>
  <c r="M124" i="196"/>
  <c r="M125" i="196"/>
  <c r="M126" i="196"/>
  <c r="M127" i="196"/>
  <c r="M128" i="196"/>
  <c r="M129" i="196"/>
  <c r="M130" i="196"/>
  <c r="M131" i="196"/>
  <c r="M132" i="196"/>
  <c r="M133" i="196"/>
  <c r="M134" i="196"/>
  <c r="M135" i="196"/>
  <c r="M136" i="196"/>
  <c r="M137" i="196"/>
  <c r="M138" i="196"/>
  <c r="M139" i="196"/>
  <c r="M140" i="196"/>
  <c r="M141" i="196"/>
  <c r="M142" i="196"/>
  <c r="M143" i="196"/>
  <c r="M144" i="196"/>
  <c r="M145" i="196"/>
  <c r="M146" i="196"/>
  <c r="M147" i="196"/>
  <c r="M148" i="196"/>
  <c r="M149" i="196"/>
  <c r="M150" i="196"/>
  <c r="M151" i="196"/>
  <c r="M152" i="196"/>
  <c r="M153" i="196"/>
  <c r="M154" i="196"/>
  <c r="M155" i="196"/>
  <c r="M156" i="196"/>
  <c r="M157" i="196"/>
  <c r="M158" i="196"/>
  <c r="M159" i="196"/>
  <c r="M160" i="196"/>
  <c r="M161" i="196"/>
  <c r="M162" i="196"/>
  <c r="M163" i="196"/>
  <c r="M164" i="196"/>
  <c r="M165" i="196"/>
  <c r="M166" i="196"/>
  <c r="M167" i="196"/>
  <c r="M168" i="196"/>
  <c r="M169" i="196"/>
  <c r="M170" i="196"/>
  <c r="M171" i="196"/>
  <c r="M172" i="196"/>
  <c r="M173" i="196"/>
  <c r="M174" i="196"/>
  <c r="M175" i="196"/>
  <c r="M176" i="196"/>
  <c r="M177" i="196"/>
  <c r="M178" i="196"/>
  <c r="M179" i="196"/>
  <c r="M180" i="196"/>
  <c r="M181" i="196"/>
  <c r="M182" i="196"/>
  <c r="M183" i="196"/>
  <c r="M184" i="196"/>
  <c r="M185" i="196"/>
  <c r="M186" i="196"/>
  <c r="M187" i="196"/>
  <c r="M188" i="196"/>
  <c r="M189" i="196"/>
  <c r="M190" i="196"/>
  <c r="M191" i="196"/>
  <c r="M192" i="196"/>
  <c r="M193" i="196"/>
  <c r="M194" i="196"/>
  <c r="M195" i="196"/>
  <c r="M196" i="196"/>
  <c r="M197" i="196"/>
  <c r="M198" i="196"/>
  <c r="M199" i="196"/>
  <c r="M200" i="196"/>
  <c r="M201" i="196"/>
  <c r="M202" i="196"/>
  <c r="M203" i="196"/>
  <c r="M204" i="196"/>
  <c r="M205" i="196"/>
  <c r="M206" i="196"/>
  <c r="M207" i="196"/>
  <c r="M208" i="196"/>
  <c r="M209" i="196"/>
  <c r="M210" i="196"/>
  <c r="M211" i="196"/>
  <c r="M212" i="196"/>
  <c r="M213" i="196"/>
  <c r="M214" i="196"/>
  <c r="M215" i="196"/>
  <c r="M216" i="196"/>
  <c r="M217" i="196"/>
  <c r="M218" i="196"/>
  <c r="M219" i="196"/>
  <c r="M220" i="196"/>
  <c r="M221" i="196"/>
  <c r="M222" i="196"/>
  <c r="M223" i="196"/>
  <c r="M224" i="196"/>
  <c r="M225" i="196"/>
  <c r="M226" i="196"/>
  <c r="M227" i="196"/>
  <c r="M228" i="196"/>
  <c r="M229" i="196"/>
  <c r="M230" i="196"/>
  <c r="M231" i="196"/>
  <c r="M232" i="196"/>
  <c r="M233" i="196"/>
  <c r="M234" i="196"/>
  <c r="M235" i="196"/>
  <c r="M236" i="196"/>
  <c r="M237" i="196"/>
  <c r="M238" i="196"/>
  <c r="M239" i="196"/>
  <c r="M240" i="196"/>
  <c r="M241" i="196"/>
  <c r="M242" i="196"/>
  <c r="M243" i="196"/>
  <c r="M244" i="196"/>
  <c r="M245" i="196"/>
  <c r="M246" i="196"/>
  <c r="M247" i="196"/>
  <c r="M248" i="196"/>
  <c r="M249" i="196"/>
  <c r="M250" i="196"/>
  <c r="M251" i="196"/>
  <c r="M252" i="196"/>
  <c r="M253" i="196"/>
  <c r="M254" i="196"/>
  <c r="M255" i="196"/>
  <c r="M256" i="196"/>
  <c r="M257" i="196"/>
  <c r="M258" i="196"/>
  <c r="M259" i="196"/>
  <c r="M260" i="196"/>
  <c r="M261" i="196"/>
  <c r="M262" i="196"/>
  <c r="M263" i="196"/>
  <c r="M264" i="196"/>
  <c r="M265" i="196"/>
  <c r="M266" i="196"/>
  <c r="M267" i="196"/>
  <c r="M268" i="196"/>
  <c r="M269" i="196"/>
  <c r="M270" i="196"/>
  <c r="M271" i="196"/>
  <c r="M272" i="196"/>
  <c r="M273" i="196"/>
  <c r="M274" i="196"/>
  <c r="M275" i="196"/>
  <c r="M276" i="196"/>
  <c r="M277" i="196"/>
  <c r="M278" i="196"/>
  <c r="M279" i="196"/>
  <c r="M280" i="196"/>
  <c r="M281" i="196"/>
  <c r="M282" i="196"/>
  <c r="M283" i="196"/>
  <c r="M284" i="196"/>
  <c r="M285" i="196"/>
  <c r="M286" i="196"/>
  <c r="M287" i="196"/>
  <c r="M288" i="196"/>
  <c r="M289" i="196"/>
  <c r="M290" i="196"/>
  <c r="M291" i="196"/>
  <c r="M292" i="196"/>
  <c r="M293" i="196"/>
  <c r="M294" i="196"/>
  <c r="M295" i="196"/>
  <c r="M296" i="196"/>
  <c r="M297" i="196"/>
  <c r="M298" i="196"/>
  <c r="M299" i="196"/>
  <c r="M300" i="196"/>
  <c r="M301" i="196"/>
  <c r="M302" i="196"/>
  <c r="M303" i="196"/>
  <c r="M304" i="196"/>
  <c r="M305" i="196"/>
  <c r="M306" i="196"/>
  <c r="M307" i="196"/>
  <c r="M308" i="196"/>
  <c r="M309" i="196"/>
  <c r="M310" i="196"/>
  <c r="M311" i="196"/>
  <c r="M312" i="196"/>
  <c r="M313" i="196"/>
  <c r="M314" i="196"/>
  <c r="M315" i="196"/>
  <c r="M316" i="196"/>
  <c r="M317" i="196"/>
  <c r="M318" i="196"/>
  <c r="M319" i="196"/>
  <c r="M320" i="196"/>
  <c r="M321" i="196"/>
  <c r="M322" i="196"/>
  <c r="M323" i="196"/>
  <c r="M324" i="196"/>
  <c r="M325" i="196"/>
  <c r="M326" i="196"/>
  <c r="M327" i="196"/>
  <c r="M328" i="196"/>
  <c r="M329" i="196"/>
  <c r="M330" i="196"/>
  <c r="M331" i="196"/>
  <c r="M332" i="196"/>
  <c r="M333" i="196"/>
  <c r="M334" i="196"/>
  <c r="M335" i="196"/>
  <c r="M336" i="196"/>
  <c r="M337" i="196"/>
  <c r="M338" i="196"/>
  <c r="M339" i="196"/>
  <c r="M340" i="196"/>
  <c r="M341" i="196"/>
  <c r="M342" i="196"/>
  <c r="M343" i="196"/>
  <c r="M344" i="196"/>
  <c r="M345" i="196"/>
  <c r="M346" i="196"/>
  <c r="M347" i="196"/>
  <c r="M348" i="196"/>
  <c r="M349" i="196"/>
  <c r="M350" i="196"/>
  <c r="M351" i="196"/>
  <c r="M352" i="196"/>
  <c r="M353" i="196"/>
  <c r="M354" i="196"/>
  <c r="M355" i="196"/>
  <c r="M356" i="196"/>
  <c r="M357" i="196"/>
  <c r="M358" i="196"/>
  <c r="M359" i="196"/>
  <c r="M360" i="196"/>
  <c r="M361" i="196"/>
  <c r="M362" i="196"/>
  <c r="M363" i="196"/>
  <c r="M364" i="196"/>
  <c r="M365" i="196"/>
  <c r="M366" i="196"/>
  <c r="M367" i="196"/>
  <c r="M368" i="196"/>
  <c r="M369" i="196"/>
  <c r="M370" i="196"/>
  <c r="M371" i="196"/>
  <c r="M372" i="196"/>
  <c r="M373" i="196"/>
  <c r="M374" i="196"/>
  <c r="M375" i="196"/>
  <c r="M376" i="196"/>
  <c r="M377" i="196"/>
  <c r="M378" i="196"/>
  <c r="M379" i="196"/>
  <c r="M380" i="196"/>
  <c r="M381" i="196"/>
  <c r="M382" i="196"/>
  <c r="M383" i="196"/>
  <c r="M384" i="196"/>
  <c r="M385" i="196"/>
  <c r="M386" i="196"/>
  <c r="M387" i="196"/>
  <c r="M388" i="196"/>
  <c r="M389" i="196"/>
  <c r="M390" i="196"/>
  <c r="M391" i="196"/>
  <c r="M392" i="196"/>
  <c r="M393" i="196"/>
  <c r="M394" i="196"/>
  <c r="M395" i="196"/>
  <c r="M396" i="196"/>
  <c r="M397" i="196"/>
  <c r="M398" i="196"/>
  <c r="M399" i="196"/>
  <c r="M400" i="196"/>
  <c r="M401" i="196"/>
  <c r="M402" i="196"/>
  <c r="M403" i="196"/>
  <c r="M404" i="196"/>
  <c r="M405" i="196"/>
  <c r="M406" i="196"/>
  <c r="M407" i="196"/>
  <c r="M408" i="196"/>
  <c r="M409" i="196"/>
  <c r="M410" i="196"/>
  <c r="M411" i="196"/>
  <c r="M412" i="196"/>
  <c r="M413" i="196"/>
  <c r="M414" i="196"/>
  <c r="M415" i="196"/>
  <c r="M416" i="196"/>
  <c r="M417" i="196"/>
  <c r="M418" i="196"/>
  <c r="M419" i="196"/>
  <c r="M420" i="196"/>
  <c r="M421" i="196"/>
  <c r="M422" i="196"/>
  <c r="M423" i="196"/>
  <c r="M424" i="196"/>
  <c r="M425" i="196"/>
  <c r="M426" i="196"/>
  <c r="M427" i="196"/>
  <c r="M428" i="196"/>
  <c r="M429" i="196"/>
  <c r="M430" i="196"/>
  <c r="M431" i="196"/>
  <c r="M432" i="196"/>
  <c r="M433" i="196"/>
  <c r="M434" i="196"/>
  <c r="M435" i="196"/>
  <c r="M436" i="196"/>
  <c r="M437" i="196"/>
  <c r="M438" i="196"/>
  <c r="M439" i="196"/>
  <c r="M440" i="196"/>
  <c r="M441" i="196"/>
  <c r="M442" i="196"/>
  <c r="M443" i="196"/>
  <c r="M444" i="196"/>
  <c r="M445" i="196"/>
  <c r="M446" i="196"/>
  <c r="M447" i="196"/>
  <c r="M448" i="196"/>
  <c r="M449" i="196"/>
  <c r="M450" i="196"/>
  <c r="M451" i="196"/>
  <c r="M452" i="196"/>
  <c r="M453" i="196"/>
  <c r="M454" i="196"/>
  <c r="M455" i="196"/>
  <c r="M456" i="196"/>
  <c r="M457" i="196"/>
  <c r="M458" i="196"/>
  <c r="M459" i="196"/>
  <c r="M460" i="196"/>
  <c r="M461" i="196"/>
  <c r="M462" i="196"/>
  <c r="M463" i="196"/>
  <c r="M464" i="196"/>
  <c r="M465" i="196"/>
  <c r="M466" i="196"/>
  <c r="M467" i="196"/>
  <c r="M468" i="196"/>
  <c r="M469" i="196"/>
  <c r="M470" i="196"/>
  <c r="M471" i="196"/>
  <c r="M472" i="196"/>
  <c r="M473" i="196"/>
  <c r="M474" i="196"/>
  <c r="M475" i="196"/>
  <c r="M476" i="196"/>
  <c r="M477" i="196"/>
  <c r="M478" i="196"/>
  <c r="M479" i="196"/>
  <c r="M480" i="196"/>
  <c r="M481" i="196"/>
  <c r="M482" i="196"/>
  <c r="M483" i="196"/>
  <c r="M484" i="196"/>
  <c r="M485" i="196"/>
  <c r="M486" i="196"/>
  <c r="M487" i="196"/>
  <c r="M488" i="196"/>
  <c r="M489" i="196"/>
  <c r="M490" i="196"/>
  <c r="M491" i="196"/>
  <c r="M492" i="196"/>
  <c r="M493" i="196"/>
  <c r="M494" i="196"/>
  <c r="M495" i="196"/>
  <c r="M496" i="196"/>
  <c r="M497" i="196"/>
  <c r="M498" i="196"/>
  <c r="M499" i="196"/>
  <c r="M500" i="196"/>
  <c r="M501" i="196"/>
  <c r="M502" i="196"/>
  <c r="M503" i="196"/>
  <c r="M504" i="196"/>
  <c r="M505" i="196"/>
  <c r="M506" i="196"/>
  <c r="M507" i="196"/>
  <c r="M508" i="196"/>
  <c r="M509" i="196"/>
  <c r="M510" i="196"/>
  <c r="M511" i="196"/>
  <c r="M512" i="196"/>
  <c r="M513" i="196"/>
  <c r="M514" i="196"/>
  <c r="M515" i="196"/>
  <c r="M516" i="196"/>
  <c r="M517" i="196"/>
  <c r="M518" i="196"/>
  <c r="M519" i="196"/>
  <c r="M520" i="196"/>
  <c r="M521" i="196"/>
  <c r="M522" i="196"/>
  <c r="M523" i="196"/>
  <c r="M524" i="196"/>
  <c r="M525" i="196"/>
  <c r="M526" i="196"/>
  <c r="M527" i="196"/>
  <c r="M528" i="196"/>
  <c r="M529" i="196"/>
  <c r="M530" i="196"/>
  <c r="M531" i="196"/>
  <c r="M532" i="196"/>
  <c r="M533" i="196"/>
  <c r="M534" i="196"/>
  <c r="M535" i="196"/>
  <c r="M536" i="196"/>
  <c r="M537" i="196"/>
  <c r="M538" i="196"/>
  <c r="M539" i="196"/>
  <c r="M540" i="196"/>
  <c r="M541" i="196"/>
  <c r="M542" i="196"/>
  <c r="M543" i="196"/>
  <c r="M544" i="196"/>
  <c r="M545" i="196"/>
  <c r="M546" i="196"/>
  <c r="M547" i="196"/>
  <c r="M548" i="196"/>
  <c r="M549" i="196"/>
  <c r="M550" i="196"/>
  <c r="M551" i="196"/>
  <c r="M552" i="196"/>
  <c r="M553" i="196"/>
  <c r="M554" i="196"/>
  <c r="M555" i="196"/>
  <c r="M556" i="196"/>
  <c r="M557" i="196"/>
  <c r="M558" i="196"/>
  <c r="M559" i="196"/>
  <c r="M560" i="196"/>
  <c r="M561" i="196"/>
  <c r="M562" i="196"/>
  <c r="M563" i="196"/>
  <c r="M564" i="196"/>
  <c r="M565" i="196"/>
  <c r="M566" i="196"/>
  <c r="M567" i="196"/>
  <c r="M568" i="196"/>
  <c r="M569" i="196"/>
  <c r="M570" i="196"/>
  <c r="M571" i="196"/>
  <c r="M572" i="196"/>
  <c r="M573" i="196"/>
  <c r="M574" i="196"/>
  <c r="M575" i="196"/>
  <c r="M576" i="196"/>
  <c r="M577" i="196"/>
  <c r="M578" i="196"/>
  <c r="M579" i="196"/>
  <c r="M580" i="196"/>
  <c r="M581" i="196"/>
  <c r="M582" i="196"/>
  <c r="M583" i="196"/>
  <c r="M584" i="196"/>
  <c r="M585" i="196"/>
  <c r="M586" i="196"/>
  <c r="M587" i="196"/>
  <c r="M588" i="196"/>
  <c r="M589" i="196"/>
  <c r="M590" i="196"/>
  <c r="M591" i="196"/>
  <c r="M592" i="196"/>
  <c r="M593" i="196"/>
  <c r="M594" i="196"/>
  <c r="M595" i="196"/>
  <c r="M596" i="196"/>
  <c r="M597" i="196"/>
  <c r="M598" i="196"/>
  <c r="M599" i="196"/>
  <c r="M600" i="196"/>
  <c r="M601" i="196"/>
  <c r="M602" i="196"/>
  <c r="M603" i="196"/>
  <c r="M604" i="196"/>
  <c r="M605" i="196"/>
  <c r="M606" i="196"/>
  <c r="M607" i="196"/>
  <c r="M608" i="196"/>
  <c r="M609" i="196"/>
  <c r="M610" i="196"/>
  <c r="M611" i="196"/>
  <c r="M612" i="196"/>
  <c r="M613" i="196"/>
  <c r="M614" i="196"/>
  <c r="M615" i="196"/>
  <c r="M616" i="196"/>
  <c r="M617" i="196"/>
  <c r="M618" i="196"/>
  <c r="M619" i="196"/>
  <c r="M620" i="196"/>
  <c r="M621" i="196"/>
  <c r="M622" i="196"/>
  <c r="M623" i="196"/>
  <c r="M624" i="196"/>
  <c r="M625" i="196"/>
  <c r="M626" i="196"/>
  <c r="M627" i="196"/>
  <c r="M628" i="196"/>
  <c r="M629" i="196"/>
  <c r="M630" i="196"/>
  <c r="M631" i="196"/>
  <c r="M632" i="196"/>
  <c r="M633" i="196"/>
  <c r="M634" i="196"/>
  <c r="M635" i="196"/>
  <c r="M636" i="196"/>
  <c r="M637" i="196"/>
  <c r="M638" i="196"/>
  <c r="M639" i="196"/>
  <c r="M640" i="196"/>
  <c r="M641" i="196"/>
  <c r="M642" i="196"/>
  <c r="M643" i="196"/>
  <c r="M644" i="196"/>
  <c r="M645" i="196"/>
  <c r="M646" i="196"/>
  <c r="M647" i="196"/>
  <c r="M648" i="196"/>
  <c r="M649" i="196"/>
  <c r="M650" i="196"/>
  <c r="M651" i="196"/>
  <c r="M652" i="196"/>
  <c r="M653" i="196"/>
  <c r="M654" i="196"/>
  <c r="M655" i="196"/>
  <c r="M656" i="196"/>
  <c r="M657" i="196"/>
  <c r="M658" i="196"/>
  <c r="M659" i="196"/>
  <c r="M660" i="196"/>
  <c r="M661" i="196"/>
  <c r="M662" i="196"/>
  <c r="M663" i="196"/>
  <c r="M664" i="196"/>
  <c r="M665" i="196"/>
  <c r="M666" i="196"/>
  <c r="M667" i="196"/>
  <c r="M668" i="196"/>
  <c r="M669" i="196"/>
  <c r="M670" i="196"/>
  <c r="M671" i="196"/>
  <c r="M672" i="196"/>
  <c r="M673" i="196"/>
  <c r="M674" i="196"/>
  <c r="M675" i="196"/>
  <c r="M676" i="196"/>
  <c r="M677" i="196"/>
  <c r="M678" i="196"/>
  <c r="M679" i="196"/>
  <c r="M680" i="196"/>
  <c r="M681" i="196"/>
  <c r="M682" i="196"/>
  <c r="M683" i="196"/>
  <c r="M684" i="196"/>
  <c r="M685" i="196"/>
  <c r="M686" i="196"/>
  <c r="M687" i="196"/>
  <c r="M688" i="196"/>
  <c r="M689" i="196"/>
  <c r="M690" i="196"/>
  <c r="M691" i="196"/>
  <c r="M692" i="196"/>
  <c r="M693" i="196"/>
  <c r="M694" i="196"/>
  <c r="M695" i="196"/>
  <c r="M696" i="196"/>
  <c r="M697" i="196"/>
  <c r="M698" i="196"/>
  <c r="M699" i="196"/>
  <c r="M700" i="196"/>
  <c r="M701" i="196"/>
  <c r="M702" i="196"/>
  <c r="M703" i="196"/>
  <c r="M704" i="196"/>
  <c r="M705" i="196"/>
  <c r="M706" i="196"/>
  <c r="M707" i="196"/>
  <c r="M708" i="196"/>
  <c r="M709" i="196"/>
  <c r="M710" i="196"/>
  <c r="M711" i="196"/>
  <c r="M712" i="196"/>
  <c r="M713" i="196"/>
  <c r="M714" i="196"/>
  <c r="M715" i="196"/>
  <c r="M716" i="196"/>
  <c r="M717" i="196"/>
  <c r="M718" i="196"/>
  <c r="M719" i="196"/>
  <c r="M720" i="196"/>
  <c r="M721" i="196"/>
  <c r="M722" i="196"/>
  <c r="M723" i="196"/>
  <c r="M724" i="196"/>
  <c r="M725" i="196"/>
  <c r="M726" i="196"/>
  <c r="M727" i="196"/>
  <c r="M728" i="196"/>
  <c r="M729" i="196"/>
  <c r="M730" i="196"/>
  <c r="M731" i="196"/>
  <c r="M732" i="196"/>
  <c r="M733" i="196"/>
  <c r="M734" i="196"/>
  <c r="M735" i="196"/>
  <c r="M736" i="196"/>
  <c r="M737" i="196"/>
  <c r="M738" i="196"/>
  <c r="M739" i="196"/>
  <c r="M740" i="196"/>
  <c r="M741" i="196"/>
  <c r="M742" i="196"/>
  <c r="M743" i="196"/>
  <c r="M744" i="196"/>
  <c r="M745" i="196"/>
  <c r="M746" i="196"/>
  <c r="M747" i="196"/>
  <c r="M748" i="196"/>
  <c r="M749" i="196"/>
  <c r="M750" i="196"/>
  <c r="M751" i="196"/>
  <c r="M752" i="196"/>
  <c r="M753" i="196"/>
  <c r="M754" i="196"/>
  <c r="M755" i="196"/>
  <c r="M756" i="196"/>
  <c r="M757" i="196"/>
  <c r="M758" i="196"/>
  <c r="M759" i="196"/>
  <c r="M760" i="196"/>
  <c r="M761" i="196"/>
  <c r="M762" i="196"/>
  <c r="M763" i="196"/>
  <c r="M764" i="196"/>
  <c r="M765" i="196"/>
  <c r="M766" i="196"/>
  <c r="M767" i="196"/>
  <c r="M768" i="196"/>
  <c r="M769" i="196"/>
  <c r="M770" i="196"/>
  <c r="M771" i="196"/>
  <c r="M772" i="196"/>
  <c r="M773" i="196"/>
  <c r="M774" i="196"/>
  <c r="M775" i="196"/>
  <c r="M776" i="196"/>
  <c r="M777" i="196"/>
  <c r="M778" i="196"/>
  <c r="M779" i="196"/>
  <c r="M780" i="196"/>
  <c r="M781" i="196"/>
  <c r="M782" i="196"/>
  <c r="M783" i="196"/>
  <c r="M784" i="196"/>
  <c r="M785" i="196"/>
  <c r="M786" i="196"/>
  <c r="M787" i="196"/>
  <c r="M788" i="196"/>
  <c r="M789" i="196"/>
  <c r="M790" i="196"/>
  <c r="M791" i="196"/>
  <c r="M792" i="196"/>
  <c r="M793" i="196"/>
  <c r="M794" i="196"/>
  <c r="M795" i="196"/>
  <c r="M796" i="196"/>
  <c r="M797" i="196"/>
  <c r="M798" i="196"/>
  <c r="M799" i="196"/>
  <c r="M800" i="196"/>
  <c r="M801" i="196"/>
  <c r="M802" i="196"/>
  <c r="M803" i="196"/>
  <c r="M804" i="196"/>
  <c r="M805" i="196"/>
  <c r="M806" i="196"/>
  <c r="M807" i="196"/>
  <c r="M808" i="196"/>
  <c r="M809" i="196"/>
  <c r="M810" i="196"/>
  <c r="M811" i="196"/>
  <c r="M812" i="196"/>
  <c r="M813" i="196"/>
  <c r="M814" i="196"/>
  <c r="M815" i="196"/>
  <c r="M816" i="196"/>
  <c r="M817" i="196"/>
  <c r="M818" i="196"/>
  <c r="M819" i="196"/>
  <c r="M820" i="196"/>
  <c r="M821" i="196"/>
  <c r="M822" i="196"/>
  <c r="M823" i="196"/>
  <c r="M824" i="196"/>
  <c r="M825" i="196"/>
  <c r="M826" i="196"/>
  <c r="M827" i="196"/>
  <c r="M828" i="196"/>
  <c r="M829" i="196"/>
  <c r="M830" i="196"/>
  <c r="M831" i="196"/>
  <c r="M832" i="196"/>
  <c r="M833" i="196"/>
  <c r="M834" i="196"/>
  <c r="M835" i="196"/>
  <c r="M836" i="196"/>
  <c r="M837" i="196"/>
  <c r="M838" i="196"/>
  <c r="M839" i="196"/>
  <c r="M840" i="196"/>
  <c r="M841" i="196"/>
  <c r="M842" i="196"/>
  <c r="M843" i="196"/>
  <c r="M844" i="196"/>
  <c r="M845" i="196"/>
  <c r="M846" i="196"/>
  <c r="M847" i="196"/>
  <c r="M848" i="196"/>
  <c r="M849" i="196"/>
  <c r="M850" i="196"/>
  <c r="M851" i="196"/>
  <c r="M852" i="196"/>
  <c r="M853" i="196"/>
  <c r="M854" i="196"/>
  <c r="M855" i="196"/>
  <c r="M856" i="196"/>
  <c r="M857" i="196"/>
  <c r="M858" i="196"/>
  <c r="M859" i="196"/>
  <c r="M860" i="196"/>
  <c r="M861" i="196"/>
  <c r="M862" i="196"/>
  <c r="M863" i="196"/>
  <c r="M864" i="196"/>
  <c r="M865" i="196"/>
  <c r="M866" i="196"/>
  <c r="M867" i="196"/>
  <c r="M868" i="196"/>
  <c r="M869" i="196"/>
  <c r="M870" i="196"/>
  <c r="M871" i="196"/>
  <c r="M872" i="196"/>
  <c r="M873" i="196"/>
  <c r="M874" i="196"/>
  <c r="M875" i="196"/>
  <c r="M876" i="196"/>
  <c r="M877" i="196"/>
  <c r="M878" i="196"/>
  <c r="M879" i="196"/>
  <c r="M880" i="196"/>
  <c r="M881" i="196"/>
  <c r="M882" i="196"/>
  <c r="M883" i="196"/>
  <c r="M884" i="196"/>
  <c r="M885" i="196"/>
  <c r="M886" i="196"/>
  <c r="M887" i="196"/>
  <c r="M888" i="196"/>
  <c r="M889" i="196"/>
  <c r="M890" i="196"/>
  <c r="M891" i="196"/>
  <c r="M892" i="196"/>
  <c r="M893" i="196"/>
  <c r="M894" i="196"/>
  <c r="M895" i="196"/>
  <c r="M896" i="196"/>
  <c r="M897" i="196"/>
  <c r="M898" i="196"/>
  <c r="M899" i="196"/>
  <c r="M900" i="196"/>
  <c r="M901" i="196"/>
  <c r="M902" i="196"/>
  <c r="M903" i="196"/>
  <c r="M904" i="196"/>
  <c r="M905" i="196"/>
  <c r="M906" i="196"/>
  <c r="M907" i="196"/>
  <c r="M908" i="196"/>
  <c r="M909" i="196"/>
  <c r="M910" i="196"/>
  <c r="M911" i="196"/>
  <c r="M912" i="196"/>
  <c r="M913" i="196"/>
  <c r="M914" i="196"/>
  <c r="M915" i="196"/>
  <c r="M916" i="196"/>
  <c r="M917" i="196"/>
  <c r="M918" i="196"/>
  <c r="M919" i="196"/>
  <c r="M920" i="196"/>
  <c r="M921" i="196"/>
  <c r="M922" i="196"/>
  <c r="M923" i="196"/>
  <c r="M924" i="196"/>
  <c r="M925" i="196"/>
  <c r="M926" i="196"/>
  <c r="M927" i="196"/>
  <c r="M928" i="196"/>
  <c r="M929" i="196"/>
  <c r="M930" i="196"/>
  <c r="M931" i="196"/>
  <c r="M932" i="196"/>
  <c r="M933" i="196"/>
  <c r="M934" i="196"/>
  <c r="M935" i="196"/>
  <c r="M936" i="196"/>
  <c r="M937" i="196"/>
  <c r="M938" i="196"/>
  <c r="M939" i="196"/>
  <c r="M940" i="196"/>
  <c r="M941" i="196"/>
  <c r="M942" i="196"/>
  <c r="M943" i="196"/>
  <c r="M944" i="196"/>
  <c r="M945" i="196"/>
  <c r="M946" i="196"/>
  <c r="M947" i="196"/>
  <c r="M948" i="196"/>
  <c r="M949" i="196"/>
  <c r="M950" i="196"/>
  <c r="M951" i="196"/>
  <c r="M952" i="196"/>
  <c r="M953" i="196"/>
  <c r="M954" i="196"/>
  <c r="M955" i="196"/>
  <c r="M956" i="196"/>
  <c r="M957" i="196"/>
  <c r="M958" i="196"/>
  <c r="M959" i="196"/>
  <c r="M960" i="196"/>
  <c r="M961" i="196"/>
  <c r="M962" i="196"/>
  <c r="M963" i="196"/>
  <c r="M964" i="196"/>
  <c r="M965" i="196"/>
  <c r="M966" i="196"/>
  <c r="M967" i="196"/>
  <c r="M968" i="196"/>
  <c r="M969" i="196"/>
  <c r="M970" i="196"/>
  <c r="M971" i="196"/>
  <c r="M972" i="196"/>
  <c r="M973" i="196"/>
  <c r="M974" i="196"/>
  <c r="M975" i="196"/>
  <c r="M976" i="196"/>
  <c r="M977" i="196"/>
  <c r="M978" i="196"/>
  <c r="M979" i="196"/>
  <c r="M980" i="196"/>
  <c r="M981" i="196"/>
  <c r="M982" i="196"/>
  <c r="M983" i="196"/>
  <c r="M984" i="196"/>
  <c r="M985" i="196"/>
  <c r="M986" i="196"/>
  <c r="M987" i="196"/>
  <c r="M988" i="196"/>
  <c r="M989" i="196"/>
  <c r="M990" i="196"/>
  <c r="M991" i="196"/>
  <c r="M992" i="196"/>
  <c r="M993" i="196"/>
  <c r="M994" i="196"/>
  <c r="M995" i="196"/>
  <c r="M996" i="196"/>
  <c r="M997" i="196"/>
  <c r="M998" i="196"/>
  <c r="M999" i="196"/>
  <c r="M1000" i="196"/>
  <c r="M1001" i="196"/>
  <c r="M1002" i="196"/>
  <c r="M1003" i="196"/>
  <c r="M1004" i="196"/>
  <c r="M1005" i="196"/>
  <c r="M1006" i="196"/>
  <c r="M1007" i="196"/>
  <c r="M1008" i="196"/>
  <c r="M1009" i="196"/>
  <c r="M1010" i="196"/>
  <c r="M1011" i="196"/>
  <c r="M1012" i="196"/>
  <c r="M1013" i="196"/>
  <c r="M1014" i="196"/>
  <c r="M1015" i="196"/>
  <c r="M1016" i="196"/>
  <c r="M1017" i="196"/>
  <c r="M1018" i="196"/>
  <c r="M1019" i="196"/>
  <c r="M1020" i="196"/>
  <c r="M1021" i="196"/>
  <c r="M1022" i="196"/>
  <c r="M1023" i="196"/>
  <c r="M1024" i="196"/>
  <c r="M1025" i="196"/>
  <c r="M1026" i="196"/>
  <c r="M1027" i="196"/>
  <c r="M1028" i="196"/>
  <c r="M1029" i="196"/>
  <c r="M1030" i="196"/>
  <c r="M1031" i="196"/>
  <c r="M1032" i="196"/>
  <c r="M1033" i="196"/>
  <c r="M1034" i="196"/>
  <c r="M1035" i="196"/>
  <c r="M1036" i="196"/>
  <c r="M1037" i="196"/>
  <c r="M1038" i="196"/>
  <c r="M1039" i="196"/>
  <c r="M1040" i="196"/>
  <c r="M1041" i="196"/>
  <c r="M1042" i="196"/>
  <c r="M1043" i="196"/>
  <c r="M1044" i="196"/>
  <c r="M1045" i="196"/>
  <c r="M1046" i="196"/>
  <c r="M1047" i="196"/>
  <c r="M1048" i="196"/>
  <c r="M1049" i="196"/>
  <c r="M1050" i="196"/>
  <c r="M1051" i="196"/>
  <c r="M1052" i="196"/>
  <c r="M1053" i="196"/>
  <c r="M1054" i="196"/>
  <c r="M1055" i="196"/>
  <c r="M1056" i="196"/>
  <c r="M1057" i="196"/>
  <c r="M1058" i="196"/>
  <c r="M1059" i="196"/>
  <c r="M1060" i="196"/>
  <c r="M1061" i="196"/>
  <c r="M1062" i="196"/>
  <c r="M1063" i="196"/>
  <c r="M1064" i="196"/>
  <c r="M1065" i="196"/>
  <c r="M1066" i="196"/>
  <c r="M1067" i="196"/>
  <c r="M1068" i="196"/>
  <c r="M1069" i="196"/>
  <c r="M1070" i="196"/>
  <c r="M1071" i="196"/>
  <c r="M1072" i="196"/>
  <c r="M1073" i="196"/>
  <c r="M1074" i="196"/>
  <c r="M1075" i="196"/>
  <c r="M1076" i="196"/>
  <c r="M1077" i="196"/>
  <c r="M1078" i="196"/>
  <c r="M1079" i="196"/>
  <c r="M1080" i="196"/>
  <c r="M1081" i="196"/>
  <c r="M1082" i="196"/>
  <c r="M1083" i="196"/>
  <c r="M1084" i="196"/>
  <c r="M1085" i="196"/>
  <c r="M1086" i="196"/>
  <c r="M1087" i="196"/>
  <c r="M1088" i="196"/>
  <c r="M1089" i="196"/>
  <c r="M1090" i="196"/>
  <c r="M1091" i="196"/>
  <c r="M1092" i="196"/>
  <c r="M1093" i="196"/>
  <c r="M1094" i="196"/>
  <c r="M1095" i="196"/>
  <c r="M1096" i="196"/>
  <c r="M1097" i="196"/>
  <c r="M1098" i="196"/>
  <c r="M1099" i="196"/>
  <c r="M1100" i="196"/>
  <c r="M1101" i="196"/>
  <c r="M1102" i="196"/>
  <c r="M1103" i="196"/>
  <c r="M1104" i="196"/>
  <c r="M1105" i="196"/>
  <c r="M1106" i="196"/>
  <c r="M1107" i="196"/>
  <c r="M1108" i="196"/>
  <c r="M1109" i="196"/>
  <c r="M1110" i="196"/>
  <c r="M1111" i="196"/>
  <c r="M1112" i="196"/>
  <c r="M1113" i="196"/>
  <c r="M1114" i="196"/>
  <c r="M1115" i="196"/>
  <c r="M1116" i="196"/>
  <c r="M1117" i="196"/>
  <c r="M1118" i="196"/>
  <c r="M1119" i="196"/>
  <c r="M1120" i="196"/>
  <c r="M1121" i="196"/>
  <c r="M1122" i="196"/>
  <c r="M1123" i="196"/>
  <c r="M1124" i="196"/>
  <c r="M1125" i="196"/>
  <c r="M1126" i="196"/>
  <c r="M1127" i="196"/>
  <c r="M1128" i="196"/>
  <c r="M1129" i="196"/>
  <c r="M1130" i="196"/>
  <c r="M1131" i="196"/>
  <c r="M1132" i="196"/>
  <c r="M1133" i="196"/>
  <c r="M1134" i="196"/>
  <c r="M1135" i="196"/>
  <c r="M1136" i="196"/>
  <c r="M1137" i="196"/>
  <c r="M1138" i="196"/>
  <c r="M1139" i="196"/>
  <c r="M1140" i="196"/>
  <c r="M1141" i="196"/>
  <c r="M1142" i="196"/>
  <c r="M1143" i="196"/>
  <c r="M1144" i="196"/>
  <c r="M1145" i="196"/>
  <c r="M1146" i="196"/>
  <c r="M1147" i="196"/>
  <c r="M1148" i="196"/>
  <c r="M1149" i="196"/>
  <c r="M1150" i="196"/>
  <c r="M1151" i="196"/>
  <c r="M1152" i="196"/>
  <c r="M1153" i="196"/>
  <c r="M1154" i="196"/>
  <c r="M1155" i="196"/>
  <c r="M1156" i="196"/>
  <c r="M1157" i="196"/>
  <c r="M1158" i="196"/>
  <c r="M1159" i="196"/>
  <c r="M1160" i="196"/>
  <c r="M1161" i="196"/>
  <c r="M1162" i="196"/>
  <c r="M1163" i="196"/>
  <c r="M1164" i="196"/>
  <c r="M1165" i="196"/>
  <c r="M1166" i="196"/>
  <c r="M1167" i="196"/>
  <c r="M1168" i="196"/>
  <c r="M1169" i="196"/>
  <c r="M1170" i="196"/>
  <c r="M1171" i="196"/>
  <c r="M1172" i="196"/>
  <c r="M1173" i="196"/>
  <c r="M1174" i="196"/>
  <c r="M1175" i="196"/>
  <c r="M1176" i="196"/>
  <c r="M1177" i="196"/>
  <c r="M1178" i="196"/>
  <c r="M1179" i="196"/>
  <c r="M1180" i="196"/>
  <c r="M1181" i="196"/>
  <c r="M1182" i="196"/>
  <c r="M1183" i="196"/>
  <c r="M1184" i="196"/>
  <c r="M1185" i="196"/>
  <c r="M1186" i="196"/>
  <c r="M1187" i="196"/>
  <c r="M1188" i="196"/>
  <c r="M1189" i="196"/>
  <c r="M1190" i="196"/>
  <c r="M1191" i="196"/>
  <c r="M1192" i="196"/>
  <c r="M1193" i="196"/>
  <c r="M1194" i="196"/>
  <c r="M1195" i="196"/>
  <c r="M1196" i="196"/>
  <c r="M1197" i="196"/>
  <c r="M1198" i="196"/>
  <c r="M1199" i="196"/>
  <c r="M1200" i="196"/>
  <c r="M1201" i="196"/>
  <c r="M1202" i="196"/>
  <c r="M1203" i="196"/>
  <c r="M1204" i="196"/>
  <c r="M1205" i="196"/>
  <c r="M1206" i="196"/>
  <c r="M1207" i="196"/>
  <c r="M1208" i="196"/>
  <c r="M1209" i="196"/>
  <c r="M1210" i="196"/>
  <c r="M1211" i="196"/>
  <c r="M1212" i="196"/>
  <c r="M1213" i="196"/>
  <c r="M1214" i="196"/>
  <c r="M1215" i="196"/>
  <c r="M1216" i="196"/>
  <c r="M1217" i="196"/>
  <c r="M1218" i="196"/>
  <c r="M1219" i="196"/>
  <c r="M1220" i="196"/>
  <c r="M1221" i="196"/>
  <c r="M1222" i="196"/>
  <c r="M1223" i="196"/>
  <c r="M1224" i="196"/>
  <c r="M1225" i="196"/>
  <c r="M1226" i="196"/>
  <c r="M1227" i="196"/>
  <c r="M1228" i="196"/>
  <c r="M1229" i="196"/>
  <c r="M1230" i="196"/>
  <c r="M1231" i="196"/>
  <c r="M1232" i="196"/>
  <c r="M1233" i="196"/>
  <c r="M1234" i="196"/>
  <c r="M1235" i="196"/>
  <c r="M1236" i="196"/>
  <c r="M1237" i="196"/>
  <c r="M1238" i="196"/>
  <c r="M1239" i="196"/>
  <c r="M1240" i="196"/>
  <c r="M1241" i="196"/>
  <c r="M1242" i="196"/>
  <c r="M1243" i="196"/>
  <c r="M1244" i="196"/>
  <c r="M1245" i="196"/>
  <c r="M1246" i="196"/>
  <c r="M1247" i="196"/>
  <c r="M1248" i="196"/>
  <c r="M1249" i="196"/>
  <c r="M1250" i="196"/>
  <c r="M1251" i="196"/>
  <c r="M1252" i="196"/>
  <c r="M1253" i="196"/>
  <c r="M1254" i="196"/>
  <c r="M1255" i="196"/>
  <c r="M1256" i="196"/>
  <c r="M1257" i="196"/>
  <c r="M1258" i="196"/>
  <c r="M1259" i="196"/>
  <c r="M1260" i="196"/>
  <c r="M1261" i="196"/>
  <c r="M1262" i="196"/>
  <c r="M1263" i="196"/>
  <c r="M1264" i="196"/>
  <c r="M1265" i="196"/>
  <c r="M1266" i="196"/>
  <c r="M1267" i="196"/>
  <c r="M1268" i="196"/>
  <c r="M1269" i="196"/>
  <c r="M1270" i="196"/>
  <c r="M1271" i="196"/>
  <c r="M1272" i="196"/>
  <c r="M1273" i="196"/>
  <c r="M1274" i="196"/>
  <c r="M1275" i="196"/>
  <c r="M1276" i="196"/>
  <c r="M1277" i="196"/>
  <c r="M1278" i="196"/>
  <c r="N2" i="196"/>
  <c r="N3" i="196"/>
  <c r="N4" i="196"/>
  <c r="N5" i="196"/>
  <c r="N6" i="196"/>
  <c r="N7" i="196"/>
  <c r="N8" i="196"/>
  <c r="N9" i="196"/>
  <c r="N10" i="196"/>
  <c r="N11" i="196"/>
  <c r="N12" i="196"/>
  <c r="N13" i="196"/>
  <c r="N14" i="196"/>
  <c r="N15" i="196"/>
  <c r="N16" i="196"/>
  <c r="N17" i="196"/>
  <c r="N18" i="196"/>
  <c r="N19" i="196"/>
  <c r="N20" i="196"/>
  <c r="N21" i="196"/>
  <c r="N22" i="196"/>
  <c r="N23" i="196"/>
  <c r="N24" i="196"/>
  <c r="N25" i="196"/>
  <c r="N26" i="196"/>
  <c r="N27" i="196"/>
  <c r="N28" i="196"/>
  <c r="N29" i="196"/>
  <c r="N30" i="196"/>
  <c r="N31" i="196"/>
  <c r="N32" i="196"/>
  <c r="N33" i="196"/>
  <c r="N34" i="196"/>
  <c r="N35" i="196"/>
  <c r="N36" i="196"/>
  <c r="N37" i="196"/>
  <c r="N38" i="196"/>
  <c r="N39" i="196"/>
  <c r="N40" i="196"/>
  <c r="N41" i="196"/>
  <c r="N42" i="196"/>
  <c r="N43" i="196"/>
  <c r="N44" i="196"/>
  <c r="N45" i="196"/>
  <c r="N46" i="196"/>
  <c r="N47" i="196"/>
  <c r="N48" i="196"/>
  <c r="N49" i="196"/>
  <c r="N50" i="196"/>
  <c r="N51" i="196"/>
  <c r="N52" i="196"/>
  <c r="N53" i="196"/>
  <c r="N54" i="196"/>
  <c r="N55" i="196"/>
  <c r="N56" i="196"/>
  <c r="N57" i="196"/>
  <c r="N58" i="196"/>
  <c r="N59" i="196"/>
  <c r="N60" i="196"/>
  <c r="N61" i="196"/>
  <c r="N62" i="196"/>
  <c r="N63" i="196"/>
  <c r="N64" i="196"/>
  <c r="N65" i="196"/>
  <c r="N66" i="196"/>
  <c r="N67" i="196"/>
  <c r="N68" i="196"/>
  <c r="N69" i="196"/>
  <c r="N70" i="196"/>
  <c r="N71" i="196"/>
  <c r="N72" i="196"/>
  <c r="N73" i="196"/>
  <c r="N74" i="196"/>
  <c r="N75" i="196"/>
  <c r="N76" i="196"/>
  <c r="N77" i="196"/>
  <c r="N78" i="196"/>
  <c r="N79" i="196"/>
  <c r="N80" i="196"/>
  <c r="N81" i="196"/>
  <c r="N82" i="196"/>
  <c r="N83" i="196"/>
  <c r="N84" i="196"/>
  <c r="N85" i="196"/>
  <c r="N86" i="196"/>
  <c r="N87" i="196"/>
  <c r="N88" i="196"/>
  <c r="N89" i="196"/>
  <c r="N90" i="196"/>
  <c r="N91" i="196"/>
  <c r="N92" i="196"/>
  <c r="N93" i="196"/>
  <c r="N94" i="196"/>
  <c r="N95" i="196"/>
  <c r="N96" i="196"/>
  <c r="N97" i="196"/>
  <c r="N98" i="196"/>
  <c r="N99" i="196"/>
  <c r="N100" i="196"/>
  <c r="N101" i="196"/>
  <c r="N102" i="196"/>
  <c r="N103" i="196"/>
  <c r="N104" i="196"/>
  <c r="N105" i="196"/>
  <c r="N106" i="196"/>
  <c r="N107" i="196"/>
  <c r="N108" i="196"/>
  <c r="N109" i="196"/>
  <c r="N110" i="196"/>
  <c r="N111" i="196"/>
  <c r="N112" i="196"/>
  <c r="N113" i="196"/>
  <c r="N114" i="196"/>
  <c r="N115" i="196"/>
  <c r="N116" i="196"/>
  <c r="N117" i="196"/>
  <c r="N118" i="196"/>
  <c r="N119" i="196"/>
  <c r="N120" i="196"/>
  <c r="N121" i="196"/>
  <c r="N122" i="196"/>
  <c r="N123" i="196"/>
  <c r="N124" i="196"/>
  <c r="N125" i="196"/>
  <c r="N126" i="196"/>
  <c r="N127" i="196"/>
  <c r="N128" i="196"/>
  <c r="N129" i="196"/>
  <c r="N130" i="196"/>
  <c r="N131" i="196"/>
  <c r="N132" i="196"/>
  <c r="N133" i="196"/>
  <c r="N134" i="196"/>
  <c r="N135" i="196"/>
  <c r="N136" i="196"/>
  <c r="N137" i="196"/>
  <c r="N138" i="196"/>
  <c r="N139" i="196"/>
  <c r="N140" i="196"/>
  <c r="N141" i="196"/>
  <c r="N142" i="196"/>
  <c r="N143" i="196"/>
  <c r="N144" i="196"/>
  <c r="N145" i="196"/>
  <c r="N146" i="196"/>
  <c r="N147" i="196"/>
  <c r="N148" i="196"/>
  <c r="N149" i="196"/>
  <c r="N150" i="196"/>
  <c r="N151" i="196"/>
  <c r="N152" i="196"/>
  <c r="N153" i="196"/>
  <c r="N154" i="196"/>
  <c r="N155" i="196"/>
  <c r="N156" i="196"/>
  <c r="N157" i="196"/>
  <c r="N158" i="196"/>
  <c r="N159" i="196"/>
  <c r="N160" i="196"/>
  <c r="N161" i="196"/>
  <c r="N162" i="196"/>
  <c r="N163" i="196"/>
  <c r="N164" i="196"/>
  <c r="N165" i="196"/>
  <c r="N166" i="196"/>
  <c r="N167" i="196"/>
  <c r="N168" i="196"/>
  <c r="N169" i="196"/>
  <c r="N170" i="196"/>
  <c r="N171" i="196"/>
  <c r="N172" i="196"/>
  <c r="N173" i="196"/>
  <c r="N174" i="196"/>
  <c r="N175" i="196"/>
  <c r="N176" i="196"/>
  <c r="N177" i="196"/>
  <c r="N178" i="196"/>
  <c r="N179" i="196"/>
  <c r="N180" i="196"/>
  <c r="N181" i="196"/>
  <c r="N182" i="196"/>
  <c r="N183" i="196"/>
  <c r="N184" i="196"/>
  <c r="N185" i="196"/>
  <c r="N186" i="196"/>
  <c r="N187" i="196"/>
  <c r="N188" i="196"/>
  <c r="N189" i="196"/>
  <c r="N190" i="196"/>
  <c r="N191" i="196"/>
  <c r="N192" i="196"/>
  <c r="N193" i="196"/>
  <c r="N194" i="196"/>
  <c r="N195" i="196"/>
  <c r="N196" i="196"/>
  <c r="N197" i="196"/>
  <c r="N198" i="196"/>
  <c r="N199" i="196"/>
  <c r="N200" i="196"/>
  <c r="N201" i="196"/>
  <c r="N202" i="196"/>
  <c r="N203" i="196"/>
  <c r="N204" i="196"/>
  <c r="N205" i="196"/>
  <c r="N206" i="196"/>
  <c r="N207" i="196"/>
  <c r="N208" i="196"/>
  <c r="N209" i="196"/>
  <c r="N210" i="196"/>
  <c r="N211" i="196"/>
  <c r="N212" i="196"/>
  <c r="N213" i="196"/>
  <c r="N214" i="196"/>
  <c r="N215" i="196"/>
  <c r="N216" i="196"/>
  <c r="N217" i="196"/>
  <c r="N218" i="196"/>
  <c r="N219" i="196"/>
  <c r="N220" i="196"/>
  <c r="N221" i="196"/>
  <c r="N222" i="196"/>
  <c r="N223" i="196"/>
  <c r="N224" i="196"/>
  <c r="N225" i="196"/>
  <c r="N226" i="196"/>
  <c r="N227" i="196"/>
  <c r="N228" i="196"/>
  <c r="N229" i="196"/>
  <c r="N230" i="196"/>
  <c r="N231" i="196"/>
  <c r="N232" i="196"/>
  <c r="N233" i="196"/>
  <c r="N234" i="196"/>
  <c r="N235" i="196"/>
  <c r="N236" i="196"/>
  <c r="N237" i="196"/>
  <c r="N238" i="196"/>
  <c r="N239" i="196"/>
  <c r="N240" i="196"/>
  <c r="N241" i="196"/>
  <c r="N242" i="196"/>
  <c r="N243" i="196"/>
  <c r="N244" i="196"/>
  <c r="N245" i="196"/>
  <c r="N246" i="196"/>
  <c r="N247" i="196"/>
  <c r="N248" i="196"/>
  <c r="N249" i="196"/>
  <c r="N250" i="196"/>
  <c r="N251" i="196"/>
  <c r="N252" i="196"/>
  <c r="N253" i="196"/>
  <c r="N254" i="196"/>
  <c r="N255" i="196"/>
  <c r="N256" i="196"/>
  <c r="N257" i="196"/>
  <c r="N258" i="196"/>
  <c r="N259" i="196"/>
  <c r="N260" i="196"/>
  <c r="N261" i="196"/>
  <c r="N262" i="196"/>
  <c r="N263" i="196"/>
  <c r="N264" i="196"/>
  <c r="N265" i="196"/>
  <c r="N266" i="196"/>
  <c r="N267" i="196"/>
  <c r="N268" i="196"/>
  <c r="N269" i="196"/>
  <c r="N270" i="196"/>
  <c r="N271" i="196"/>
  <c r="N272" i="196"/>
  <c r="N273" i="196"/>
  <c r="N274" i="196"/>
  <c r="N275" i="196"/>
  <c r="N276" i="196"/>
  <c r="N277" i="196"/>
  <c r="N278" i="196"/>
  <c r="N279" i="196"/>
  <c r="N280" i="196"/>
  <c r="N281" i="196"/>
  <c r="N282" i="196"/>
  <c r="N283" i="196"/>
  <c r="N284" i="196"/>
  <c r="N285" i="196"/>
  <c r="N286" i="196"/>
  <c r="N287" i="196"/>
  <c r="N288" i="196"/>
  <c r="N289" i="196"/>
  <c r="N290" i="196"/>
  <c r="N291" i="196"/>
  <c r="N292" i="196"/>
  <c r="N293" i="196"/>
  <c r="N294" i="196"/>
  <c r="N295" i="196"/>
  <c r="N296" i="196"/>
  <c r="N297" i="196"/>
  <c r="N298" i="196"/>
  <c r="N299" i="196"/>
  <c r="N300" i="196"/>
  <c r="N301" i="196"/>
  <c r="N302" i="196"/>
  <c r="N303" i="196"/>
  <c r="N304" i="196"/>
  <c r="N305" i="196"/>
  <c r="N306" i="196"/>
  <c r="N307" i="196"/>
  <c r="N308" i="196"/>
  <c r="N309" i="196"/>
  <c r="N310" i="196"/>
  <c r="N311" i="196"/>
  <c r="N312" i="196"/>
  <c r="N313" i="196"/>
  <c r="N314" i="196"/>
  <c r="N315" i="196"/>
  <c r="N316" i="196"/>
  <c r="N317" i="196"/>
  <c r="N318" i="196"/>
  <c r="N319" i="196"/>
  <c r="N320" i="196"/>
  <c r="N321" i="196"/>
  <c r="N322" i="196"/>
  <c r="N323" i="196"/>
  <c r="N324" i="196"/>
  <c r="N325" i="196"/>
  <c r="N326" i="196"/>
  <c r="N327" i="196"/>
  <c r="N328" i="196"/>
  <c r="N329" i="196"/>
  <c r="N330" i="196"/>
  <c r="N331" i="196"/>
  <c r="N332" i="196"/>
  <c r="N333" i="196"/>
  <c r="N334" i="196"/>
  <c r="N335" i="196"/>
  <c r="N336" i="196"/>
  <c r="N337" i="196"/>
  <c r="N338" i="196"/>
  <c r="N339" i="196"/>
  <c r="N340" i="196"/>
  <c r="N341" i="196"/>
  <c r="N342" i="196"/>
  <c r="N343" i="196"/>
  <c r="N344" i="196"/>
  <c r="N345" i="196"/>
  <c r="N346" i="196"/>
  <c r="N347" i="196"/>
  <c r="N348" i="196"/>
  <c r="N349" i="196"/>
  <c r="N350" i="196"/>
  <c r="N351" i="196"/>
  <c r="N352" i="196"/>
  <c r="N353" i="196"/>
  <c r="N354" i="196"/>
  <c r="N355" i="196"/>
  <c r="N356" i="196"/>
  <c r="N357" i="196"/>
  <c r="N358" i="196"/>
  <c r="N359" i="196"/>
  <c r="N360" i="196"/>
  <c r="N361" i="196"/>
  <c r="N362" i="196"/>
  <c r="N363" i="196"/>
  <c r="N364" i="196"/>
  <c r="N365" i="196"/>
  <c r="N366" i="196"/>
  <c r="N367" i="196"/>
  <c r="N368" i="196"/>
  <c r="N369" i="196"/>
  <c r="N370" i="196"/>
  <c r="N371" i="196"/>
  <c r="N372" i="196"/>
  <c r="N373" i="196"/>
  <c r="N374" i="196"/>
  <c r="N375" i="196"/>
  <c r="N376" i="196"/>
  <c r="N377" i="196"/>
  <c r="N378" i="196"/>
  <c r="N379" i="196"/>
  <c r="N380" i="196"/>
  <c r="N381" i="196"/>
  <c r="N382" i="196"/>
  <c r="N383" i="196"/>
  <c r="N384" i="196"/>
  <c r="N385" i="196"/>
  <c r="N386" i="196"/>
  <c r="N387" i="196"/>
  <c r="N388" i="196"/>
  <c r="N389" i="196"/>
  <c r="N390" i="196"/>
  <c r="N391" i="196"/>
  <c r="N392" i="196"/>
  <c r="N393" i="196"/>
  <c r="N394" i="196"/>
  <c r="N395" i="196"/>
  <c r="N396" i="196"/>
  <c r="N397" i="196"/>
  <c r="N398" i="196"/>
  <c r="N399" i="196"/>
  <c r="N400" i="196"/>
  <c r="N401" i="196"/>
  <c r="N402" i="196"/>
  <c r="N403" i="196"/>
  <c r="N404" i="196"/>
  <c r="N405" i="196"/>
  <c r="N406" i="196"/>
  <c r="N407" i="196"/>
  <c r="N408" i="196"/>
  <c r="N409" i="196"/>
  <c r="N410" i="196"/>
  <c r="N411" i="196"/>
  <c r="N412" i="196"/>
  <c r="N413" i="196"/>
  <c r="N414" i="196"/>
  <c r="N415" i="196"/>
  <c r="N416" i="196"/>
  <c r="N417" i="196"/>
  <c r="N418" i="196"/>
  <c r="N419" i="196"/>
  <c r="N420" i="196"/>
  <c r="N421" i="196"/>
  <c r="N422" i="196"/>
  <c r="N423" i="196"/>
  <c r="N424" i="196"/>
  <c r="N425" i="196"/>
  <c r="N426" i="196"/>
  <c r="N427" i="196"/>
  <c r="N428" i="196"/>
  <c r="N429" i="196"/>
  <c r="N430" i="196"/>
  <c r="N431" i="196"/>
  <c r="N432" i="196"/>
  <c r="N433" i="196"/>
  <c r="N434" i="196"/>
  <c r="N435" i="196"/>
  <c r="N436" i="196"/>
  <c r="N437" i="196"/>
  <c r="N438" i="196"/>
  <c r="N439" i="196"/>
  <c r="N440" i="196"/>
  <c r="N441" i="196"/>
  <c r="N442" i="196"/>
  <c r="N443" i="196"/>
  <c r="N444" i="196"/>
  <c r="N445" i="196"/>
  <c r="N446" i="196"/>
  <c r="N447" i="196"/>
  <c r="N448" i="196"/>
  <c r="N449" i="196"/>
  <c r="N450" i="196"/>
  <c r="N451" i="196"/>
  <c r="N452" i="196"/>
  <c r="N453" i="196"/>
  <c r="N454" i="196"/>
  <c r="N455" i="196"/>
  <c r="N456" i="196"/>
  <c r="N457" i="196"/>
  <c r="N458" i="196"/>
  <c r="N459" i="196"/>
  <c r="N460" i="196"/>
  <c r="N461" i="196"/>
  <c r="N462" i="196"/>
  <c r="N463" i="196"/>
  <c r="N464" i="196"/>
  <c r="N465" i="196"/>
  <c r="N466" i="196"/>
  <c r="N467" i="196"/>
  <c r="N468" i="196"/>
  <c r="N469" i="196"/>
  <c r="N470" i="196"/>
  <c r="N471" i="196"/>
  <c r="N472" i="196"/>
  <c r="N473" i="196"/>
  <c r="N474" i="196"/>
  <c r="N475" i="196"/>
  <c r="N476" i="196"/>
  <c r="N477" i="196"/>
  <c r="N478" i="196"/>
  <c r="N479" i="196"/>
  <c r="N480" i="196"/>
  <c r="N481" i="196"/>
  <c r="N482" i="196"/>
  <c r="N483" i="196"/>
  <c r="N484" i="196"/>
  <c r="N485" i="196"/>
  <c r="N486" i="196"/>
  <c r="N487" i="196"/>
  <c r="N488" i="196"/>
  <c r="N489" i="196"/>
  <c r="N490" i="196"/>
  <c r="N491" i="196"/>
  <c r="N492" i="196"/>
  <c r="N493" i="196"/>
  <c r="N494" i="196"/>
  <c r="N495" i="196"/>
  <c r="N496" i="196"/>
  <c r="N497" i="196"/>
  <c r="N498" i="196"/>
  <c r="N499" i="196"/>
  <c r="N500" i="196"/>
  <c r="N501" i="196"/>
  <c r="N502" i="196"/>
  <c r="N503" i="196"/>
  <c r="N504" i="196"/>
  <c r="N505" i="196"/>
  <c r="N506" i="196"/>
  <c r="N507" i="196"/>
  <c r="N508" i="196"/>
  <c r="N509" i="196"/>
  <c r="N510" i="196"/>
  <c r="N511" i="196"/>
  <c r="N512" i="196"/>
  <c r="N513" i="196"/>
  <c r="N514" i="196"/>
  <c r="N515" i="196"/>
  <c r="N516" i="196"/>
  <c r="N517" i="196"/>
  <c r="N518" i="196"/>
  <c r="N519" i="196"/>
  <c r="N520" i="196"/>
  <c r="N521" i="196"/>
  <c r="N522" i="196"/>
  <c r="N523" i="196"/>
  <c r="N524" i="196"/>
  <c r="N525" i="196"/>
  <c r="N526" i="196"/>
  <c r="N527" i="196"/>
  <c r="N528" i="196"/>
  <c r="N529" i="196"/>
  <c r="N530" i="196"/>
  <c r="N531" i="196"/>
  <c r="N532" i="196"/>
  <c r="N533" i="196"/>
  <c r="N534" i="196"/>
  <c r="N535" i="196"/>
  <c r="N536" i="196"/>
  <c r="N537" i="196"/>
  <c r="N538" i="196"/>
  <c r="N539" i="196"/>
  <c r="N540" i="196"/>
  <c r="N541" i="196"/>
  <c r="N542" i="196"/>
  <c r="N543" i="196"/>
  <c r="N544" i="196"/>
  <c r="N545" i="196"/>
  <c r="N546" i="196"/>
  <c r="N547" i="196"/>
  <c r="N548" i="196"/>
  <c r="N549" i="196"/>
  <c r="N550" i="196"/>
  <c r="N551" i="196"/>
  <c r="N552" i="196"/>
  <c r="N553" i="196"/>
  <c r="N554" i="196"/>
  <c r="N555" i="196"/>
  <c r="N556" i="196"/>
  <c r="N557" i="196"/>
  <c r="N558" i="196"/>
  <c r="N559" i="196"/>
  <c r="N560" i="196"/>
  <c r="N561" i="196"/>
  <c r="N562" i="196"/>
  <c r="N563" i="196"/>
  <c r="N564" i="196"/>
  <c r="N565" i="196"/>
  <c r="N566" i="196"/>
  <c r="N567" i="196"/>
  <c r="N568" i="196"/>
  <c r="N569" i="196"/>
  <c r="N570" i="196"/>
  <c r="N571" i="196"/>
  <c r="N572" i="196"/>
  <c r="N573" i="196"/>
  <c r="N574" i="196"/>
  <c r="N575" i="196"/>
  <c r="N576" i="196"/>
  <c r="N577" i="196"/>
  <c r="N578" i="196"/>
  <c r="N579" i="196"/>
  <c r="N580" i="196"/>
  <c r="N581" i="196"/>
  <c r="N582" i="196"/>
  <c r="N583" i="196"/>
  <c r="N584" i="196"/>
  <c r="N585" i="196"/>
  <c r="N586" i="196"/>
  <c r="N587" i="196"/>
  <c r="N588" i="196"/>
  <c r="N589" i="196"/>
  <c r="N590" i="196"/>
  <c r="N591" i="196"/>
  <c r="N592" i="196"/>
  <c r="N593" i="196"/>
  <c r="N594" i="196"/>
  <c r="N595" i="196"/>
  <c r="N596" i="196"/>
  <c r="N597" i="196"/>
  <c r="N598" i="196"/>
  <c r="N599" i="196"/>
  <c r="N600" i="196"/>
  <c r="N601" i="196"/>
  <c r="N602" i="196"/>
  <c r="N603" i="196"/>
  <c r="N604" i="196"/>
  <c r="N605" i="196"/>
  <c r="N606" i="196"/>
  <c r="N607" i="196"/>
  <c r="N608" i="196"/>
  <c r="N609" i="196"/>
  <c r="N610" i="196"/>
  <c r="N611" i="196"/>
  <c r="N612" i="196"/>
  <c r="N613" i="196"/>
  <c r="N614" i="196"/>
  <c r="N615" i="196"/>
  <c r="N616" i="196"/>
  <c r="N617" i="196"/>
  <c r="N618" i="196"/>
  <c r="N619" i="196"/>
  <c r="N620" i="196"/>
  <c r="N621" i="196"/>
  <c r="N622" i="196"/>
  <c r="N623" i="196"/>
  <c r="N624" i="196"/>
  <c r="N625" i="196"/>
  <c r="N626" i="196"/>
  <c r="N627" i="196"/>
  <c r="N628" i="196"/>
  <c r="N629" i="196"/>
  <c r="N630" i="196"/>
  <c r="N631" i="196"/>
  <c r="N632" i="196"/>
  <c r="N633" i="196"/>
  <c r="N634" i="196"/>
  <c r="N635" i="196"/>
  <c r="N636" i="196"/>
  <c r="N637" i="196"/>
  <c r="N638" i="196"/>
  <c r="N639" i="196"/>
  <c r="N640" i="196"/>
  <c r="N641" i="196"/>
  <c r="N642" i="196"/>
  <c r="N643" i="196"/>
  <c r="N644" i="196"/>
  <c r="N645" i="196"/>
  <c r="N646" i="196"/>
  <c r="N647" i="196"/>
  <c r="N648" i="196"/>
  <c r="N649" i="196"/>
  <c r="N650" i="196"/>
  <c r="N651" i="196"/>
  <c r="N652" i="196"/>
  <c r="N653" i="196"/>
  <c r="N654" i="196"/>
  <c r="N655" i="196"/>
  <c r="N656" i="196"/>
  <c r="N657" i="196"/>
  <c r="N658" i="196"/>
  <c r="N659" i="196"/>
  <c r="N660" i="196"/>
  <c r="N661" i="196"/>
  <c r="N662" i="196"/>
  <c r="N663" i="196"/>
  <c r="N664" i="196"/>
  <c r="N665" i="196"/>
  <c r="N666" i="196"/>
  <c r="N667" i="196"/>
  <c r="N668" i="196"/>
  <c r="N669" i="196"/>
  <c r="N670" i="196"/>
  <c r="N671" i="196"/>
  <c r="N672" i="196"/>
  <c r="N673" i="196"/>
  <c r="N674" i="196"/>
  <c r="N675" i="196"/>
  <c r="N676" i="196"/>
  <c r="N677" i="196"/>
  <c r="N678" i="196"/>
  <c r="N679" i="196"/>
  <c r="N680" i="196"/>
  <c r="N681" i="196"/>
  <c r="N682" i="196"/>
  <c r="N683" i="196"/>
  <c r="N684" i="196"/>
  <c r="N685" i="196"/>
  <c r="N686" i="196"/>
  <c r="N687" i="196"/>
  <c r="N688" i="196"/>
  <c r="N689" i="196"/>
  <c r="N690" i="196"/>
  <c r="N691" i="196"/>
  <c r="N692" i="196"/>
  <c r="N693" i="196"/>
  <c r="N694" i="196"/>
  <c r="N695" i="196"/>
  <c r="N696" i="196"/>
  <c r="N697" i="196"/>
  <c r="N698" i="196"/>
  <c r="N699" i="196"/>
  <c r="N700" i="196"/>
  <c r="N701" i="196"/>
  <c r="N702" i="196"/>
  <c r="N703" i="196"/>
  <c r="N704" i="196"/>
  <c r="N705" i="196"/>
  <c r="N706" i="196"/>
  <c r="N707" i="196"/>
  <c r="N708" i="196"/>
  <c r="N709" i="196"/>
  <c r="N710" i="196"/>
  <c r="N711" i="196"/>
  <c r="N712" i="196"/>
  <c r="N713" i="196"/>
  <c r="N714" i="196"/>
  <c r="N715" i="196"/>
  <c r="N716" i="196"/>
  <c r="N717" i="196"/>
  <c r="N718" i="196"/>
  <c r="N719" i="196"/>
  <c r="N720" i="196"/>
  <c r="N721" i="196"/>
  <c r="N722" i="196"/>
  <c r="N723" i="196"/>
  <c r="N724" i="196"/>
  <c r="N725" i="196"/>
  <c r="N726" i="196"/>
  <c r="N727" i="196"/>
  <c r="N728" i="196"/>
  <c r="N729" i="196"/>
  <c r="N730" i="196"/>
  <c r="N731" i="196"/>
  <c r="N732" i="196"/>
  <c r="N733" i="196"/>
  <c r="N734" i="196"/>
  <c r="N735" i="196"/>
  <c r="N736" i="196"/>
  <c r="N737" i="196"/>
  <c r="N738" i="196"/>
  <c r="N739" i="196"/>
  <c r="N740" i="196"/>
  <c r="N741" i="196"/>
  <c r="N742" i="196"/>
  <c r="N743" i="196"/>
  <c r="N744" i="196"/>
  <c r="N745" i="196"/>
  <c r="N746" i="196"/>
  <c r="N747" i="196"/>
  <c r="N748" i="196"/>
  <c r="N749" i="196"/>
  <c r="N750" i="196"/>
  <c r="N751" i="196"/>
  <c r="N752" i="196"/>
  <c r="N753" i="196"/>
  <c r="N754" i="196"/>
  <c r="N755" i="196"/>
  <c r="N756" i="196"/>
  <c r="N757" i="196"/>
  <c r="N758" i="196"/>
  <c r="N759" i="196"/>
  <c r="N760" i="196"/>
  <c r="N761" i="196"/>
  <c r="N762" i="196"/>
  <c r="N763" i="196"/>
  <c r="N764" i="196"/>
  <c r="N765" i="196"/>
  <c r="N766" i="196"/>
  <c r="N767" i="196"/>
  <c r="N768" i="196"/>
  <c r="N769" i="196"/>
  <c r="N770" i="196"/>
  <c r="N771" i="196"/>
  <c r="N772" i="196"/>
  <c r="N773" i="196"/>
  <c r="N774" i="196"/>
  <c r="N775" i="196"/>
  <c r="N776" i="196"/>
  <c r="N777" i="196"/>
  <c r="N778" i="196"/>
  <c r="N779" i="196"/>
  <c r="N780" i="196"/>
  <c r="N781" i="196"/>
  <c r="N782" i="196"/>
  <c r="N783" i="196"/>
  <c r="N784" i="196"/>
  <c r="N785" i="196"/>
  <c r="N786" i="196"/>
  <c r="N787" i="196"/>
  <c r="N788" i="196"/>
  <c r="N789" i="196"/>
  <c r="N790" i="196"/>
  <c r="N791" i="196"/>
  <c r="N792" i="196"/>
  <c r="N793" i="196"/>
  <c r="N794" i="196"/>
  <c r="N795" i="196"/>
  <c r="N796" i="196"/>
  <c r="N797" i="196"/>
  <c r="N798" i="196"/>
  <c r="N799" i="196"/>
  <c r="N800" i="196"/>
  <c r="N801" i="196"/>
  <c r="N802" i="196"/>
  <c r="N803" i="196"/>
  <c r="N804" i="196"/>
  <c r="N805" i="196"/>
  <c r="N806" i="196"/>
  <c r="N807" i="196"/>
  <c r="N808" i="196"/>
  <c r="N809" i="196"/>
  <c r="N810" i="196"/>
  <c r="N811" i="196"/>
  <c r="N812" i="196"/>
  <c r="N813" i="196"/>
  <c r="N814" i="196"/>
  <c r="N815" i="196"/>
  <c r="N816" i="196"/>
  <c r="N817" i="196"/>
  <c r="N818" i="196"/>
  <c r="N819" i="196"/>
  <c r="N820" i="196"/>
  <c r="N821" i="196"/>
  <c r="N822" i="196"/>
  <c r="N823" i="196"/>
  <c r="N824" i="196"/>
  <c r="N825" i="196"/>
  <c r="N826" i="196"/>
  <c r="N827" i="196"/>
  <c r="N828" i="196"/>
  <c r="N829" i="196"/>
  <c r="N830" i="196"/>
  <c r="N831" i="196"/>
  <c r="N832" i="196"/>
  <c r="N833" i="196"/>
  <c r="N834" i="196"/>
  <c r="N835" i="196"/>
  <c r="N836" i="196"/>
  <c r="N837" i="196"/>
  <c r="N838" i="196"/>
  <c r="N839" i="196"/>
  <c r="N840" i="196"/>
  <c r="N841" i="196"/>
  <c r="N842" i="196"/>
  <c r="N843" i="196"/>
  <c r="N844" i="196"/>
  <c r="N845" i="196"/>
  <c r="N846" i="196"/>
  <c r="N847" i="196"/>
  <c r="N848" i="196"/>
  <c r="N849" i="196"/>
  <c r="N850" i="196"/>
  <c r="N851" i="196"/>
  <c r="N852" i="196"/>
  <c r="N853" i="196"/>
  <c r="N854" i="196"/>
  <c r="N855" i="196"/>
  <c r="N856" i="196"/>
  <c r="N857" i="196"/>
  <c r="N858" i="196"/>
  <c r="N859" i="196"/>
  <c r="N860" i="196"/>
  <c r="N861" i="196"/>
  <c r="N862" i="196"/>
  <c r="N863" i="196"/>
  <c r="N864" i="196"/>
  <c r="N865" i="196"/>
  <c r="N866" i="196"/>
  <c r="N867" i="196"/>
  <c r="N868" i="196"/>
  <c r="N869" i="196"/>
  <c r="N870" i="196"/>
  <c r="N871" i="196"/>
  <c r="N872" i="196"/>
  <c r="N873" i="196"/>
  <c r="N874" i="196"/>
  <c r="N875" i="196"/>
  <c r="N876" i="196"/>
  <c r="N877" i="196"/>
  <c r="N878" i="196"/>
  <c r="N879" i="196"/>
  <c r="N880" i="196"/>
  <c r="N881" i="196"/>
  <c r="N882" i="196"/>
  <c r="N883" i="196"/>
  <c r="N884" i="196"/>
  <c r="N885" i="196"/>
  <c r="N886" i="196"/>
  <c r="N887" i="196"/>
  <c r="N888" i="196"/>
  <c r="N889" i="196"/>
  <c r="N890" i="196"/>
  <c r="N891" i="196"/>
  <c r="N892" i="196"/>
  <c r="N893" i="196"/>
  <c r="N894" i="196"/>
  <c r="N895" i="196"/>
  <c r="N896" i="196"/>
  <c r="N897" i="196"/>
  <c r="N898" i="196"/>
  <c r="N899" i="196"/>
  <c r="N900" i="196"/>
  <c r="N901" i="196"/>
  <c r="N902" i="196"/>
  <c r="N903" i="196"/>
  <c r="N904" i="196"/>
  <c r="N905" i="196"/>
  <c r="N906" i="196"/>
  <c r="N907" i="196"/>
  <c r="N908" i="196"/>
  <c r="N909" i="196"/>
  <c r="N910" i="196"/>
  <c r="N911" i="196"/>
  <c r="N912" i="196"/>
  <c r="N913" i="196"/>
  <c r="N914" i="196"/>
  <c r="N915" i="196"/>
  <c r="N916" i="196"/>
  <c r="N917" i="196"/>
  <c r="N918" i="196"/>
  <c r="N919" i="196"/>
  <c r="N920" i="196"/>
  <c r="N921" i="196"/>
  <c r="N922" i="196"/>
  <c r="N923" i="196"/>
  <c r="N924" i="196"/>
  <c r="N925" i="196"/>
  <c r="N926" i="196"/>
  <c r="N927" i="196"/>
  <c r="N928" i="196"/>
  <c r="N929" i="196"/>
  <c r="N930" i="196"/>
  <c r="N931" i="196"/>
  <c r="N932" i="196"/>
  <c r="N933" i="196"/>
  <c r="N934" i="196"/>
  <c r="N935" i="196"/>
  <c r="N936" i="196"/>
  <c r="N937" i="196"/>
  <c r="N938" i="196"/>
  <c r="N939" i="196"/>
  <c r="N940" i="196"/>
  <c r="N941" i="196"/>
  <c r="N942" i="196"/>
  <c r="N943" i="196"/>
  <c r="N944" i="196"/>
  <c r="N945" i="196"/>
  <c r="N946" i="196"/>
  <c r="N947" i="196"/>
  <c r="N948" i="196"/>
  <c r="N949" i="196"/>
  <c r="N950" i="196"/>
  <c r="N951" i="196"/>
  <c r="N952" i="196"/>
  <c r="N953" i="196"/>
  <c r="N954" i="196"/>
  <c r="N955" i="196"/>
  <c r="N956" i="196"/>
  <c r="N957" i="196"/>
  <c r="N958" i="196"/>
  <c r="N959" i="196"/>
  <c r="N960" i="196"/>
  <c r="N961" i="196"/>
  <c r="N962" i="196"/>
  <c r="N963" i="196"/>
  <c r="N964" i="196"/>
  <c r="N965" i="196"/>
  <c r="N966" i="196"/>
  <c r="N967" i="196"/>
  <c r="N968" i="196"/>
  <c r="N969" i="196"/>
  <c r="N970" i="196"/>
  <c r="N971" i="196"/>
  <c r="N972" i="196"/>
  <c r="N973" i="196"/>
  <c r="N974" i="196"/>
  <c r="N975" i="196"/>
  <c r="N976" i="196"/>
  <c r="N977" i="196"/>
  <c r="N978" i="196"/>
  <c r="N979" i="196"/>
  <c r="N980" i="196"/>
  <c r="N981" i="196"/>
  <c r="N982" i="196"/>
  <c r="N983" i="196"/>
  <c r="N984" i="196"/>
  <c r="N985" i="196"/>
  <c r="N986" i="196"/>
  <c r="N987" i="196"/>
  <c r="N988" i="196"/>
  <c r="N989" i="196"/>
  <c r="N990" i="196"/>
  <c r="N991" i="196"/>
  <c r="N992" i="196"/>
  <c r="N993" i="196"/>
  <c r="N994" i="196"/>
  <c r="N995" i="196"/>
  <c r="N996" i="196"/>
  <c r="N997" i="196"/>
  <c r="N998" i="196"/>
  <c r="N999" i="196"/>
  <c r="N1000" i="196"/>
  <c r="N1001" i="196"/>
  <c r="N1002" i="196"/>
  <c r="N1003" i="196"/>
  <c r="N1004" i="196"/>
  <c r="N1005" i="196"/>
  <c r="N1006" i="196"/>
  <c r="N1007" i="196"/>
  <c r="N1008" i="196"/>
  <c r="N1009" i="196"/>
  <c r="N1010" i="196"/>
  <c r="N1011" i="196"/>
  <c r="N1012" i="196"/>
  <c r="N1013" i="196"/>
  <c r="N1014" i="196"/>
  <c r="N1015" i="196"/>
  <c r="N1016" i="196"/>
  <c r="N1017" i="196"/>
  <c r="N1018" i="196"/>
  <c r="N1019" i="196"/>
  <c r="N1020" i="196"/>
  <c r="N1021" i="196"/>
  <c r="N1022" i="196"/>
  <c r="N1023" i="196"/>
  <c r="N1024" i="196"/>
  <c r="N1025" i="196"/>
  <c r="N1026" i="196"/>
  <c r="N1027" i="196"/>
  <c r="N1028" i="196"/>
  <c r="N1029" i="196"/>
  <c r="N1030" i="196"/>
  <c r="N1031" i="196"/>
  <c r="N1032" i="196"/>
  <c r="N1033" i="196"/>
  <c r="N1034" i="196"/>
  <c r="N1035" i="196"/>
  <c r="N1036" i="196"/>
  <c r="N1037" i="196"/>
  <c r="N1038" i="196"/>
  <c r="N1039" i="196"/>
  <c r="N1040" i="196"/>
  <c r="N1041" i="196"/>
  <c r="N1042" i="196"/>
  <c r="N1043" i="196"/>
  <c r="N1044" i="196"/>
  <c r="N1045" i="196"/>
  <c r="N1046" i="196"/>
  <c r="N1047" i="196"/>
  <c r="N1048" i="196"/>
  <c r="N1049" i="196"/>
  <c r="N1050" i="196"/>
  <c r="N1051" i="196"/>
  <c r="N1052" i="196"/>
  <c r="N1053" i="196"/>
  <c r="N1054" i="196"/>
  <c r="N1055" i="196"/>
  <c r="N1056" i="196"/>
  <c r="N1057" i="196"/>
  <c r="N1058" i="196"/>
  <c r="N1059" i="196"/>
  <c r="N1060" i="196"/>
  <c r="N1061" i="196"/>
  <c r="N1062" i="196"/>
  <c r="N1063" i="196"/>
  <c r="N1064" i="196"/>
  <c r="N1065" i="196"/>
  <c r="N1066" i="196"/>
  <c r="N1067" i="196"/>
  <c r="N1068" i="196"/>
  <c r="N1069" i="196"/>
  <c r="N1070" i="196"/>
  <c r="N1071" i="196"/>
  <c r="N1072" i="196"/>
  <c r="N1073" i="196"/>
  <c r="N1074" i="196"/>
  <c r="N1075" i="196"/>
  <c r="N1076" i="196"/>
  <c r="N1077" i="196"/>
  <c r="N1078" i="196"/>
  <c r="N1079" i="196"/>
  <c r="N1080" i="196"/>
  <c r="N1081" i="196"/>
  <c r="N1082" i="196"/>
  <c r="N1083" i="196"/>
  <c r="N1084" i="196"/>
  <c r="N1085" i="196"/>
  <c r="N1086" i="196"/>
  <c r="N1087" i="196"/>
  <c r="N1088" i="196"/>
  <c r="N1089" i="196"/>
  <c r="N1090" i="196"/>
  <c r="N1091" i="196"/>
  <c r="N1092" i="196"/>
  <c r="N1093" i="196"/>
  <c r="N1094" i="196"/>
  <c r="N1095" i="196"/>
  <c r="N1096" i="196"/>
  <c r="N1097" i="196"/>
  <c r="N1098" i="196"/>
  <c r="N1099" i="196"/>
  <c r="N1100" i="196"/>
  <c r="N1101" i="196"/>
  <c r="N1102" i="196"/>
  <c r="N1103" i="196"/>
  <c r="N1104" i="196"/>
  <c r="N1105" i="196"/>
  <c r="N1106" i="196"/>
  <c r="N1107" i="196"/>
  <c r="N1108" i="196"/>
  <c r="N1109" i="196"/>
  <c r="N1110" i="196"/>
  <c r="N1111" i="196"/>
  <c r="N1112" i="196"/>
  <c r="N1113" i="196"/>
  <c r="N1114" i="196"/>
  <c r="N1115" i="196"/>
  <c r="N1116" i="196"/>
  <c r="N1117" i="196"/>
  <c r="N1118" i="196"/>
  <c r="N1119" i="196"/>
  <c r="N1120" i="196"/>
  <c r="N1121" i="196"/>
  <c r="N1122" i="196"/>
  <c r="N1123" i="196"/>
  <c r="N1124" i="196"/>
  <c r="N1125" i="196"/>
  <c r="N1126" i="196"/>
  <c r="N1127" i="196"/>
  <c r="N1128" i="196"/>
  <c r="N1129" i="196"/>
  <c r="N1130" i="196"/>
  <c r="N1131" i="196"/>
  <c r="N1132" i="196"/>
  <c r="N1133" i="196"/>
  <c r="N1134" i="196"/>
  <c r="N1135" i="196"/>
  <c r="N1136" i="196"/>
  <c r="N1137" i="196"/>
  <c r="N1138" i="196"/>
  <c r="N1139" i="196"/>
  <c r="N1140" i="196"/>
  <c r="N1141" i="196"/>
  <c r="N1142" i="196"/>
  <c r="N1143" i="196"/>
  <c r="N1144" i="196"/>
  <c r="N1145" i="196"/>
  <c r="N1146" i="196"/>
  <c r="N1147" i="196"/>
  <c r="N1148" i="196"/>
  <c r="N1149" i="196"/>
  <c r="N1150" i="196"/>
  <c r="N1151" i="196"/>
  <c r="N1152" i="196"/>
  <c r="N1153" i="196"/>
  <c r="N1154" i="196"/>
  <c r="N1155" i="196"/>
  <c r="N1156" i="196"/>
  <c r="N1157" i="196"/>
  <c r="N1158" i="196"/>
  <c r="N1159" i="196"/>
  <c r="N1160" i="196"/>
  <c r="N1161" i="196"/>
  <c r="N1162" i="196"/>
  <c r="N1163" i="196"/>
  <c r="N1164" i="196"/>
  <c r="N1165" i="196"/>
  <c r="N1166" i="196"/>
  <c r="N1167" i="196"/>
  <c r="N1168" i="196"/>
  <c r="N1169" i="196"/>
  <c r="N1170" i="196"/>
  <c r="N1171" i="196"/>
  <c r="N1172" i="196"/>
  <c r="N1173" i="196"/>
  <c r="N1174" i="196"/>
  <c r="N1175" i="196"/>
  <c r="N1176" i="196"/>
  <c r="N1177" i="196"/>
  <c r="N1178" i="196"/>
  <c r="N1179" i="196"/>
  <c r="N1180" i="196"/>
  <c r="N1181" i="196"/>
  <c r="N1182" i="196"/>
  <c r="N1183" i="196"/>
  <c r="N1184" i="196"/>
  <c r="N1185" i="196"/>
  <c r="N1186" i="196"/>
  <c r="N1187" i="196"/>
  <c r="N1188" i="196"/>
  <c r="N1189" i="196"/>
  <c r="N1190" i="196"/>
  <c r="N1191" i="196"/>
  <c r="N1192" i="196"/>
  <c r="N1193" i="196"/>
  <c r="N1194" i="196"/>
  <c r="N1195" i="196"/>
  <c r="N1196" i="196"/>
  <c r="N1197" i="196"/>
  <c r="N1198" i="196"/>
  <c r="N1199" i="196"/>
  <c r="N1200" i="196"/>
  <c r="N1201" i="196"/>
  <c r="N1202" i="196"/>
  <c r="N1203" i="196"/>
  <c r="N1204" i="196"/>
  <c r="N1205" i="196"/>
  <c r="N1206" i="196"/>
  <c r="N1207" i="196"/>
  <c r="N1208" i="196"/>
  <c r="N1209" i="196"/>
  <c r="N1210" i="196"/>
  <c r="N1211" i="196"/>
  <c r="N1212" i="196"/>
  <c r="N1213" i="196"/>
  <c r="N1214" i="196"/>
  <c r="N1215" i="196"/>
  <c r="N1216" i="196"/>
  <c r="N1217" i="196"/>
  <c r="N1218" i="196"/>
  <c r="N1219" i="196"/>
  <c r="N1220" i="196"/>
  <c r="N1221" i="196"/>
  <c r="N1222" i="196"/>
  <c r="N1223" i="196"/>
  <c r="N1224" i="196"/>
  <c r="N1225" i="196"/>
  <c r="N1226" i="196"/>
  <c r="N1227" i="196"/>
  <c r="N1228" i="196"/>
  <c r="N1229" i="196"/>
  <c r="N1230" i="196"/>
  <c r="N1231" i="196"/>
  <c r="N1232" i="196"/>
  <c r="N1233" i="196"/>
  <c r="N1234" i="196"/>
  <c r="N1235" i="196"/>
  <c r="N1236" i="196"/>
  <c r="N1237" i="196"/>
  <c r="N1238" i="196"/>
  <c r="N1239" i="196"/>
  <c r="N1240" i="196"/>
  <c r="N1241" i="196"/>
  <c r="N1242" i="196"/>
  <c r="N1243" i="196"/>
  <c r="N1244" i="196"/>
  <c r="N1245" i="196"/>
  <c r="N1246" i="196"/>
  <c r="N1247" i="196"/>
  <c r="N1248" i="196"/>
  <c r="N1249" i="196"/>
  <c r="N1250" i="196"/>
  <c r="N1251" i="196"/>
  <c r="N1252" i="196"/>
  <c r="N1253" i="196"/>
  <c r="N1254" i="196"/>
  <c r="N1255" i="196"/>
  <c r="N1256" i="196"/>
  <c r="N1257" i="196"/>
  <c r="N1258" i="196"/>
  <c r="N1259" i="196"/>
  <c r="N1260" i="196"/>
  <c r="N1261" i="196"/>
  <c r="N1262" i="196"/>
  <c r="N1263" i="196"/>
  <c r="N1264" i="196"/>
  <c r="N1265" i="196"/>
  <c r="N1266" i="196"/>
  <c r="N1267" i="196"/>
  <c r="N1268" i="196"/>
  <c r="N1269" i="196"/>
  <c r="N1270" i="196"/>
  <c r="N1271" i="196"/>
  <c r="N1272" i="196"/>
  <c r="N1273" i="196"/>
  <c r="N1274" i="196"/>
  <c r="N1275" i="196"/>
  <c r="N1276" i="196"/>
  <c r="N1277" i="196"/>
  <c r="N1278" i="196"/>
  <c r="O2" i="196"/>
  <c r="O3" i="196"/>
  <c r="O4" i="196"/>
  <c r="O5" i="196"/>
  <c r="O6" i="196"/>
  <c r="O7" i="196"/>
  <c r="O8" i="196"/>
  <c r="O9" i="196"/>
  <c r="O10" i="196"/>
  <c r="O11" i="196"/>
  <c r="O12" i="196"/>
  <c r="O13" i="196"/>
  <c r="O14" i="196"/>
  <c r="O15" i="196"/>
  <c r="O16" i="196"/>
  <c r="O17" i="196"/>
  <c r="O18" i="196"/>
  <c r="O19" i="196"/>
  <c r="O20" i="196"/>
  <c r="O21" i="196"/>
  <c r="O22" i="196"/>
  <c r="O23" i="196"/>
  <c r="O24" i="196"/>
  <c r="O25" i="196"/>
  <c r="O26" i="196"/>
  <c r="O27" i="196"/>
  <c r="O28" i="196"/>
  <c r="O29" i="196"/>
  <c r="O30" i="196"/>
  <c r="O31" i="196"/>
  <c r="O32" i="196"/>
  <c r="O33" i="196"/>
  <c r="O34" i="196"/>
  <c r="O35" i="196"/>
  <c r="O36" i="196"/>
  <c r="O37" i="196"/>
  <c r="O38" i="196"/>
  <c r="O39" i="196"/>
  <c r="O40" i="196"/>
  <c r="O41" i="196"/>
  <c r="O42" i="196"/>
  <c r="O43" i="196"/>
  <c r="O44" i="196"/>
  <c r="O45" i="196"/>
  <c r="O46" i="196"/>
  <c r="O47" i="196"/>
  <c r="O48" i="196"/>
  <c r="O49" i="196"/>
  <c r="O50" i="196"/>
  <c r="O51" i="196"/>
  <c r="O52" i="196"/>
  <c r="O53" i="196"/>
  <c r="O54" i="196"/>
  <c r="O55" i="196"/>
  <c r="O56" i="196"/>
  <c r="O57" i="196"/>
  <c r="O58" i="196"/>
  <c r="O59" i="196"/>
  <c r="O60" i="196"/>
  <c r="O61" i="196"/>
  <c r="O62" i="196"/>
  <c r="O63" i="196"/>
  <c r="O64" i="196"/>
  <c r="O65" i="196"/>
  <c r="O66" i="196"/>
  <c r="O67" i="196"/>
  <c r="O68" i="196"/>
  <c r="O69" i="196"/>
  <c r="O70" i="196"/>
  <c r="O71" i="196"/>
  <c r="O72" i="196"/>
  <c r="O73" i="196"/>
  <c r="O74" i="196"/>
  <c r="O75" i="196"/>
  <c r="O76" i="196"/>
  <c r="O77" i="196"/>
  <c r="O78" i="196"/>
  <c r="O79" i="196"/>
  <c r="O80" i="196"/>
  <c r="O81" i="196"/>
  <c r="O82" i="196"/>
  <c r="O83" i="196"/>
  <c r="O84" i="196"/>
  <c r="O85" i="196"/>
  <c r="O86" i="196"/>
  <c r="O87" i="196"/>
  <c r="O88" i="196"/>
  <c r="O89" i="196"/>
  <c r="O90" i="196"/>
  <c r="O91" i="196"/>
  <c r="O92" i="196"/>
  <c r="O93" i="196"/>
  <c r="O94" i="196"/>
  <c r="O95" i="196"/>
  <c r="O96" i="196"/>
  <c r="O97" i="196"/>
  <c r="O98" i="196"/>
  <c r="O99" i="196"/>
  <c r="O100" i="196"/>
  <c r="O101" i="196"/>
  <c r="O102" i="196"/>
  <c r="O103" i="196"/>
  <c r="O104" i="196"/>
  <c r="O105" i="196"/>
  <c r="O106" i="196"/>
  <c r="O107" i="196"/>
  <c r="O108" i="196"/>
  <c r="O109" i="196"/>
  <c r="O110" i="196"/>
  <c r="O111" i="196"/>
  <c r="O112" i="196"/>
  <c r="O113" i="196"/>
  <c r="O114" i="196"/>
  <c r="O115" i="196"/>
  <c r="O116" i="196"/>
  <c r="O117" i="196"/>
  <c r="O118" i="196"/>
  <c r="O119" i="196"/>
  <c r="O120" i="196"/>
  <c r="O121" i="196"/>
  <c r="O122" i="196"/>
  <c r="O123" i="196"/>
  <c r="O124" i="196"/>
  <c r="O125" i="196"/>
  <c r="O126" i="196"/>
  <c r="O127" i="196"/>
  <c r="O128" i="196"/>
  <c r="O129" i="196"/>
  <c r="O130" i="196"/>
  <c r="O131" i="196"/>
  <c r="O132" i="196"/>
  <c r="O133" i="196"/>
  <c r="O134" i="196"/>
  <c r="O135" i="196"/>
  <c r="O136" i="196"/>
  <c r="O137" i="196"/>
  <c r="O138" i="196"/>
  <c r="O139" i="196"/>
  <c r="O140" i="196"/>
  <c r="O141" i="196"/>
  <c r="O142" i="196"/>
  <c r="O143" i="196"/>
  <c r="O144" i="196"/>
  <c r="O145" i="196"/>
  <c r="O146" i="196"/>
  <c r="O147" i="196"/>
  <c r="O148" i="196"/>
  <c r="O149" i="196"/>
  <c r="O150" i="196"/>
  <c r="O151" i="196"/>
  <c r="O152" i="196"/>
  <c r="O153" i="196"/>
  <c r="O154" i="196"/>
  <c r="O155" i="196"/>
  <c r="O156" i="196"/>
  <c r="O157" i="196"/>
  <c r="O158" i="196"/>
  <c r="O159" i="196"/>
  <c r="O160" i="196"/>
  <c r="O161" i="196"/>
  <c r="O162" i="196"/>
  <c r="O163" i="196"/>
  <c r="O164" i="196"/>
  <c r="O165" i="196"/>
  <c r="O166" i="196"/>
  <c r="O167" i="196"/>
  <c r="O168" i="196"/>
  <c r="O169" i="196"/>
  <c r="O170" i="196"/>
  <c r="O171" i="196"/>
  <c r="O172" i="196"/>
  <c r="O173" i="196"/>
  <c r="O174" i="196"/>
  <c r="O175" i="196"/>
  <c r="O176" i="196"/>
  <c r="O177" i="196"/>
  <c r="O178" i="196"/>
  <c r="O179" i="196"/>
  <c r="O180" i="196"/>
  <c r="O181" i="196"/>
  <c r="O182" i="196"/>
  <c r="O183" i="196"/>
  <c r="O184" i="196"/>
  <c r="O185" i="196"/>
  <c r="O186" i="196"/>
  <c r="O187" i="196"/>
  <c r="O188" i="196"/>
  <c r="O189" i="196"/>
  <c r="O190" i="196"/>
  <c r="O191" i="196"/>
  <c r="O192" i="196"/>
  <c r="O193" i="196"/>
  <c r="O194" i="196"/>
  <c r="O195" i="196"/>
  <c r="O196" i="196"/>
  <c r="O197" i="196"/>
  <c r="O198" i="196"/>
  <c r="O199" i="196"/>
  <c r="O200" i="196"/>
  <c r="O201" i="196"/>
  <c r="O202" i="196"/>
  <c r="O203" i="196"/>
  <c r="O204" i="196"/>
  <c r="O205" i="196"/>
  <c r="O206" i="196"/>
  <c r="O207" i="196"/>
  <c r="O208" i="196"/>
  <c r="O209" i="196"/>
  <c r="O210" i="196"/>
  <c r="O211" i="196"/>
  <c r="O212" i="196"/>
  <c r="O213" i="196"/>
  <c r="O214" i="196"/>
  <c r="O215" i="196"/>
  <c r="O216" i="196"/>
  <c r="O217" i="196"/>
  <c r="O218" i="196"/>
  <c r="O219" i="196"/>
  <c r="O220" i="196"/>
  <c r="O221" i="196"/>
  <c r="O222" i="196"/>
  <c r="O223" i="196"/>
  <c r="O224" i="196"/>
  <c r="O225" i="196"/>
  <c r="O226" i="196"/>
  <c r="O227" i="196"/>
  <c r="O228" i="196"/>
  <c r="O229" i="196"/>
  <c r="O230" i="196"/>
  <c r="O231" i="196"/>
  <c r="O232" i="196"/>
  <c r="O233" i="196"/>
  <c r="O234" i="196"/>
  <c r="O235" i="196"/>
  <c r="O236" i="196"/>
  <c r="O237" i="196"/>
  <c r="O238" i="196"/>
  <c r="O239" i="196"/>
  <c r="O240" i="196"/>
  <c r="O241" i="196"/>
  <c r="O242" i="196"/>
  <c r="O243" i="196"/>
  <c r="O244" i="196"/>
  <c r="O245" i="196"/>
  <c r="O246" i="196"/>
  <c r="O247" i="196"/>
  <c r="O248" i="196"/>
  <c r="O249" i="196"/>
  <c r="O250" i="196"/>
  <c r="O251" i="196"/>
  <c r="O252" i="196"/>
  <c r="O253" i="196"/>
  <c r="O254" i="196"/>
  <c r="O255" i="196"/>
  <c r="O256" i="196"/>
  <c r="O257" i="196"/>
  <c r="O258" i="196"/>
  <c r="O259" i="196"/>
  <c r="O260" i="196"/>
  <c r="O261" i="196"/>
  <c r="O262" i="196"/>
  <c r="O263" i="196"/>
  <c r="O264" i="196"/>
  <c r="O265" i="196"/>
  <c r="O266" i="196"/>
  <c r="O267" i="196"/>
  <c r="O268" i="196"/>
  <c r="O269" i="196"/>
  <c r="O270" i="196"/>
  <c r="O271" i="196"/>
  <c r="O272" i="196"/>
  <c r="O273" i="196"/>
  <c r="O274" i="196"/>
  <c r="O275" i="196"/>
  <c r="O276" i="196"/>
  <c r="O277" i="196"/>
  <c r="O278" i="196"/>
  <c r="O279" i="196"/>
  <c r="O280" i="196"/>
  <c r="O281" i="196"/>
  <c r="O282" i="196"/>
  <c r="O283" i="196"/>
  <c r="O284" i="196"/>
  <c r="O285" i="196"/>
  <c r="O286" i="196"/>
  <c r="O287" i="196"/>
  <c r="O288" i="196"/>
  <c r="O289" i="196"/>
  <c r="O290" i="196"/>
  <c r="O291" i="196"/>
  <c r="O292" i="196"/>
  <c r="O293" i="196"/>
  <c r="O294" i="196"/>
  <c r="O295" i="196"/>
  <c r="O296" i="196"/>
  <c r="O297" i="196"/>
  <c r="O298" i="196"/>
  <c r="O299" i="196"/>
  <c r="O300" i="196"/>
  <c r="O301" i="196"/>
  <c r="O302" i="196"/>
  <c r="O303" i="196"/>
  <c r="O304" i="196"/>
  <c r="O305" i="196"/>
  <c r="O306" i="196"/>
  <c r="O307" i="196"/>
  <c r="O308" i="196"/>
  <c r="O309" i="196"/>
  <c r="O310" i="196"/>
  <c r="O311" i="196"/>
  <c r="O312" i="196"/>
  <c r="O313" i="196"/>
  <c r="O314" i="196"/>
  <c r="O315" i="196"/>
  <c r="O316" i="196"/>
  <c r="O317" i="196"/>
  <c r="O318" i="196"/>
  <c r="O319" i="196"/>
  <c r="O320" i="196"/>
  <c r="O321" i="196"/>
  <c r="O322" i="196"/>
  <c r="O323" i="196"/>
  <c r="O324" i="196"/>
  <c r="O325" i="196"/>
  <c r="O326" i="196"/>
  <c r="O327" i="196"/>
  <c r="O328" i="196"/>
  <c r="O329" i="196"/>
  <c r="O330" i="196"/>
  <c r="O331" i="196"/>
  <c r="O332" i="196"/>
  <c r="O333" i="196"/>
  <c r="O334" i="196"/>
  <c r="O335" i="196"/>
  <c r="O336" i="196"/>
  <c r="O337" i="196"/>
  <c r="O338" i="196"/>
  <c r="O339" i="196"/>
  <c r="O340" i="196"/>
  <c r="O341" i="196"/>
  <c r="O342" i="196"/>
  <c r="O343" i="196"/>
  <c r="O344" i="196"/>
  <c r="O345" i="196"/>
  <c r="O346" i="196"/>
  <c r="O347" i="196"/>
  <c r="O348" i="196"/>
  <c r="O349" i="196"/>
  <c r="O350" i="196"/>
  <c r="O351" i="196"/>
  <c r="O352" i="196"/>
  <c r="O353" i="196"/>
  <c r="O354" i="196"/>
  <c r="O355" i="196"/>
  <c r="O356" i="196"/>
  <c r="O357" i="196"/>
  <c r="O358" i="196"/>
  <c r="O359" i="196"/>
  <c r="O360" i="196"/>
  <c r="O361" i="196"/>
  <c r="O362" i="196"/>
  <c r="O363" i="196"/>
  <c r="O364" i="196"/>
  <c r="O365" i="196"/>
  <c r="O366" i="196"/>
  <c r="O367" i="196"/>
  <c r="O368" i="196"/>
  <c r="O369" i="196"/>
  <c r="O370" i="196"/>
  <c r="O371" i="196"/>
  <c r="O372" i="196"/>
  <c r="O373" i="196"/>
  <c r="O374" i="196"/>
  <c r="O375" i="196"/>
  <c r="O376" i="196"/>
  <c r="O377" i="196"/>
  <c r="O378" i="196"/>
  <c r="O379" i="196"/>
  <c r="O380" i="196"/>
  <c r="O381" i="196"/>
  <c r="O382" i="196"/>
  <c r="O383" i="196"/>
  <c r="O384" i="196"/>
  <c r="O385" i="196"/>
  <c r="O386" i="196"/>
  <c r="O387" i="196"/>
  <c r="O388" i="196"/>
  <c r="O389" i="196"/>
  <c r="O390" i="196"/>
  <c r="O391" i="196"/>
  <c r="O392" i="196"/>
  <c r="O393" i="196"/>
  <c r="O394" i="196"/>
  <c r="O395" i="196"/>
  <c r="O396" i="196"/>
  <c r="O397" i="196"/>
  <c r="O398" i="196"/>
  <c r="O399" i="196"/>
  <c r="O400" i="196"/>
  <c r="O401" i="196"/>
  <c r="O402" i="196"/>
  <c r="O403" i="196"/>
  <c r="O404" i="196"/>
  <c r="O405" i="196"/>
  <c r="O406" i="196"/>
  <c r="O407" i="196"/>
  <c r="O408" i="196"/>
  <c r="O409" i="196"/>
  <c r="O410" i="196"/>
  <c r="O411" i="196"/>
  <c r="O412" i="196"/>
  <c r="O413" i="196"/>
  <c r="O414" i="196"/>
  <c r="O415" i="196"/>
  <c r="O416" i="196"/>
  <c r="O417" i="196"/>
  <c r="O418" i="196"/>
  <c r="O419" i="196"/>
  <c r="O420" i="196"/>
  <c r="O421" i="196"/>
  <c r="O422" i="196"/>
  <c r="O423" i="196"/>
  <c r="O424" i="196"/>
  <c r="O425" i="196"/>
  <c r="O426" i="196"/>
  <c r="O427" i="196"/>
  <c r="O428" i="196"/>
  <c r="O429" i="196"/>
  <c r="O430" i="196"/>
  <c r="O431" i="196"/>
  <c r="O432" i="196"/>
  <c r="O433" i="196"/>
  <c r="O434" i="196"/>
  <c r="O435" i="196"/>
  <c r="O436" i="196"/>
  <c r="O437" i="196"/>
  <c r="O438" i="196"/>
  <c r="O439" i="196"/>
  <c r="O440" i="196"/>
  <c r="O441" i="196"/>
  <c r="O442" i="196"/>
  <c r="O443" i="196"/>
  <c r="O444" i="196"/>
  <c r="O445" i="196"/>
  <c r="O446" i="196"/>
  <c r="O447" i="196"/>
  <c r="O448" i="196"/>
  <c r="O449" i="196"/>
  <c r="O450" i="196"/>
  <c r="O451" i="196"/>
  <c r="O452" i="196"/>
  <c r="O453" i="196"/>
  <c r="O454" i="196"/>
  <c r="O455" i="196"/>
  <c r="O456" i="196"/>
  <c r="O457" i="196"/>
  <c r="O458" i="196"/>
  <c r="O459" i="196"/>
  <c r="O460" i="196"/>
  <c r="O461" i="196"/>
  <c r="O462" i="196"/>
  <c r="O463" i="196"/>
  <c r="O464" i="196"/>
  <c r="O465" i="196"/>
  <c r="O466" i="196"/>
  <c r="O467" i="196"/>
  <c r="O468" i="196"/>
  <c r="O469" i="196"/>
  <c r="O470" i="196"/>
  <c r="O471" i="196"/>
  <c r="O472" i="196"/>
  <c r="O473" i="196"/>
  <c r="O474" i="196"/>
  <c r="O475" i="196"/>
  <c r="O476" i="196"/>
  <c r="O477" i="196"/>
  <c r="O478" i="196"/>
  <c r="O479" i="196"/>
  <c r="O480" i="196"/>
  <c r="O481" i="196"/>
  <c r="O482" i="196"/>
  <c r="O483" i="196"/>
  <c r="O484" i="196"/>
  <c r="O485" i="196"/>
  <c r="O486" i="196"/>
  <c r="O487" i="196"/>
  <c r="O488" i="196"/>
  <c r="O489" i="196"/>
  <c r="O490" i="196"/>
  <c r="O491" i="196"/>
  <c r="O492" i="196"/>
  <c r="O493" i="196"/>
  <c r="O494" i="196"/>
  <c r="O495" i="196"/>
  <c r="O496" i="196"/>
  <c r="O497" i="196"/>
  <c r="O498" i="196"/>
  <c r="O499" i="196"/>
  <c r="O500" i="196"/>
  <c r="O501" i="196"/>
  <c r="O502" i="196"/>
  <c r="O503" i="196"/>
  <c r="O504" i="196"/>
  <c r="O505" i="196"/>
  <c r="O506" i="196"/>
  <c r="O507" i="196"/>
  <c r="O508" i="196"/>
  <c r="O509" i="196"/>
  <c r="O510" i="196"/>
  <c r="O511" i="196"/>
  <c r="O512" i="196"/>
  <c r="O513" i="196"/>
  <c r="O514" i="196"/>
  <c r="O515" i="196"/>
  <c r="O516" i="196"/>
  <c r="O517" i="196"/>
  <c r="O518" i="196"/>
  <c r="O519" i="196"/>
  <c r="O520" i="196"/>
  <c r="O521" i="196"/>
  <c r="O522" i="196"/>
  <c r="O523" i="196"/>
  <c r="O524" i="196"/>
  <c r="O525" i="196"/>
  <c r="O526" i="196"/>
  <c r="O527" i="196"/>
  <c r="O528" i="196"/>
  <c r="O529" i="196"/>
  <c r="O530" i="196"/>
  <c r="O531" i="196"/>
  <c r="O532" i="196"/>
  <c r="O533" i="196"/>
  <c r="O534" i="196"/>
  <c r="O535" i="196"/>
  <c r="O536" i="196"/>
  <c r="O537" i="196"/>
  <c r="O538" i="196"/>
  <c r="O539" i="196"/>
  <c r="O540" i="196"/>
  <c r="O541" i="196"/>
  <c r="O542" i="196"/>
  <c r="O543" i="196"/>
  <c r="O544" i="196"/>
  <c r="O545" i="196"/>
  <c r="O546" i="196"/>
  <c r="O547" i="196"/>
  <c r="O548" i="196"/>
  <c r="O549" i="196"/>
  <c r="O550" i="196"/>
  <c r="O551" i="196"/>
  <c r="O552" i="196"/>
  <c r="O553" i="196"/>
  <c r="O554" i="196"/>
  <c r="O555" i="196"/>
  <c r="O556" i="196"/>
  <c r="O557" i="196"/>
  <c r="O558" i="196"/>
  <c r="O559" i="196"/>
  <c r="O560" i="196"/>
  <c r="O561" i="196"/>
  <c r="O562" i="196"/>
  <c r="O563" i="196"/>
  <c r="O564" i="196"/>
  <c r="O565" i="196"/>
  <c r="O566" i="196"/>
  <c r="O567" i="196"/>
  <c r="O568" i="196"/>
  <c r="O569" i="196"/>
  <c r="O570" i="196"/>
  <c r="O571" i="196"/>
  <c r="O572" i="196"/>
  <c r="O573" i="196"/>
  <c r="O574" i="196"/>
  <c r="O575" i="196"/>
  <c r="O576" i="196"/>
  <c r="O577" i="196"/>
  <c r="O578" i="196"/>
  <c r="O579" i="196"/>
  <c r="O580" i="196"/>
  <c r="O581" i="196"/>
  <c r="O582" i="196"/>
  <c r="O583" i="196"/>
  <c r="O584" i="196"/>
  <c r="O585" i="196"/>
  <c r="O586" i="196"/>
  <c r="O587" i="196"/>
  <c r="O588" i="196"/>
  <c r="O589" i="196"/>
  <c r="O590" i="196"/>
  <c r="O591" i="196"/>
  <c r="O592" i="196"/>
  <c r="O593" i="196"/>
  <c r="O594" i="196"/>
  <c r="O595" i="196"/>
  <c r="O596" i="196"/>
  <c r="O597" i="196"/>
  <c r="O598" i="196"/>
  <c r="O599" i="196"/>
  <c r="O600" i="196"/>
  <c r="O601" i="196"/>
  <c r="O602" i="196"/>
  <c r="O603" i="196"/>
  <c r="O604" i="196"/>
  <c r="O605" i="196"/>
  <c r="O606" i="196"/>
  <c r="O607" i="196"/>
  <c r="O608" i="196"/>
  <c r="O609" i="196"/>
  <c r="O610" i="196"/>
  <c r="O611" i="196"/>
  <c r="O612" i="196"/>
  <c r="O613" i="196"/>
  <c r="O614" i="196"/>
  <c r="O615" i="196"/>
  <c r="O616" i="196"/>
  <c r="O617" i="196"/>
  <c r="O618" i="196"/>
  <c r="O619" i="196"/>
  <c r="O620" i="196"/>
  <c r="O621" i="196"/>
  <c r="O622" i="196"/>
  <c r="O623" i="196"/>
  <c r="O624" i="196"/>
  <c r="O625" i="196"/>
  <c r="O626" i="196"/>
  <c r="O627" i="196"/>
  <c r="O628" i="196"/>
  <c r="O629" i="196"/>
  <c r="O630" i="196"/>
  <c r="O631" i="196"/>
  <c r="O632" i="196"/>
  <c r="O633" i="196"/>
  <c r="O634" i="196"/>
  <c r="O635" i="196"/>
  <c r="O636" i="196"/>
  <c r="O637" i="196"/>
  <c r="O638" i="196"/>
  <c r="O639" i="196"/>
  <c r="O640" i="196"/>
  <c r="O641" i="196"/>
  <c r="O642" i="196"/>
  <c r="O643" i="196"/>
  <c r="O644" i="196"/>
  <c r="O645" i="196"/>
  <c r="O646" i="196"/>
  <c r="O647" i="196"/>
  <c r="O648" i="196"/>
  <c r="O649" i="196"/>
  <c r="O650" i="196"/>
  <c r="O651" i="196"/>
  <c r="O652" i="196"/>
  <c r="O653" i="196"/>
  <c r="O654" i="196"/>
  <c r="O655" i="196"/>
  <c r="O656" i="196"/>
  <c r="O657" i="196"/>
  <c r="O658" i="196"/>
  <c r="O659" i="196"/>
  <c r="O660" i="196"/>
  <c r="O661" i="196"/>
  <c r="O662" i="196"/>
  <c r="O663" i="196"/>
  <c r="O664" i="196"/>
  <c r="O665" i="196"/>
  <c r="O666" i="196"/>
  <c r="O667" i="196"/>
  <c r="O668" i="196"/>
  <c r="O669" i="196"/>
  <c r="O670" i="196"/>
  <c r="O671" i="196"/>
  <c r="O672" i="196"/>
  <c r="O673" i="196"/>
  <c r="O674" i="196"/>
  <c r="O675" i="196"/>
  <c r="O676" i="196"/>
  <c r="O677" i="196"/>
  <c r="O678" i="196"/>
  <c r="O679" i="196"/>
  <c r="O680" i="196"/>
  <c r="O681" i="196"/>
  <c r="O682" i="196"/>
  <c r="O683" i="196"/>
  <c r="O684" i="196"/>
  <c r="O685" i="196"/>
  <c r="O686" i="196"/>
  <c r="O687" i="196"/>
  <c r="O688" i="196"/>
  <c r="O689" i="196"/>
  <c r="O690" i="196"/>
  <c r="O691" i="196"/>
  <c r="O692" i="196"/>
  <c r="O693" i="196"/>
  <c r="O694" i="196"/>
  <c r="O695" i="196"/>
  <c r="O696" i="196"/>
  <c r="O697" i="196"/>
  <c r="O698" i="196"/>
  <c r="O699" i="196"/>
  <c r="O700" i="196"/>
  <c r="O701" i="196"/>
  <c r="O702" i="196"/>
  <c r="O703" i="196"/>
  <c r="O704" i="196"/>
  <c r="O705" i="196"/>
  <c r="O706" i="196"/>
  <c r="O707" i="196"/>
  <c r="O708" i="196"/>
  <c r="O709" i="196"/>
  <c r="O710" i="196"/>
  <c r="O711" i="196"/>
  <c r="O712" i="196"/>
  <c r="O713" i="196"/>
  <c r="O714" i="196"/>
  <c r="O715" i="196"/>
  <c r="O716" i="196"/>
  <c r="O717" i="196"/>
  <c r="O718" i="196"/>
  <c r="O719" i="196"/>
  <c r="O720" i="196"/>
  <c r="O721" i="196"/>
  <c r="O722" i="196"/>
  <c r="O723" i="196"/>
  <c r="O724" i="196"/>
  <c r="O725" i="196"/>
  <c r="O726" i="196"/>
  <c r="O727" i="196"/>
  <c r="O728" i="196"/>
  <c r="O729" i="196"/>
  <c r="O730" i="196"/>
  <c r="O731" i="196"/>
  <c r="O732" i="196"/>
  <c r="O733" i="196"/>
  <c r="O734" i="196"/>
  <c r="O735" i="196"/>
  <c r="O736" i="196"/>
  <c r="O737" i="196"/>
  <c r="O738" i="196"/>
  <c r="O739" i="196"/>
  <c r="O740" i="196"/>
  <c r="O741" i="196"/>
  <c r="O742" i="196"/>
  <c r="O743" i="196"/>
  <c r="O744" i="196"/>
  <c r="O745" i="196"/>
  <c r="O746" i="196"/>
  <c r="O747" i="196"/>
  <c r="O748" i="196"/>
  <c r="O749" i="196"/>
  <c r="O750" i="196"/>
  <c r="O751" i="196"/>
  <c r="O752" i="196"/>
  <c r="O753" i="196"/>
  <c r="O754" i="196"/>
  <c r="O755" i="196"/>
  <c r="O756" i="196"/>
  <c r="O757" i="196"/>
  <c r="O758" i="196"/>
  <c r="O759" i="196"/>
  <c r="O760" i="196"/>
  <c r="O761" i="196"/>
  <c r="O762" i="196"/>
  <c r="O763" i="196"/>
  <c r="O764" i="196"/>
  <c r="O765" i="196"/>
  <c r="O766" i="196"/>
  <c r="O767" i="196"/>
  <c r="O768" i="196"/>
  <c r="O769" i="196"/>
  <c r="O770" i="196"/>
  <c r="O771" i="196"/>
  <c r="O772" i="196"/>
  <c r="O773" i="196"/>
  <c r="O774" i="196"/>
  <c r="O775" i="196"/>
  <c r="O776" i="196"/>
  <c r="O777" i="196"/>
  <c r="O778" i="196"/>
  <c r="O779" i="196"/>
  <c r="O780" i="196"/>
  <c r="O781" i="196"/>
  <c r="O782" i="196"/>
  <c r="O783" i="196"/>
  <c r="O784" i="196"/>
  <c r="O785" i="196"/>
  <c r="O786" i="196"/>
  <c r="O787" i="196"/>
  <c r="O788" i="196"/>
  <c r="O789" i="196"/>
  <c r="O790" i="196"/>
  <c r="O791" i="196"/>
  <c r="O792" i="196"/>
  <c r="O793" i="196"/>
  <c r="O794" i="196"/>
  <c r="O795" i="196"/>
  <c r="O796" i="196"/>
  <c r="O797" i="196"/>
  <c r="O798" i="196"/>
  <c r="O799" i="196"/>
  <c r="O800" i="196"/>
  <c r="O801" i="196"/>
  <c r="O802" i="196"/>
  <c r="O803" i="196"/>
  <c r="O804" i="196"/>
  <c r="O805" i="196"/>
  <c r="O806" i="196"/>
  <c r="O807" i="196"/>
  <c r="O808" i="196"/>
  <c r="O809" i="196"/>
  <c r="O810" i="196"/>
  <c r="O811" i="196"/>
  <c r="O812" i="196"/>
  <c r="O813" i="196"/>
  <c r="O814" i="196"/>
  <c r="O815" i="196"/>
  <c r="O816" i="196"/>
  <c r="O817" i="196"/>
  <c r="O818" i="196"/>
  <c r="O819" i="196"/>
  <c r="O820" i="196"/>
  <c r="O821" i="196"/>
  <c r="O822" i="196"/>
  <c r="O823" i="196"/>
  <c r="O824" i="196"/>
  <c r="O825" i="196"/>
  <c r="O826" i="196"/>
  <c r="O827" i="196"/>
  <c r="O828" i="196"/>
  <c r="O829" i="196"/>
  <c r="O830" i="196"/>
  <c r="O831" i="196"/>
  <c r="O832" i="196"/>
  <c r="O833" i="196"/>
  <c r="O834" i="196"/>
  <c r="O835" i="196"/>
  <c r="O836" i="196"/>
  <c r="O837" i="196"/>
  <c r="O838" i="196"/>
  <c r="O839" i="196"/>
  <c r="O840" i="196"/>
  <c r="O841" i="196"/>
  <c r="O842" i="196"/>
  <c r="O843" i="196"/>
  <c r="O844" i="196"/>
  <c r="O845" i="196"/>
  <c r="O846" i="196"/>
  <c r="O847" i="196"/>
  <c r="O848" i="196"/>
  <c r="O849" i="196"/>
  <c r="O850" i="196"/>
  <c r="O851" i="196"/>
  <c r="O852" i="196"/>
  <c r="O853" i="196"/>
  <c r="O854" i="196"/>
  <c r="O855" i="196"/>
  <c r="O856" i="196"/>
  <c r="O857" i="196"/>
  <c r="O858" i="196"/>
  <c r="O859" i="196"/>
  <c r="O860" i="196"/>
  <c r="O861" i="196"/>
  <c r="O862" i="196"/>
  <c r="O863" i="196"/>
  <c r="O864" i="196"/>
  <c r="O865" i="196"/>
  <c r="O866" i="196"/>
  <c r="O867" i="196"/>
  <c r="O868" i="196"/>
  <c r="O869" i="196"/>
  <c r="O870" i="196"/>
  <c r="O871" i="196"/>
  <c r="O872" i="196"/>
  <c r="O873" i="196"/>
  <c r="O874" i="196"/>
  <c r="O875" i="196"/>
  <c r="O876" i="196"/>
  <c r="O877" i="196"/>
  <c r="O878" i="196"/>
  <c r="O879" i="196"/>
  <c r="O880" i="196"/>
  <c r="O881" i="196"/>
  <c r="O882" i="196"/>
  <c r="O883" i="196"/>
  <c r="O884" i="196"/>
  <c r="O885" i="196"/>
  <c r="O886" i="196"/>
  <c r="O887" i="196"/>
  <c r="O888" i="196"/>
  <c r="O889" i="196"/>
  <c r="O890" i="196"/>
  <c r="O891" i="196"/>
  <c r="O892" i="196"/>
  <c r="O893" i="196"/>
  <c r="O894" i="196"/>
  <c r="O895" i="196"/>
  <c r="O896" i="196"/>
  <c r="O897" i="196"/>
  <c r="O898" i="196"/>
  <c r="O899" i="196"/>
  <c r="O900" i="196"/>
  <c r="O901" i="196"/>
  <c r="O902" i="196"/>
  <c r="O903" i="196"/>
  <c r="O904" i="196"/>
  <c r="O905" i="196"/>
  <c r="O906" i="196"/>
  <c r="O907" i="196"/>
  <c r="O908" i="196"/>
  <c r="O909" i="196"/>
  <c r="O910" i="196"/>
  <c r="O911" i="196"/>
  <c r="O912" i="196"/>
  <c r="O913" i="196"/>
  <c r="O914" i="196"/>
  <c r="O915" i="196"/>
  <c r="O916" i="196"/>
  <c r="O917" i="196"/>
  <c r="O918" i="196"/>
  <c r="O919" i="196"/>
  <c r="O920" i="196"/>
  <c r="O921" i="196"/>
  <c r="O922" i="196"/>
  <c r="O923" i="196"/>
  <c r="O924" i="196"/>
  <c r="O925" i="196"/>
  <c r="O926" i="196"/>
  <c r="O927" i="196"/>
  <c r="O928" i="196"/>
  <c r="O929" i="196"/>
  <c r="O930" i="196"/>
  <c r="O931" i="196"/>
  <c r="O932" i="196"/>
  <c r="O933" i="196"/>
  <c r="O934" i="196"/>
  <c r="O935" i="196"/>
  <c r="O936" i="196"/>
  <c r="O937" i="196"/>
  <c r="O938" i="196"/>
  <c r="O939" i="196"/>
  <c r="O940" i="196"/>
  <c r="O941" i="196"/>
  <c r="O942" i="196"/>
  <c r="O943" i="196"/>
  <c r="O944" i="196"/>
  <c r="O945" i="196"/>
  <c r="O946" i="196"/>
  <c r="O947" i="196"/>
  <c r="O948" i="196"/>
  <c r="O949" i="196"/>
  <c r="O950" i="196"/>
  <c r="O951" i="196"/>
  <c r="O952" i="196"/>
  <c r="O953" i="196"/>
  <c r="O954" i="196"/>
  <c r="O955" i="196"/>
  <c r="O956" i="196"/>
  <c r="O957" i="196"/>
  <c r="O958" i="196"/>
  <c r="O959" i="196"/>
  <c r="O960" i="196"/>
  <c r="O961" i="196"/>
  <c r="O962" i="196"/>
  <c r="O963" i="196"/>
  <c r="O964" i="196"/>
  <c r="O965" i="196"/>
  <c r="O966" i="196"/>
  <c r="O967" i="196"/>
  <c r="O968" i="196"/>
  <c r="O969" i="196"/>
  <c r="O970" i="196"/>
  <c r="O971" i="196"/>
  <c r="O972" i="196"/>
  <c r="O973" i="196"/>
  <c r="O974" i="196"/>
  <c r="O975" i="196"/>
  <c r="O976" i="196"/>
  <c r="O977" i="196"/>
  <c r="O978" i="196"/>
  <c r="O979" i="196"/>
  <c r="O980" i="196"/>
  <c r="O981" i="196"/>
  <c r="O982" i="196"/>
  <c r="O983" i="196"/>
  <c r="O984" i="196"/>
  <c r="O985" i="196"/>
  <c r="O986" i="196"/>
  <c r="O987" i="196"/>
  <c r="O988" i="196"/>
  <c r="O989" i="196"/>
  <c r="O990" i="196"/>
  <c r="O991" i="196"/>
  <c r="O992" i="196"/>
  <c r="O993" i="196"/>
  <c r="O994" i="196"/>
  <c r="O995" i="196"/>
  <c r="O996" i="196"/>
  <c r="O997" i="196"/>
  <c r="O998" i="196"/>
  <c r="O999" i="196"/>
  <c r="O1000" i="196"/>
  <c r="O1001" i="196"/>
  <c r="O1002" i="196"/>
  <c r="O1003" i="196"/>
  <c r="O1004" i="196"/>
  <c r="O1005" i="196"/>
  <c r="O1006" i="196"/>
  <c r="O1007" i="196"/>
  <c r="O1008" i="196"/>
  <c r="O1009" i="196"/>
  <c r="O1010" i="196"/>
  <c r="O1011" i="196"/>
  <c r="O1012" i="196"/>
  <c r="O1013" i="196"/>
  <c r="O1014" i="196"/>
  <c r="O1015" i="196"/>
  <c r="O1016" i="196"/>
  <c r="O1017" i="196"/>
  <c r="O1018" i="196"/>
  <c r="O1019" i="196"/>
  <c r="O1020" i="196"/>
  <c r="O1021" i="196"/>
  <c r="O1022" i="196"/>
  <c r="O1023" i="196"/>
  <c r="O1024" i="196"/>
  <c r="O1025" i="196"/>
  <c r="O1026" i="196"/>
  <c r="O1027" i="196"/>
  <c r="O1028" i="196"/>
  <c r="O1029" i="196"/>
  <c r="O1030" i="196"/>
  <c r="O1031" i="196"/>
  <c r="O1032" i="196"/>
  <c r="O1033" i="196"/>
  <c r="O1034" i="196"/>
  <c r="O1035" i="196"/>
  <c r="O1036" i="196"/>
  <c r="O1037" i="196"/>
  <c r="O1038" i="196"/>
  <c r="O1039" i="196"/>
  <c r="O1040" i="196"/>
  <c r="O1041" i="196"/>
  <c r="O1042" i="196"/>
  <c r="O1043" i="196"/>
  <c r="O1044" i="196"/>
  <c r="O1045" i="196"/>
  <c r="O1046" i="196"/>
  <c r="O1047" i="196"/>
  <c r="O1048" i="196"/>
  <c r="O1049" i="196"/>
  <c r="O1050" i="196"/>
  <c r="O1051" i="196"/>
  <c r="O1052" i="196"/>
  <c r="O1053" i="196"/>
  <c r="O1054" i="196"/>
  <c r="O1055" i="196"/>
  <c r="O1056" i="196"/>
  <c r="O1057" i="196"/>
  <c r="O1058" i="196"/>
  <c r="O1059" i="196"/>
  <c r="O1060" i="196"/>
  <c r="O1061" i="196"/>
  <c r="O1062" i="196"/>
  <c r="O1063" i="196"/>
  <c r="O1064" i="196"/>
  <c r="O1065" i="196"/>
  <c r="O1066" i="196"/>
  <c r="O1067" i="196"/>
  <c r="O1068" i="196"/>
  <c r="O1069" i="196"/>
  <c r="O1070" i="196"/>
  <c r="O1071" i="196"/>
  <c r="O1072" i="196"/>
  <c r="O1073" i="196"/>
  <c r="O1074" i="196"/>
  <c r="O1075" i="196"/>
  <c r="O1076" i="196"/>
  <c r="O1077" i="196"/>
  <c r="O1078" i="196"/>
  <c r="O1079" i="196"/>
  <c r="O1080" i="196"/>
  <c r="O1081" i="196"/>
  <c r="O1082" i="196"/>
  <c r="O1083" i="196"/>
  <c r="O1084" i="196"/>
  <c r="O1085" i="196"/>
  <c r="O1086" i="196"/>
  <c r="O1087" i="196"/>
  <c r="O1088" i="196"/>
  <c r="O1089" i="196"/>
  <c r="O1090" i="196"/>
  <c r="O1091" i="196"/>
  <c r="O1092" i="196"/>
  <c r="O1093" i="196"/>
  <c r="O1094" i="196"/>
  <c r="O1095" i="196"/>
  <c r="O1096" i="196"/>
  <c r="O1097" i="196"/>
  <c r="O1098" i="196"/>
  <c r="O1099" i="196"/>
  <c r="O1100" i="196"/>
  <c r="O1101" i="196"/>
  <c r="O1102" i="196"/>
  <c r="O1103" i="196"/>
  <c r="O1104" i="196"/>
  <c r="O1105" i="196"/>
  <c r="O1106" i="196"/>
  <c r="O1107" i="196"/>
  <c r="O1108" i="196"/>
  <c r="O1109" i="196"/>
  <c r="O1110" i="196"/>
  <c r="O1111" i="196"/>
  <c r="O1112" i="196"/>
  <c r="O1113" i="196"/>
  <c r="O1114" i="196"/>
  <c r="O1115" i="196"/>
  <c r="O1116" i="196"/>
  <c r="O1117" i="196"/>
  <c r="O1118" i="196"/>
  <c r="O1119" i="196"/>
  <c r="O1120" i="196"/>
  <c r="O1121" i="196"/>
  <c r="O1122" i="196"/>
  <c r="O1123" i="196"/>
  <c r="O1124" i="196"/>
  <c r="O1125" i="196"/>
  <c r="O1126" i="196"/>
  <c r="O1127" i="196"/>
  <c r="O1128" i="196"/>
  <c r="O1129" i="196"/>
  <c r="O1130" i="196"/>
  <c r="O1131" i="196"/>
  <c r="O1132" i="196"/>
  <c r="O1133" i="196"/>
  <c r="O1134" i="196"/>
  <c r="O1135" i="196"/>
  <c r="O1136" i="196"/>
  <c r="O1137" i="196"/>
  <c r="O1138" i="196"/>
  <c r="O1139" i="196"/>
  <c r="O1140" i="196"/>
  <c r="O1141" i="196"/>
  <c r="O1142" i="196"/>
  <c r="O1143" i="196"/>
  <c r="O1144" i="196"/>
  <c r="O1145" i="196"/>
  <c r="O1146" i="196"/>
  <c r="O1147" i="196"/>
  <c r="O1148" i="196"/>
  <c r="O1149" i="196"/>
  <c r="O1150" i="196"/>
  <c r="O1151" i="196"/>
  <c r="O1152" i="196"/>
  <c r="O1153" i="196"/>
  <c r="O1154" i="196"/>
  <c r="O1155" i="196"/>
  <c r="O1156" i="196"/>
  <c r="O1157" i="196"/>
  <c r="O1158" i="196"/>
  <c r="O1159" i="196"/>
  <c r="O1160" i="196"/>
  <c r="O1161" i="196"/>
  <c r="O1162" i="196"/>
  <c r="O1163" i="196"/>
  <c r="O1164" i="196"/>
  <c r="O1165" i="196"/>
  <c r="O1166" i="196"/>
  <c r="O1167" i="196"/>
  <c r="O1168" i="196"/>
  <c r="O1169" i="196"/>
  <c r="O1170" i="196"/>
  <c r="O1171" i="196"/>
  <c r="O1172" i="196"/>
  <c r="O1173" i="196"/>
  <c r="O1174" i="196"/>
  <c r="O1175" i="196"/>
  <c r="O1176" i="196"/>
  <c r="O1177" i="196"/>
  <c r="O1178" i="196"/>
  <c r="O1179" i="196"/>
  <c r="O1180" i="196"/>
  <c r="O1181" i="196"/>
  <c r="O1182" i="196"/>
  <c r="O1183" i="196"/>
  <c r="O1184" i="196"/>
  <c r="O1185" i="196"/>
  <c r="O1186" i="196"/>
  <c r="O1187" i="196"/>
  <c r="O1188" i="196"/>
  <c r="O1189" i="196"/>
  <c r="O1190" i="196"/>
  <c r="O1191" i="196"/>
  <c r="O1192" i="196"/>
  <c r="O1193" i="196"/>
  <c r="O1194" i="196"/>
  <c r="O1195" i="196"/>
  <c r="O1196" i="196"/>
  <c r="O1197" i="196"/>
  <c r="O1198" i="196"/>
  <c r="O1199" i="196"/>
  <c r="O1200" i="196"/>
  <c r="O1201" i="196"/>
  <c r="O1202" i="196"/>
  <c r="O1203" i="196"/>
  <c r="O1204" i="196"/>
  <c r="O1205" i="196"/>
  <c r="O1206" i="196"/>
  <c r="O1207" i="196"/>
  <c r="O1208" i="196"/>
  <c r="O1209" i="196"/>
  <c r="O1210" i="196"/>
  <c r="O1211" i="196"/>
  <c r="O1212" i="196"/>
  <c r="O1213" i="196"/>
  <c r="O1214" i="196"/>
  <c r="O1215" i="196"/>
  <c r="O1216" i="196"/>
  <c r="O1217" i="196"/>
  <c r="O1218" i="196"/>
  <c r="O1219" i="196"/>
  <c r="O1220" i="196"/>
  <c r="O1221" i="196"/>
  <c r="O1222" i="196"/>
  <c r="O1223" i="196"/>
  <c r="O1224" i="196"/>
  <c r="O1225" i="196"/>
  <c r="O1226" i="196"/>
  <c r="O1227" i="196"/>
  <c r="O1228" i="196"/>
  <c r="O1229" i="196"/>
  <c r="O1230" i="196"/>
  <c r="O1231" i="196"/>
  <c r="O1232" i="196"/>
  <c r="O1233" i="196"/>
  <c r="O1234" i="196"/>
  <c r="O1235" i="196"/>
  <c r="O1236" i="196"/>
  <c r="O1237" i="196"/>
  <c r="O1238" i="196"/>
  <c r="O1239" i="196"/>
  <c r="O1240" i="196"/>
  <c r="O1241" i="196"/>
  <c r="O1242" i="196"/>
  <c r="O1243" i="196"/>
  <c r="O1244" i="196"/>
  <c r="O1245" i="196"/>
  <c r="O1246" i="196"/>
  <c r="O1247" i="196"/>
  <c r="O1248" i="196"/>
  <c r="O1249" i="196"/>
  <c r="O1250" i="196"/>
  <c r="O1251" i="196"/>
  <c r="O1252" i="196"/>
  <c r="O1253" i="196"/>
  <c r="O1254" i="196"/>
  <c r="O1255" i="196"/>
  <c r="O1256" i="196"/>
  <c r="O1257" i="196"/>
  <c r="O1258" i="196"/>
  <c r="O1259" i="196"/>
  <c r="O1260" i="196"/>
  <c r="O1261" i="196"/>
  <c r="O1262" i="196"/>
  <c r="O1263" i="196"/>
  <c r="O1264" i="196"/>
  <c r="O1265" i="196"/>
  <c r="O1266" i="196"/>
  <c r="O1267" i="196"/>
  <c r="O1268" i="196"/>
  <c r="O1269" i="196"/>
  <c r="O1270" i="196"/>
  <c r="O1271" i="196"/>
  <c r="O1272" i="196"/>
  <c r="O1273" i="196"/>
  <c r="O1274" i="196"/>
  <c r="O1275" i="196"/>
  <c r="O1276" i="196"/>
  <c r="O1277" i="196"/>
  <c r="O1278" i="196"/>
  <c r="P2" i="196"/>
  <c r="P3" i="196"/>
  <c r="P4" i="196"/>
  <c r="P5" i="196"/>
  <c r="P6" i="196"/>
  <c r="P7" i="196"/>
  <c r="P8" i="196"/>
  <c r="P9" i="196"/>
  <c r="P10" i="196"/>
  <c r="P11" i="196"/>
  <c r="P12" i="196"/>
  <c r="P13" i="196"/>
  <c r="P14" i="196"/>
  <c r="P15" i="196"/>
  <c r="P16" i="196"/>
  <c r="P17" i="196"/>
  <c r="P18" i="196"/>
  <c r="P19" i="196"/>
  <c r="P20" i="196"/>
  <c r="P21" i="196"/>
  <c r="P22" i="196"/>
  <c r="P23" i="196"/>
  <c r="P24" i="196"/>
  <c r="P25" i="196"/>
  <c r="P26" i="196"/>
  <c r="P27" i="196"/>
  <c r="P28" i="196"/>
  <c r="P29" i="196"/>
  <c r="P30" i="196"/>
  <c r="P31" i="196"/>
  <c r="P32" i="196"/>
  <c r="P33" i="196"/>
  <c r="P34" i="196"/>
  <c r="P35" i="196"/>
  <c r="P36" i="196"/>
  <c r="P37" i="196"/>
  <c r="P38" i="196"/>
  <c r="P39" i="196"/>
  <c r="P40" i="196"/>
  <c r="P41" i="196"/>
  <c r="P42" i="196"/>
  <c r="P43" i="196"/>
  <c r="P44" i="196"/>
  <c r="P45" i="196"/>
  <c r="P46" i="196"/>
  <c r="P47" i="196"/>
  <c r="P48" i="196"/>
  <c r="P49" i="196"/>
  <c r="P50" i="196"/>
  <c r="P51" i="196"/>
  <c r="P52" i="196"/>
  <c r="P53" i="196"/>
  <c r="P54" i="196"/>
  <c r="P55" i="196"/>
  <c r="P56" i="196"/>
  <c r="P57" i="196"/>
  <c r="P58" i="196"/>
  <c r="P59" i="196"/>
  <c r="P60" i="196"/>
  <c r="P61" i="196"/>
  <c r="P62" i="196"/>
  <c r="P63" i="196"/>
  <c r="P64" i="196"/>
  <c r="P65" i="196"/>
  <c r="P66" i="196"/>
  <c r="P67" i="196"/>
  <c r="P68" i="196"/>
  <c r="P69" i="196"/>
  <c r="P70" i="196"/>
  <c r="P71" i="196"/>
  <c r="P72" i="196"/>
  <c r="P73" i="196"/>
  <c r="P74" i="196"/>
  <c r="P75" i="196"/>
  <c r="P76" i="196"/>
  <c r="P77" i="196"/>
  <c r="P78" i="196"/>
  <c r="P79" i="196"/>
  <c r="P80" i="196"/>
  <c r="P81" i="196"/>
  <c r="P82" i="196"/>
  <c r="P83" i="196"/>
  <c r="P84" i="196"/>
  <c r="P85" i="196"/>
  <c r="P86" i="196"/>
  <c r="P87" i="196"/>
  <c r="P88" i="196"/>
  <c r="P89" i="196"/>
  <c r="P90" i="196"/>
  <c r="P91" i="196"/>
  <c r="P92" i="196"/>
  <c r="P93" i="196"/>
  <c r="P94" i="196"/>
  <c r="P95" i="196"/>
  <c r="P96" i="196"/>
  <c r="P97" i="196"/>
  <c r="P98" i="196"/>
  <c r="P99" i="196"/>
  <c r="P100" i="196"/>
  <c r="P101" i="196"/>
  <c r="P102" i="196"/>
  <c r="P103" i="196"/>
  <c r="P104" i="196"/>
  <c r="P105" i="196"/>
  <c r="P106" i="196"/>
  <c r="P107" i="196"/>
  <c r="P108" i="196"/>
  <c r="P109" i="196"/>
  <c r="P110" i="196"/>
  <c r="P111" i="196"/>
  <c r="P112" i="196"/>
  <c r="P113" i="196"/>
  <c r="P114" i="196"/>
  <c r="P115" i="196"/>
  <c r="P116" i="196"/>
  <c r="P117" i="196"/>
  <c r="P118" i="196"/>
  <c r="P119" i="196"/>
  <c r="P120" i="196"/>
  <c r="P121" i="196"/>
  <c r="P122" i="196"/>
  <c r="P123" i="196"/>
  <c r="P124" i="196"/>
  <c r="P125" i="196"/>
  <c r="P126" i="196"/>
  <c r="P127" i="196"/>
  <c r="P128" i="196"/>
  <c r="P129" i="196"/>
  <c r="P130" i="196"/>
  <c r="P131" i="196"/>
  <c r="P132" i="196"/>
  <c r="P133" i="196"/>
  <c r="P134" i="196"/>
  <c r="P135" i="196"/>
  <c r="P136" i="196"/>
  <c r="P137" i="196"/>
  <c r="P138" i="196"/>
  <c r="P139" i="196"/>
  <c r="P140" i="196"/>
  <c r="P141" i="196"/>
  <c r="P142" i="196"/>
  <c r="P143" i="196"/>
  <c r="P144" i="196"/>
  <c r="P145" i="196"/>
  <c r="P146" i="196"/>
  <c r="P147" i="196"/>
  <c r="P148" i="196"/>
  <c r="P149" i="196"/>
  <c r="P150" i="196"/>
  <c r="P151" i="196"/>
  <c r="P152" i="196"/>
  <c r="P153" i="196"/>
  <c r="P154" i="196"/>
  <c r="P155" i="196"/>
  <c r="P156" i="196"/>
  <c r="P157" i="196"/>
  <c r="P158" i="196"/>
  <c r="P159" i="196"/>
  <c r="P160" i="196"/>
  <c r="P161" i="196"/>
  <c r="P162" i="196"/>
  <c r="P163" i="196"/>
  <c r="P164" i="196"/>
  <c r="P165" i="196"/>
  <c r="P166" i="196"/>
  <c r="P167" i="196"/>
  <c r="P168" i="196"/>
  <c r="P169" i="196"/>
  <c r="P170" i="196"/>
  <c r="P171" i="196"/>
  <c r="P172" i="196"/>
  <c r="P173" i="196"/>
  <c r="P174" i="196"/>
  <c r="P175" i="196"/>
  <c r="P176" i="196"/>
  <c r="P177" i="196"/>
  <c r="P178" i="196"/>
  <c r="P179" i="196"/>
  <c r="P180" i="196"/>
  <c r="P181" i="196"/>
  <c r="P182" i="196"/>
  <c r="P183" i="196"/>
  <c r="P184" i="196"/>
  <c r="P185" i="196"/>
  <c r="P186" i="196"/>
  <c r="P187" i="196"/>
  <c r="P188" i="196"/>
  <c r="P189" i="196"/>
  <c r="P190" i="196"/>
  <c r="P191" i="196"/>
  <c r="P192" i="196"/>
  <c r="P193" i="196"/>
  <c r="P194" i="196"/>
  <c r="P195" i="196"/>
  <c r="P196" i="196"/>
  <c r="P197" i="196"/>
  <c r="P198" i="196"/>
  <c r="P199" i="196"/>
  <c r="P200" i="196"/>
  <c r="P201" i="196"/>
  <c r="P202" i="196"/>
  <c r="P203" i="196"/>
  <c r="P204" i="196"/>
  <c r="P205" i="196"/>
  <c r="P206" i="196"/>
  <c r="P207" i="196"/>
  <c r="P208" i="196"/>
  <c r="P209" i="196"/>
  <c r="P210" i="196"/>
  <c r="P211" i="196"/>
  <c r="P212" i="196"/>
  <c r="P213" i="196"/>
  <c r="P214" i="196"/>
  <c r="P215" i="196"/>
  <c r="P216" i="196"/>
  <c r="P217" i="196"/>
  <c r="P218" i="196"/>
  <c r="P219" i="196"/>
  <c r="P220" i="196"/>
  <c r="P221" i="196"/>
  <c r="P222" i="196"/>
  <c r="P223" i="196"/>
  <c r="P224" i="196"/>
  <c r="P225" i="196"/>
  <c r="P226" i="196"/>
  <c r="P227" i="196"/>
  <c r="P228" i="196"/>
  <c r="P229" i="196"/>
  <c r="P230" i="196"/>
  <c r="P231" i="196"/>
  <c r="P232" i="196"/>
  <c r="P233" i="196"/>
  <c r="P234" i="196"/>
  <c r="P235" i="196"/>
  <c r="P236" i="196"/>
  <c r="P237" i="196"/>
  <c r="P238" i="196"/>
  <c r="P239" i="196"/>
  <c r="P240" i="196"/>
  <c r="P241" i="196"/>
  <c r="P242" i="196"/>
  <c r="P243" i="196"/>
  <c r="P244" i="196"/>
  <c r="P245" i="196"/>
  <c r="P246" i="196"/>
  <c r="P247" i="196"/>
  <c r="P248" i="196"/>
  <c r="P249" i="196"/>
  <c r="P250" i="196"/>
  <c r="P251" i="196"/>
  <c r="P252" i="196"/>
  <c r="P253" i="196"/>
  <c r="P254" i="196"/>
  <c r="P255" i="196"/>
  <c r="P256" i="196"/>
  <c r="P257" i="196"/>
  <c r="P258" i="196"/>
  <c r="P259" i="196"/>
  <c r="P260" i="196"/>
  <c r="P261" i="196"/>
  <c r="P262" i="196"/>
  <c r="P263" i="196"/>
  <c r="P264" i="196"/>
  <c r="P265" i="196"/>
  <c r="P266" i="196"/>
  <c r="P267" i="196"/>
  <c r="P268" i="196"/>
  <c r="P269" i="196"/>
  <c r="P270" i="196"/>
  <c r="P271" i="196"/>
  <c r="P272" i="196"/>
  <c r="P273" i="196"/>
  <c r="P274" i="196"/>
  <c r="P275" i="196"/>
  <c r="P276" i="196"/>
  <c r="P277" i="196"/>
  <c r="P278" i="196"/>
  <c r="P279" i="196"/>
  <c r="P280" i="196"/>
  <c r="P281" i="196"/>
  <c r="P282" i="196"/>
  <c r="P283" i="196"/>
  <c r="P284" i="196"/>
  <c r="P285" i="196"/>
  <c r="P286" i="196"/>
  <c r="P287" i="196"/>
  <c r="P288" i="196"/>
  <c r="P289" i="196"/>
  <c r="P290" i="196"/>
  <c r="P291" i="196"/>
  <c r="P292" i="196"/>
  <c r="P293" i="196"/>
  <c r="P294" i="196"/>
  <c r="P295" i="196"/>
  <c r="P296" i="196"/>
  <c r="P297" i="196"/>
  <c r="P298" i="196"/>
  <c r="P299" i="196"/>
  <c r="P300" i="196"/>
  <c r="P301" i="196"/>
  <c r="P302" i="196"/>
  <c r="P303" i="196"/>
  <c r="P304" i="196"/>
  <c r="P305" i="196"/>
  <c r="P306" i="196"/>
  <c r="P307" i="196"/>
  <c r="P308" i="196"/>
  <c r="P309" i="196"/>
  <c r="P310" i="196"/>
  <c r="P311" i="196"/>
  <c r="P312" i="196"/>
  <c r="P313" i="196"/>
  <c r="P314" i="196"/>
  <c r="P315" i="196"/>
  <c r="P316" i="196"/>
  <c r="P317" i="196"/>
  <c r="P318" i="196"/>
  <c r="P319" i="196"/>
  <c r="P320" i="196"/>
  <c r="P321" i="196"/>
  <c r="P322" i="196"/>
  <c r="P323" i="196"/>
  <c r="P324" i="196"/>
  <c r="P325" i="196"/>
  <c r="P326" i="196"/>
  <c r="P327" i="196"/>
  <c r="P328" i="196"/>
  <c r="P329" i="196"/>
  <c r="P330" i="196"/>
  <c r="P331" i="196"/>
  <c r="P332" i="196"/>
  <c r="P333" i="196"/>
  <c r="P334" i="196"/>
  <c r="P335" i="196"/>
  <c r="P336" i="196"/>
  <c r="P337" i="196"/>
  <c r="P338" i="196"/>
  <c r="P339" i="196"/>
  <c r="P340" i="196"/>
  <c r="P341" i="196"/>
  <c r="P342" i="196"/>
  <c r="P343" i="196"/>
  <c r="P344" i="196"/>
  <c r="P345" i="196"/>
  <c r="P346" i="196"/>
  <c r="P347" i="196"/>
  <c r="P348" i="196"/>
  <c r="P349" i="196"/>
  <c r="P350" i="196"/>
  <c r="P351" i="196"/>
  <c r="P352" i="196"/>
  <c r="P353" i="196"/>
  <c r="P354" i="196"/>
  <c r="P355" i="196"/>
  <c r="P356" i="196"/>
  <c r="P357" i="196"/>
  <c r="P358" i="196"/>
  <c r="P359" i="196"/>
  <c r="P360" i="196"/>
  <c r="P361" i="196"/>
  <c r="P362" i="196"/>
  <c r="P363" i="196"/>
  <c r="P364" i="196"/>
  <c r="P365" i="196"/>
  <c r="P366" i="196"/>
  <c r="P367" i="196"/>
  <c r="P368" i="196"/>
  <c r="P369" i="196"/>
  <c r="P370" i="196"/>
  <c r="P371" i="196"/>
  <c r="P372" i="196"/>
  <c r="P373" i="196"/>
  <c r="P374" i="196"/>
  <c r="P375" i="196"/>
  <c r="P376" i="196"/>
  <c r="P377" i="196"/>
  <c r="P378" i="196"/>
  <c r="P379" i="196"/>
  <c r="P380" i="196"/>
  <c r="P381" i="196"/>
  <c r="P382" i="196"/>
  <c r="P383" i="196"/>
  <c r="P384" i="196"/>
  <c r="P385" i="196"/>
  <c r="P386" i="196"/>
  <c r="P387" i="196"/>
  <c r="P388" i="196"/>
  <c r="P389" i="196"/>
  <c r="P390" i="196"/>
  <c r="P391" i="196"/>
  <c r="P392" i="196"/>
  <c r="P393" i="196"/>
  <c r="P394" i="196"/>
  <c r="P395" i="196"/>
  <c r="P396" i="196"/>
  <c r="P397" i="196"/>
  <c r="P398" i="196"/>
  <c r="P399" i="196"/>
  <c r="P400" i="196"/>
  <c r="P401" i="196"/>
  <c r="P402" i="196"/>
  <c r="P403" i="196"/>
  <c r="P404" i="196"/>
  <c r="P405" i="196"/>
  <c r="P406" i="196"/>
  <c r="P407" i="196"/>
  <c r="P408" i="196"/>
  <c r="P409" i="196"/>
  <c r="P410" i="196"/>
  <c r="P411" i="196"/>
  <c r="P412" i="196"/>
  <c r="P413" i="196"/>
  <c r="P414" i="196"/>
  <c r="P415" i="196"/>
  <c r="P416" i="196"/>
  <c r="P417" i="196"/>
  <c r="P418" i="196"/>
  <c r="P419" i="196"/>
  <c r="P420" i="196"/>
  <c r="P421" i="196"/>
  <c r="P422" i="196"/>
  <c r="P423" i="196"/>
  <c r="P424" i="196"/>
  <c r="P425" i="196"/>
  <c r="P426" i="196"/>
  <c r="P427" i="196"/>
  <c r="P428" i="196"/>
  <c r="P429" i="196"/>
  <c r="P430" i="196"/>
  <c r="P431" i="196"/>
  <c r="P432" i="196"/>
  <c r="P433" i="196"/>
  <c r="P434" i="196"/>
  <c r="P435" i="196"/>
  <c r="P436" i="196"/>
  <c r="P437" i="196"/>
  <c r="P438" i="196"/>
  <c r="P439" i="196"/>
  <c r="P440" i="196"/>
  <c r="P441" i="196"/>
  <c r="P442" i="196"/>
  <c r="P443" i="196"/>
  <c r="P444" i="196"/>
  <c r="P445" i="196"/>
  <c r="P446" i="196"/>
  <c r="P447" i="196"/>
  <c r="P448" i="196"/>
  <c r="P449" i="196"/>
  <c r="P450" i="196"/>
  <c r="P451" i="196"/>
  <c r="P452" i="196"/>
  <c r="P453" i="196"/>
  <c r="P454" i="196"/>
  <c r="P455" i="196"/>
  <c r="P456" i="196"/>
  <c r="P457" i="196"/>
  <c r="P458" i="196"/>
  <c r="P459" i="196"/>
  <c r="P460" i="196"/>
  <c r="P461" i="196"/>
  <c r="P462" i="196"/>
  <c r="P463" i="196"/>
  <c r="P464" i="196"/>
  <c r="P465" i="196"/>
  <c r="P466" i="196"/>
  <c r="P467" i="196"/>
  <c r="P468" i="196"/>
  <c r="P469" i="196"/>
  <c r="P470" i="196"/>
  <c r="P471" i="196"/>
  <c r="P472" i="196"/>
  <c r="P473" i="196"/>
  <c r="P474" i="196"/>
  <c r="P475" i="196"/>
  <c r="P476" i="196"/>
  <c r="P477" i="196"/>
  <c r="P478" i="196"/>
  <c r="P479" i="196"/>
  <c r="P480" i="196"/>
  <c r="P481" i="196"/>
  <c r="P482" i="196"/>
  <c r="P483" i="196"/>
  <c r="P484" i="196"/>
  <c r="P485" i="196"/>
  <c r="P486" i="196"/>
  <c r="P487" i="196"/>
  <c r="P488" i="196"/>
  <c r="P489" i="196"/>
  <c r="P490" i="196"/>
  <c r="P491" i="196"/>
  <c r="P492" i="196"/>
  <c r="P493" i="196"/>
  <c r="P494" i="196"/>
  <c r="P495" i="196"/>
  <c r="P496" i="196"/>
  <c r="P497" i="196"/>
  <c r="P498" i="196"/>
  <c r="P499" i="196"/>
  <c r="P500" i="196"/>
  <c r="P501" i="196"/>
  <c r="P502" i="196"/>
  <c r="P503" i="196"/>
  <c r="P504" i="196"/>
  <c r="P505" i="196"/>
  <c r="P506" i="196"/>
  <c r="P507" i="196"/>
  <c r="P508" i="196"/>
  <c r="P509" i="196"/>
  <c r="P510" i="196"/>
  <c r="P511" i="196"/>
  <c r="P512" i="196"/>
  <c r="P513" i="196"/>
  <c r="P514" i="196"/>
  <c r="P515" i="196"/>
  <c r="P516" i="196"/>
  <c r="P517" i="196"/>
  <c r="P518" i="196"/>
  <c r="P519" i="196"/>
  <c r="P520" i="196"/>
  <c r="P521" i="196"/>
  <c r="P522" i="196"/>
  <c r="P523" i="196"/>
  <c r="P524" i="196"/>
  <c r="P525" i="196"/>
  <c r="P526" i="196"/>
  <c r="P527" i="196"/>
  <c r="P528" i="196"/>
  <c r="P529" i="196"/>
  <c r="P530" i="196"/>
  <c r="P531" i="196"/>
  <c r="P532" i="196"/>
  <c r="P533" i="196"/>
  <c r="P534" i="196"/>
  <c r="P535" i="196"/>
  <c r="P536" i="196"/>
  <c r="P537" i="196"/>
  <c r="P538" i="196"/>
  <c r="P539" i="196"/>
  <c r="P540" i="196"/>
  <c r="P541" i="196"/>
  <c r="P542" i="196"/>
  <c r="P543" i="196"/>
  <c r="P544" i="196"/>
  <c r="P545" i="196"/>
  <c r="P546" i="196"/>
  <c r="P547" i="196"/>
  <c r="P548" i="196"/>
  <c r="P549" i="196"/>
  <c r="P550" i="196"/>
  <c r="P551" i="196"/>
  <c r="P552" i="196"/>
  <c r="P553" i="196"/>
  <c r="P554" i="196"/>
  <c r="P555" i="196"/>
  <c r="P556" i="196"/>
  <c r="P557" i="196"/>
  <c r="P558" i="196"/>
  <c r="P559" i="196"/>
  <c r="P560" i="196"/>
  <c r="P561" i="196"/>
  <c r="P562" i="196"/>
  <c r="P563" i="196"/>
  <c r="P564" i="196"/>
  <c r="P565" i="196"/>
  <c r="P566" i="196"/>
  <c r="P567" i="196"/>
  <c r="P568" i="196"/>
  <c r="P569" i="196"/>
  <c r="P570" i="196"/>
  <c r="P571" i="196"/>
  <c r="P572" i="196"/>
  <c r="P573" i="196"/>
  <c r="P574" i="196"/>
  <c r="P575" i="196"/>
  <c r="P576" i="196"/>
  <c r="P577" i="196"/>
  <c r="P578" i="196"/>
  <c r="P579" i="196"/>
  <c r="P580" i="196"/>
  <c r="P581" i="196"/>
  <c r="P582" i="196"/>
  <c r="P583" i="196"/>
  <c r="P584" i="196"/>
  <c r="P585" i="196"/>
  <c r="P586" i="196"/>
  <c r="P587" i="196"/>
  <c r="P588" i="196"/>
  <c r="P589" i="196"/>
  <c r="P590" i="196"/>
  <c r="P591" i="196"/>
  <c r="P592" i="196"/>
  <c r="P593" i="196"/>
  <c r="P594" i="196"/>
  <c r="P595" i="196"/>
  <c r="P596" i="196"/>
  <c r="P597" i="196"/>
  <c r="P598" i="196"/>
  <c r="P599" i="196"/>
  <c r="P600" i="196"/>
  <c r="P601" i="196"/>
  <c r="P602" i="196"/>
  <c r="P603" i="196"/>
  <c r="P604" i="196"/>
  <c r="P605" i="196"/>
  <c r="P606" i="196"/>
  <c r="P607" i="196"/>
  <c r="P608" i="196"/>
  <c r="P609" i="196"/>
  <c r="P610" i="196"/>
  <c r="P611" i="196"/>
  <c r="P612" i="196"/>
  <c r="P613" i="196"/>
  <c r="P614" i="196"/>
  <c r="P615" i="196"/>
  <c r="P616" i="196"/>
  <c r="P617" i="196"/>
  <c r="P618" i="196"/>
  <c r="P619" i="196"/>
  <c r="P620" i="196"/>
  <c r="P621" i="196"/>
  <c r="P622" i="196"/>
  <c r="P623" i="196"/>
  <c r="P624" i="196"/>
  <c r="P625" i="196"/>
  <c r="P626" i="196"/>
  <c r="P627" i="196"/>
  <c r="P628" i="196"/>
  <c r="P629" i="196"/>
  <c r="P630" i="196"/>
  <c r="P631" i="196"/>
  <c r="P632" i="196"/>
  <c r="P633" i="196"/>
  <c r="P634" i="196"/>
  <c r="P635" i="196"/>
  <c r="P636" i="196"/>
  <c r="P637" i="196"/>
  <c r="P638" i="196"/>
  <c r="P639" i="196"/>
  <c r="P640" i="196"/>
  <c r="P641" i="196"/>
  <c r="P642" i="196"/>
  <c r="P643" i="196"/>
  <c r="P644" i="196"/>
  <c r="P645" i="196"/>
  <c r="P646" i="196"/>
  <c r="P647" i="196"/>
  <c r="P648" i="196"/>
  <c r="P649" i="196"/>
  <c r="P650" i="196"/>
  <c r="P651" i="196"/>
  <c r="P652" i="196"/>
  <c r="P653" i="196"/>
  <c r="P654" i="196"/>
  <c r="P655" i="196"/>
  <c r="P656" i="196"/>
  <c r="P657" i="196"/>
  <c r="P658" i="196"/>
  <c r="P659" i="196"/>
  <c r="P660" i="196"/>
  <c r="P661" i="196"/>
  <c r="P662" i="196"/>
  <c r="P663" i="196"/>
  <c r="P664" i="196"/>
  <c r="P665" i="196"/>
  <c r="P666" i="196"/>
  <c r="P667" i="196"/>
  <c r="P668" i="196"/>
  <c r="P669" i="196"/>
  <c r="P670" i="196"/>
  <c r="P671" i="196"/>
  <c r="P672" i="196"/>
  <c r="P673" i="196"/>
  <c r="P674" i="196"/>
  <c r="P675" i="196"/>
  <c r="P676" i="196"/>
  <c r="P677" i="196"/>
  <c r="P678" i="196"/>
  <c r="P679" i="196"/>
  <c r="P680" i="196"/>
  <c r="P681" i="196"/>
  <c r="P682" i="196"/>
  <c r="P683" i="196"/>
  <c r="P684" i="196"/>
  <c r="P685" i="196"/>
  <c r="P686" i="196"/>
  <c r="P687" i="196"/>
  <c r="P688" i="196"/>
  <c r="P689" i="196"/>
  <c r="P690" i="196"/>
  <c r="P691" i="196"/>
  <c r="P692" i="196"/>
  <c r="P693" i="196"/>
  <c r="P694" i="196"/>
  <c r="P695" i="196"/>
  <c r="P696" i="196"/>
  <c r="P697" i="196"/>
  <c r="P698" i="196"/>
  <c r="P699" i="196"/>
  <c r="P700" i="196"/>
  <c r="P701" i="196"/>
  <c r="P702" i="196"/>
  <c r="P703" i="196"/>
  <c r="P704" i="196"/>
  <c r="P705" i="196"/>
  <c r="P706" i="196"/>
  <c r="P707" i="196"/>
  <c r="P708" i="196"/>
  <c r="P709" i="196"/>
  <c r="P710" i="196"/>
  <c r="P711" i="196"/>
  <c r="P712" i="196"/>
  <c r="P713" i="196"/>
  <c r="P714" i="196"/>
  <c r="P715" i="196"/>
  <c r="P716" i="196"/>
  <c r="P717" i="196"/>
  <c r="P718" i="196"/>
  <c r="P719" i="196"/>
  <c r="P720" i="196"/>
  <c r="P721" i="196"/>
  <c r="P722" i="196"/>
  <c r="P723" i="196"/>
  <c r="P724" i="196"/>
  <c r="P725" i="196"/>
  <c r="P726" i="196"/>
  <c r="P727" i="196"/>
  <c r="P728" i="196"/>
  <c r="P729" i="196"/>
  <c r="P730" i="196"/>
  <c r="P731" i="196"/>
  <c r="P732" i="196"/>
  <c r="P733" i="196"/>
  <c r="P734" i="196"/>
  <c r="P735" i="196"/>
  <c r="P736" i="196"/>
  <c r="P737" i="196"/>
  <c r="P738" i="196"/>
  <c r="P739" i="196"/>
  <c r="P740" i="196"/>
  <c r="P741" i="196"/>
  <c r="P742" i="196"/>
  <c r="P743" i="196"/>
  <c r="P744" i="196"/>
  <c r="P745" i="196"/>
  <c r="P746" i="196"/>
  <c r="P747" i="196"/>
  <c r="P748" i="196"/>
  <c r="P749" i="196"/>
  <c r="P750" i="196"/>
  <c r="P751" i="196"/>
  <c r="P752" i="196"/>
  <c r="P753" i="196"/>
  <c r="P754" i="196"/>
  <c r="P755" i="196"/>
  <c r="P756" i="196"/>
  <c r="P757" i="196"/>
  <c r="P758" i="196"/>
  <c r="P759" i="196"/>
  <c r="P760" i="196"/>
  <c r="P761" i="196"/>
  <c r="P762" i="196"/>
  <c r="P763" i="196"/>
  <c r="P764" i="196"/>
  <c r="P765" i="196"/>
  <c r="P766" i="196"/>
  <c r="P767" i="196"/>
  <c r="P768" i="196"/>
  <c r="P769" i="196"/>
  <c r="P770" i="196"/>
  <c r="P771" i="196"/>
  <c r="P772" i="196"/>
  <c r="P773" i="196"/>
  <c r="P774" i="196"/>
  <c r="P775" i="196"/>
  <c r="P776" i="196"/>
  <c r="P777" i="196"/>
  <c r="P778" i="196"/>
  <c r="P779" i="196"/>
  <c r="P780" i="196"/>
  <c r="P781" i="196"/>
  <c r="P782" i="196"/>
  <c r="P783" i="196"/>
  <c r="P784" i="196"/>
  <c r="P785" i="196"/>
  <c r="P786" i="196"/>
  <c r="P787" i="196"/>
  <c r="P788" i="196"/>
  <c r="P789" i="196"/>
  <c r="P790" i="196"/>
  <c r="P791" i="196"/>
  <c r="P792" i="196"/>
  <c r="P793" i="196"/>
  <c r="P794" i="196"/>
  <c r="P795" i="196"/>
  <c r="P796" i="196"/>
  <c r="P797" i="196"/>
  <c r="P798" i="196"/>
  <c r="P799" i="196"/>
  <c r="P800" i="196"/>
  <c r="P801" i="196"/>
  <c r="P802" i="196"/>
  <c r="P803" i="196"/>
  <c r="P804" i="196"/>
  <c r="P805" i="196"/>
  <c r="P806" i="196"/>
  <c r="P807" i="196"/>
  <c r="P808" i="196"/>
  <c r="P809" i="196"/>
  <c r="P810" i="196"/>
  <c r="P811" i="196"/>
  <c r="P812" i="196"/>
  <c r="P813" i="196"/>
  <c r="P814" i="196"/>
  <c r="P815" i="196"/>
  <c r="P816" i="196"/>
  <c r="P817" i="196"/>
  <c r="P818" i="196"/>
  <c r="P819" i="196"/>
  <c r="P820" i="196"/>
  <c r="P821" i="196"/>
  <c r="P822" i="196"/>
  <c r="P823" i="196"/>
  <c r="P824" i="196"/>
  <c r="P825" i="196"/>
  <c r="P826" i="196"/>
  <c r="P827" i="196"/>
  <c r="P828" i="196"/>
  <c r="P829" i="196"/>
  <c r="P830" i="196"/>
  <c r="P831" i="196"/>
  <c r="P832" i="196"/>
  <c r="P833" i="196"/>
  <c r="P834" i="196"/>
  <c r="P835" i="196"/>
  <c r="P836" i="196"/>
  <c r="P837" i="196"/>
  <c r="P838" i="196"/>
  <c r="P839" i="196"/>
  <c r="P840" i="196"/>
  <c r="P841" i="196"/>
  <c r="P842" i="196"/>
  <c r="P843" i="196"/>
  <c r="P844" i="196"/>
  <c r="P845" i="196"/>
  <c r="P846" i="196"/>
  <c r="P847" i="196"/>
  <c r="P848" i="196"/>
  <c r="P849" i="196"/>
  <c r="P850" i="196"/>
  <c r="P851" i="196"/>
  <c r="P852" i="196"/>
  <c r="P853" i="196"/>
  <c r="P854" i="196"/>
  <c r="P855" i="196"/>
  <c r="P856" i="196"/>
  <c r="P857" i="196"/>
  <c r="P858" i="196"/>
  <c r="P859" i="196"/>
  <c r="P860" i="196"/>
  <c r="P861" i="196"/>
  <c r="P862" i="196"/>
  <c r="P863" i="196"/>
  <c r="P864" i="196"/>
  <c r="P865" i="196"/>
  <c r="P866" i="196"/>
  <c r="P867" i="196"/>
  <c r="P868" i="196"/>
  <c r="P869" i="196"/>
  <c r="P870" i="196"/>
  <c r="P871" i="196"/>
  <c r="P872" i="196"/>
  <c r="P873" i="196"/>
  <c r="P874" i="196"/>
  <c r="P875" i="196"/>
  <c r="P876" i="196"/>
  <c r="P877" i="196"/>
  <c r="P878" i="196"/>
  <c r="P879" i="196"/>
  <c r="P880" i="196"/>
  <c r="P881" i="196"/>
  <c r="P882" i="196"/>
  <c r="P883" i="196"/>
  <c r="P884" i="196"/>
  <c r="P885" i="196"/>
  <c r="P886" i="196"/>
  <c r="P887" i="196"/>
  <c r="P888" i="196"/>
  <c r="P889" i="196"/>
  <c r="P890" i="196"/>
  <c r="P891" i="196"/>
  <c r="P892" i="196"/>
  <c r="P893" i="196"/>
  <c r="P894" i="196"/>
  <c r="P895" i="196"/>
  <c r="P896" i="196"/>
  <c r="P897" i="196"/>
  <c r="P898" i="196"/>
  <c r="P899" i="196"/>
  <c r="P900" i="196"/>
  <c r="P901" i="196"/>
  <c r="P902" i="196"/>
  <c r="P903" i="196"/>
  <c r="P904" i="196"/>
  <c r="P905" i="196"/>
  <c r="P906" i="196"/>
  <c r="P907" i="196"/>
  <c r="P908" i="196"/>
  <c r="P909" i="196"/>
  <c r="P910" i="196"/>
  <c r="P911" i="196"/>
  <c r="P912" i="196"/>
  <c r="P913" i="196"/>
  <c r="P914" i="196"/>
  <c r="P915" i="196"/>
  <c r="P916" i="196"/>
  <c r="P917" i="196"/>
  <c r="P918" i="196"/>
  <c r="P919" i="196"/>
  <c r="P920" i="196"/>
  <c r="P921" i="196"/>
  <c r="P922" i="196"/>
  <c r="P923" i="196"/>
  <c r="P924" i="196"/>
  <c r="P925" i="196"/>
  <c r="P926" i="196"/>
  <c r="P927" i="196"/>
  <c r="P928" i="196"/>
  <c r="P929" i="196"/>
  <c r="P930" i="196"/>
  <c r="P931" i="196"/>
  <c r="P932" i="196"/>
  <c r="P933" i="196"/>
  <c r="P934" i="196"/>
  <c r="P935" i="196"/>
  <c r="P936" i="196"/>
  <c r="P937" i="196"/>
  <c r="P938" i="196"/>
  <c r="P939" i="196"/>
  <c r="P940" i="196"/>
  <c r="P941" i="196"/>
  <c r="P942" i="196"/>
  <c r="P943" i="196"/>
  <c r="P944" i="196"/>
  <c r="P945" i="196"/>
  <c r="P946" i="196"/>
  <c r="P947" i="196"/>
  <c r="P948" i="196"/>
  <c r="P949" i="196"/>
  <c r="P950" i="196"/>
  <c r="P951" i="196"/>
  <c r="P952" i="196"/>
  <c r="P953" i="196"/>
  <c r="P954" i="196"/>
  <c r="P955" i="196"/>
  <c r="P956" i="196"/>
  <c r="P957" i="196"/>
  <c r="P958" i="196"/>
  <c r="P959" i="196"/>
  <c r="P960" i="196"/>
  <c r="P961" i="196"/>
  <c r="P962" i="196"/>
  <c r="P963" i="196"/>
  <c r="P964" i="196"/>
  <c r="P965" i="196"/>
  <c r="P966" i="196"/>
  <c r="P967" i="196"/>
  <c r="P968" i="196"/>
  <c r="P969" i="196"/>
  <c r="P970" i="196"/>
  <c r="P971" i="196"/>
  <c r="P972" i="196"/>
  <c r="P973" i="196"/>
  <c r="P974" i="196"/>
  <c r="P975" i="196"/>
  <c r="P976" i="196"/>
  <c r="P977" i="196"/>
  <c r="P978" i="196"/>
  <c r="P979" i="196"/>
  <c r="P980" i="196"/>
  <c r="P981" i="196"/>
  <c r="P982" i="196"/>
  <c r="P983" i="196"/>
  <c r="P984" i="196"/>
  <c r="P985" i="196"/>
  <c r="P986" i="196"/>
  <c r="P987" i="196"/>
  <c r="P988" i="196"/>
  <c r="P989" i="196"/>
  <c r="P990" i="196"/>
  <c r="P991" i="196"/>
  <c r="P992" i="196"/>
  <c r="P993" i="196"/>
  <c r="P994" i="196"/>
  <c r="P995" i="196"/>
  <c r="P996" i="196"/>
  <c r="P997" i="196"/>
  <c r="P998" i="196"/>
  <c r="P999" i="196"/>
  <c r="P1000" i="196"/>
  <c r="P1001" i="196"/>
  <c r="P1002" i="196"/>
  <c r="P1003" i="196"/>
  <c r="P1004" i="196"/>
  <c r="P1005" i="196"/>
  <c r="P1006" i="196"/>
  <c r="P1007" i="196"/>
  <c r="P1008" i="196"/>
  <c r="P1009" i="196"/>
  <c r="P1010" i="196"/>
  <c r="P1011" i="196"/>
  <c r="P1012" i="196"/>
  <c r="P1013" i="196"/>
  <c r="P1014" i="196"/>
  <c r="P1015" i="196"/>
  <c r="P1016" i="196"/>
  <c r="P1017" i="196"/>
  <c r="P1018" i="196"/>
  <c r="P1019" i="196"/>
  <c r="P1020" i="196"/>
  <c r="P1021" i="196"/>
  <c r="P1022" i="196"/>
  <c r="P1023" i="196"/>
  <c r="P1024" i="196"/>
  <c r="P1025" i="196"/>
  <c r="P1026" i="196"/>
  <c r="P1027" i="196"/>
  <c r="P1028" i="196"/>
  <c r="P1029" i="196"/>
  <c r="P1030" i="196"/>
  <c r="P1031" i="196"/>
  <c r="P1032" i="196"/>
  <c r="P1033" i="196"/>
  <c r="P1034" i="196"/>
  <c r="P1035" i="196"/>
  <c r="P1036" i="196"/>
  <c r="P1037" i="196"/>
  <c r="P1038" i="196"/>
  <c r="P1039" i="196"/>
  <c r="P1040" i="196"/>
  <c r="P1041" i="196"/>
  <c r="P1042" i="196"/>
  <c r="P1043" i="196"/>
  <c r="P1044" i="196"/>
  <c r="P1045" i="196"/>
  <c r="P1046" i="196"/>
  <c r="P1047" i="196"/>
  <c r="P1048" i="196"/>
  <c r="P1049" i="196"/>
  <c r="P1050" i="196"/>
  <c r="P1051" i="196"/>
  <c r="P1052" i="196"/>
  <c r="P1053" i="196"/>
  <c r="P1054" i="196"/>
  <c r="P1055" i="196"/>
  <c r="P1056" i="196"/>
  <c r="P1057" i="196"/>
  <c r="P1058" i="196"/>
  <c r="P1059" i="196"/>
  <c r="P1060" i="196"/>
  <c r="P1061" i="196"/>
  <c r="P1062" i="196"/>
  <c r="P1063" i="196"/>
  <c r="P1064" i="196"/>
  <c r="P1065" i="196"/>
  <c r="P1066" i="196"/>
  <c r="P1067" i="196"/>
  <c r="P1068" i="196"/>
  <c r="P1069" i="196"/>
  <c r="P1070" i="196"/>
  <c r="P1071" i="196"/>
  <c r="P1072" i="196"/>
  <c r="P1073" i="196"/>
  <c r="P1074" i="196"/>
  <c r="P1075" i="196"/>
  <c r="P1076" i="196"/>
  <c r="P1077" i="196"/>
  <c r="P1078" i="196"/>
  <c r="P1079" i="196"/>
  <c r="P1080" i="196"/>
  <c r="P1081" i="196"/>
  <c r="P1082" i="196"/>
  <c r="P1083" i="196"/>
  <c r="P1084" i="196"/>
  <c r="P1085" i="196"/>
  <c r="P1086" i="196"/>
  <c r="P1087" i="196"/>
  <c r="P1088" i="196"/>
  <c r="P1089" i="196"/>
  <c r="P1090" i="196"/>
  <c r="P1091" i="196"/>
  <c r="P1092" i="196"/>
  <c r="P1093" i="196"/>
  <c r="P1094" i="196"/>
  <c r="P1095" i="196"/>
  <c r="P1096" i="196"/>
  <c r="P1097" i="196"/>
  <c r="P1098" i="196"/>
  <c r="P1099" i="196"/>
  <c r="P1100" i="196"/>
  <c r="P1101" i="196"/>
  <c r="P1102" i="196"/>
  <c r="P1103" i="196"/>
  <c r="P1104" i="196"/>
  <c r="P1105" i="196"/>
  <c r="P1106" i="196"/>
  <c r="P1107" i="196"/>
  <c r="P1108" i="196"/>
  <c r="P1109" i="196"/>
  <c r="P1110" i="196"/>
  <c r="P1111" i="196"/>
  <c r="P1112" i="196"/>
  <c r="P1113" i="196"/>
  <c r="P1114" i="196"/>
  <c r="P1115" i="196"/>
  <c r="P1116" i="196"/>
  <c r="P1117" i="196"/>
  <c r="P1118" i="196"/>
  <c r="P1119" i="196"/>
  <c r="P1120" i="196"/>
  <c r="P1121" i="196"/>
  <c r="P1122" i="196"/>
  <c r="P1123" i="196"/>
  <c r="P1124" i="196"/>
  <c r="P1125" i="196"/>
  <c r="P1126" i="196"/>
  <c r="P1127" i="196"/>
  <c r="P1128" i="196"/>
  <c r="P1129" i="196"/>
  <c r="P1130" i="196"/>
  <c r="P1131" i="196"/>
  <c r="P1132" i="196"/>
  <c r="P1133" i="196"/>
  <c r="P1134" i="196"/>
  <c r="P1135" i="196"/>
  <c r="P1136" i="196"/>
  <c r="P1137" i="196"/>
  <c r="P1138" i="196"/>
  <c r="P1139" i="196"/>
  <c r="P1140" i="196"/>
  <c r="P1141" i="196"/>
  <c r="P1142" i="196"/>
  <c r="P1143" i="196"/>
  <c r="P1144" i="196"/>
  <c r="P1145" i="196"/>
  <c r="P1146" i="196"/>
  <c r="P1147" i="196"/>
  <c r="P1148" i="196"/>
  <c r="P1149" i="196"/>
  <c r="P1150" i="196"/>
  <c r="P1151" i="196"/>
  <c r="P1152" i="196"/>
  <c r="P1153" i="196"/>
  <c r="P1154" i="196"/>
  <c r="P1155" i="196"/>
  <c r="P1156" i="196"/>
  <c r="P1157" i="196"/>
  <c r="P1158" i="196"/>
  <c r="P1159" i="196"/>
  <c r="P1160" i="196"/>
  <c r="P1161" i="196"/>
  <c r="P1162" i="196"/>
  <c r="P1163" i="196"/>
  <c r="P1164" i="196"/>
  <c r="P1165" i="196"/>
  <c r="P1166" i="196"/>
  <c r="P1167" i="196"/>
  <c r="P1168" i="196"/>
  <c r="P1169" i="196"/>
  <c r="P1170" i="196"/>
  <c r="P1171" i="196"/>
  <c r="P1172" i="196"/>
  <c r="P1173" i="196"/>
  <c r="P1174" i="196"/>
  <c r="P1175" i="196"/>
  <c r="P1176" i="196"/>
  <c r="P1177" i="196"/>
  <c r="P1178" i="196"/>
  <c r="P1179" i="196"/>
  <c r="P1180" i="196"/>
  <c r="P1181" i="196"/>
  <c r="P1182" i="196"/>
  <c r="P1183" i="196"/>
  <c r="P1184" i="196"/>
  <c r="P1185" i="196"/>
  <c r="P1186" i="196"/>
  <c r="P1187" i="196"/>
  <c r="P1188" i="196"/>
  <c r="P1189" i="196"/>
  <c r="P1190" i="196"/>
  <c r="P1191" i="196"/>
  <c r="P1192" i="196"/>
  <c r="P1193" i="196"/>
  <c r="P1194" i="196"/>
  <c r="P1195" i="196"/>
  <c r="P1196" i="196"/>
  <c r="P1197" i="196"/>
  <c r="P1198" i="196"/>
  <c r="P1199" i="196"/>
  <c r="P1200" i="196"/>
  <c r="P1201" i="196"/>
  <c r="P1202" i="196"/>
  <c r="P1203" i="196"/>
  <c r="P1204" i="196"/>
  <c r="P1205" i="196"/>
  <c r="P1206" i="196"/>
  <c r="P1207" i="196"/>
  <c r="P1208" i="196"/>
  <c r="P1209" i="196"/>
  <c r="P1210" i="196"/>
  <c r="P1211" i="196"/>
  <c r="P1212" i="196"/>
  <c r="P1213" i="196"/>
  <c r="P1214" i="196"/>
  <c r="P1215" i="196"/>
  <c r="P1216" i="196"/>
  <c r="P1217" i="196"/>
  <c r="P1218" i="196"/>
  <c r="P1219" i="196"/>
  <c r="P1220" i="196"/>
  <c r="P1221" i="196"/>
  <c r="P1222" i="196"/>
  <c r="P1223" i="196"/>
  <c r="P1224" i="196"/>
  <c r="P1225" i="196"/>
  <c r="P1226" i="196"/>
  <c r="P1227" i="196"/>
  <c r="P1228" i="196"/>
  <c r="P1229" i="196"/>
  <c r="P1230" i="196"/>
  <c r="P1231" i="196"/>
  <c r="P1232" i="196"/>
  <c r="P1233" i="196"/>
  <c r="P1234" i="196"/>
  <c r="P1235" i="196"/>
  <c r="P1236" i="196"/>
  <c r="P1237" i="196"/>
  <c r="P1238" i="196"/>
  <c r="P1239" i="196"/>
  <c r="P1240" i="196"/>
  <c r="P1241" i="196"/>
  <c r="P1242" i="196"/>
  <c r="P1243" i="196"/>
  <c r="P1244" i="196"/>
  <c r="P1245" i="196"/>
  <c r="P1246" i="196"/>
  <c r="P1247" i="196"/>
  <c r="P1248" i="196"/>
  <c r="P1249" i="196"/>
  <c r="P1250" i="196"/>
  <c r="P1251" i="196"/>
  <c r="P1252" i="196"/>
  <c r="P1253" i="196"/>
  <c r="P1254" i="196"/>
  <c r="P1255" i="196"/>
  <c r="P1256" i="196"/>
  <c r="P1257" i="196"/>
  <c r="P1258" i="196"/>
  <c r="P1259" i="196"/>
  <c r="P1260" i="196"/>
  <c r="P1261" i="196"/>
  <c r="P1262" i="196"/>
  <c r="P1263" i="196"/>
  <c r="P1264" i="196"/>
  <c r="P1265" i="196"/>
  <c r="P1266" i="196"/>
  <c r="P1267" i="196"/>
  <c r="P1268" i="196"/>
  <c r="P1269" i="196"/>
  <c r="P1270" i="196"/>
  <c r="P1271" i="196"/>
  <c r="P1272" i="196"/>
  <c r="P1273" i="196"/>
  <c r="P1274" i="196"/>
  <c r="P1275" i="196"/>
  <c r="P1276" i="196"/>
  <c r="P1277" i="196"/>
  <c r="P1278" i="196"/>
  <c r="Q2" i="196"/>
  <c r="Q3" i="196"/>
  <c r="Q4" i="196"/>
  <c r="Q5" i="196"/>
  <c r="Q6" i="196"/>
  <c r="Q7" i="196"/>
  <c r="Q8" i="196"/>
  <c r="Q9" i="196"/>
  <c r="Q10" i="196"/>
  <c r="Q11" i="196"/>
  <c r="Q12" i="196"/>
  <c r="Q13" i="196"/>
  <c r="Q14" i="196"/>
  <c r="Q15" i="196"/>
  <c r="Q16" i="196"/>
  <c r="Q17" i="196"/>
  <c r="Q18" i="196"/>
  <c r="Q19" i="196"/>
  <c r="Q20" i="196"/>
  <c r="Q21" i="196"/>
  <c r="Q22" i="196"/>
  <c r="Q23" i="196"/>
  <c r="Q24" i="196"/>
  <c r="Q25" i="196"/>
  <c r="Q26" i="196"/>
  <c r="Q27" i="196"/>
  <c r="Q28" i="196"/>
  <c r="Q29" i="196"/>
  <c r="Q30" i="196"/>
  <c r="Q31" i="196"/>
  <c r="Q32" i="196"/>
  <c r="Q33" i="196"/>
  <c r="Q34" i="196"/>
  <c r="Q35" i="196"/>
  <c r="Q36" i="196"/>
  <c r="Q37" i="196"/>
  <c r="Q38" i="196"/>
  <c r="Q39" i="196"/>
  <c r="Q40" i="196"/>
  <c r="Q41" i="196"/>
  <c r="Q42" i="196"/>
  <c r="Q43" i="196"/>
  <c r="Q44" i="196"/>
  <c r="Q45" i="196"/>
  <c r="Q46" i="196"/>
  <c r="Q47" i="196"/>
  <c r="Q48" i="196"/>
  <c r="Q49" i="196"/>
  <c r="Q50" i="196"/>
  <c r="Q51" i="196"/>
  <c r="Q52" i="196"/>
  <c r="Q53" i="196"/>
  <c r="Q54" i="196"/>
  <c r="Q55" i="196"/>
  <c r="Q56" i="196"/>
  <c r="Q57" i="196"/>
  <c r="Q58" i="196"/>
  <c r="Q59" i="196"/>
  <c r="Q60" i="196"/>
  <c r="Q61" i="196"/>
  <c r="Q62" i="196"/>
  <c r="Q63" i="196"/>
  <c r="Q64" i="196"/>
  <c r="Q65" i="196"/>
  <c r="Q66" i="196"/>
  <c r="Q67" i="196"/>
  <c r="Q68" i="196"/>
  <c r="Q69" i="196"/>
  <c r="Q70" i="196"/>
  <c r="Q71" i="196"/>
  <c r="Q72" i="196"/>
  <c r="Q73" i="196"/>
  <c r="Q74" i="196"/>
  <c r="Q75" i="196"/>
  <c r="Q76" i="196"/>
  <c r="Q77" i="196"/>
  <c r="Q78" i="196"/>
  <c r="Q79" i="196"/>
  <c r="Q80" i="196"/>
  <c r="Q81" i="196"/>
  <c r="Q82" i="196"/>
  <c r="Q83" i="196"/>
  <c r="Q84" i="196"/>
  <c r="Q85" i="196"/>
  <c r="Q86" i="196"/>
  <c r="Q87" i="196"/>
  <c r="Q88" i="196"/>
  <c r="Q89" i="196"/>
  <c r="Q90" i="196"/>
  <c r="Q91" i="196"/>
  <c r="Q92" i="196"/>
  <c r="Q93" i="196"/>
  <c r="Q94" i="196"/>
  <c r="Q95" i="196"/>
  <c r="Q96" i="196"/>
  <c r="Q97" i="196"/>
  <c r="Q98" i="196"/>
  <c r="Q99" i="196"/>
  <c r="Q100" i="196"/>
  <c r="Q101" i="196"/>
  <c r="Q102" i="196"/>
  <c r="Q103" i="196"/>
  <c r="Q104" i="196"/>
  <c r="Q105" i="196"/>
  <c r="Q106" i="196"/>
  <c r="Q107" i="196"/>
  <c r="Q108" i="196"/>
  <c r="Q109" i="196"/>
  <c r="Q110" i="196"/>
  <c r="Q111" i="196"/>
  <c r="Q112" i="196"/>
  <c r="Q113" i="196"/>
  <c r="Q114" i="196"/>
  <c r="Q115" i="196"/>
  <c r="Q116" i="196"/>
  <c r="Q117" i="196"/>
  <c r="Q118" i="196"/>
  <c r="Q119" i="196"/>
  <c r="Q120" i="196"/>
  <c r="Q121" i="196"/>
  <c r="Q122" i="196"/>
  <c r="Q123" i="196"/>
  <c r="Q124" i="196"/>
  <c r="Q125" i="196"/>
  <c r="Q126" i="196"/>
  <c r="Q127" i="196"/>
  <c r="Q128" i="196"/>
  <c r="Q129" i="196"/>
  <c r="Q130" i="196"/>
  <c r="Q131" i="196"/>
  <c r="Q132" i="196"/>
  <c r="Q133" i="196"/>
  <c r="Q134" i="196"/>
  <c r="Q135" i="196"/>
  <c r="Q136" i="196"/>
  <c r="Q137" i="196"/>
  <c r="Q138" i="196"/>
  <c r="Q139" i="196"/>
  <c r="Q140" i="196"/>
  <c r="Q141" i="196"/>
  <c r="Q142" i="196"/>
  <c r="Q143" i="196"/>
  <c r="Q144" i="196"/>
  <c r="Q145" i="196"/>
  <c r="Q146" i="196"/>
  <c r="Q147" i="196"/>
  <c r="Q148" i="196"/>
  <c r="Q149" i="196"/>
  <c r="Q150" i="196"/>
  <c r="Q151" i="196"/>
  <c r="Q152" i="196"/>
  <c r="Q153" i="196"/>
  <c r="Q154" i="196"/>
  <c r="Q155" i="196"/>
  <c r="Q156" i="196"/>
  <c r="Q157" i="196"/>
  <c r="Q158" i="196"/>
  <c r="Q159" i="196"/>
  <c r="Q160" i="196"/>
  <c r="Q161" i="196"/>
  <c r="Q162" i="196"/>
  <c r="Q163" i="196"/>
  <c r="Q164" i="196"/>
  <c r="Q165" i="196"/>
  <c r="Q166" i="196"/>
  <c r="Q167" i="196"/>
  <c r="Q168" i="196"/>
  <c r="Q169" i="196"/>
  <c r="Q170" i="196"/>
  <c r="Q171" i="196"/>
  <c r="Q172" i="196"/>
  <c r="Q173" i="196"/>
  <c r="Q174" i="196"/>
  <c r="Q175" i="196"/>
  <c r="Q176" i="196"/>
  <c r="Q177" i="196"/>
  <c r="Q178" i="196"/>
  <c r="Q179" i="196"/>
  <c r="Q180" i="196"/>
  <c r="Q181" i="196"/>
  <c r="Q182" i="196"/>
  <c r="Q183" i="196"/>
  <c r="Q184" i="196"/>
  <c r="Q185" i="196"/>
  <c r="Q186" i="196"/>
  <c r="Q187" i="196"/>
  <c r="Q188" i="196"/>
  <c r="Q189" i="196"/>
  <c r="Q190" i="196"/>
  <c r="Q191" i="196"/>
  <c r="Q192" i="196"/>
  <c r="Q193" i="196"/>
  <c r="Q194" i="196"/>
  <c r="Q195" i="196"/>
  <c r="Q196" i="196"/>
  <c r="Q197" i="196"/>
  <c r="Q198" i="196"/>
  <c r="Q199" i="196"/>
  <c r="Q200" i="196"/>
  <c r="Q201" i="196"/>
  <c r="Q202" i="196"/>
  <c r="Q203" i="196"/>
  <c r="Q204" i="196"/>
  <c r="Q205" i="196"/>
  <c r="Q206" i="196"/>
  <c r="Q207" i="196"/>
  <c r="Q208" i="196"/>
  <c r="Q209" i="196"/>
  <c r="Q210" i="196"/>
  <c r="Q211" i="196"/>
  <c r="Q212" i="196"/>
  <c r="Q213" i="196"/>
  <c r="Q214" i="196"/>
  <c r="Q215" i="196"/>
  <c r="Q216" i="196"/>
  <c r="Q217" i="196"/>
  <c r="Q218" i="196"/>
  <c r="Q219" i="196"/>
  <c r="Q220" i="196"/>
  <c r="Q221" i="196"/>
  <c r="Q222" i="196"/>
  <c r="Q223" i="196"/>
  <c r="Q224" i="196"/>
  <c r="Q225" i="196"/>
  <c r="Q226" i="196"/>
  <c r="Q227" i="196"/>
  <c r="Q228" i="196"/>
  <c r="Q229" i="196"/>
  <c r="Q230" i="196"/>
  <c r="Q231" i="196"/>
  <c r="Q232" i="196"/>
  <c r="Q233" i="196"/>
  <c r="Q234" i="196"/>
  <c r="Q235" i="196"/>
  <c r="Q236" i="196"/>
  <c r="Q237" i="196"/>
  <c r="Q238" i="196"/>
  <c r="Q239" i="196"/>
  <c r="Q240" i="196"/>
  <c r="Q241" i="196"/>
  <c r="Q242" i="196"/>
  <c r="Q243" i="196"/>
  <c r="Q244" i="196"/>
  <c r="Q245" i="196"/>
  <c r="Q246" i="196"/>
  <c r="Q247" i="196"/>
  <c r="Q248" i="196"/>
  <c r="Q249" i="196"/>
  <c r="Q250" i="196"/>
  <c r="Q251" i="196"/>
  <c r="Q252" i="196"/>
  <c r="Q253" i="196"/>
  <c r="Q254" i="196"/>
  <c r="Q255" i="196"/>
  <c r="Q256" i="196"/>
  <c r="Q257" i="196"/>
  <c r="Q258" i="196"/>
  <c r="Q259" i="196"/>
  <c r="Q260" i="196"/>
  <c r="Q261" i="196"/>
  <c r="Q262" i="196"/>
  <c r="Q263" i="196"/>
  <c r="Q264" i="196"/>
  <c r="Q265" i="196"/>
  <c r="Q266" i="196"/>
  <c r="Q267" i="196"/>
  <c r="Q268" i="196"/>
  <c r="Q269" i="196"/>
  <c r="Q270" i="196"/>
  <c r="Q271" i="196"/>
  <c r="Q272" i="196"/>
  <c r="Q273" i="196"/>
  <c r="Q274" i="196"/>
  <c r="Q275" i="196"/>
  <c r="Q276" i="196"/>
  <c r="Q277" i="196"/>
  <c r="Q278" i="196"/>
  <c r="Q279" i="196"/>
  <c r="Q280" i="196"/>
  <c r="Q281" i="196"/>
  <c r="Q282" i="196"/>
  <c r="Q283" i="196"/>
  <c r="Q284" i="196"/>
  <c r="Q285" i="196"/>
  <c r="Q286" i="196"/>
  <c r="Q287" i="196"/>
  <c r="Q288" i="196"/>
  <c r="Q289" i="196"/>
  <c r="Q290" i="196"/>
  <c r="Q291" i="196"/>
  <c r="Q292" i="196"/>
  <c r="Q293" i="196"/>
  <c r="Q294" i="196"/>
  <c r="Q295" i="196"/>
  <c r="Q296" i="196"/>
  <c r="Q297" i="196"/>
  <c r="Q298" i="196"/>
  <c r="Q299" i="196"/>
  <c r="Q300" i="196"/>
  <c r="Q301" i="196"/>
  <c r="Q302" i="196"/>
  <c r="Q303" i="196"/>
  <c r="Q304" i="196"/>
  <c r="Q305" i="196"/>
  <c r="Q306" i="196"/>
  <c r="Q307" i="196"/>
  <c r="Q308" i="196"/>
  <c r="Q309" i="196"/>
  <c r="Q310" i="196"/>
  <c r="Q311" i="196"/>
  <c r="Q312" i="196"/>
  <c r="Q313" i="196"/>
  <c r="Q314" i="196"/>
  <c r="Q315" i="196"/>
  <c r="Q316" i="196"/>
  <c r="Q317" i="196"/>
  <c r="Q318" i="196"/>
  <c r="Q319" i="196"/>
  <c r="Q320" i="196"/>
  <c r="Q321" i="196"/>
  <c r="Q322" i="196"/>
  <c r="Q323" i="196"/>
  <c r="Q324" i="196"/>
  <c r="Q325" i="196"/>
  <c r="Q326" i="196"/>
  <c r="Q327" i="196"/>
  <c r="Q328" i="196"/>
  <c r="Q329" i="196"/>
  <c r="Q330" i="196"/>
  <c r="Q331" i="196"/>
  <c r="Q332" i="196"/>
  <c r="Q333" i="196"/>
  <c r="Q334" i="196"/>
  <c r="Q335" i="196"/>
  <c r="Q336" i="196"/>
  <c r="Q337" i="196"/>
  <c r="Q338" i="196"/>
  <c r="Q339" i="196"/>
  <c r="Q340" i="196"/>
  <c r="Q341" i="196"/>
  <c r="Q342" i="196"/>
  <c r="Q343" i="196"/>
  <c r="Q344" i="196"/>
  <c r="Q345" i="196"/>
  <c r="Q346" i="196"/>
  <c r="Q347" i="196"/>
  <c r="Q348" i="196"/>
  <c r="Q349" i="196"/>
  <c r="Q350" i="196"/>
  <c r="Q351" i="196"/>
  <c r="Q352" i="196"/>
  <c r="Q353" i="196"/>
  <c r="Q354" i="196"/>
  <c r="Q355" i="196"/>
  <c r="Q356" i="196"/>
  <c r="Q357" i="196"/>
  <c r="Q358" i="196"/>
  <c r="Q359" i="196"/>
  <c r="Q360" i="196"/>
  <c r="Q361" i="196"/>
  <c r="Q362" i="196"/>
  <c r="Q363" i="196"/>
  <c r="Q364" i="196"/>
  <c r="Q365" i="196"/>
  <c r="Q366" i="196"/>
  <c r="Q367" i="196"/>
  <c r="Q368" i="196"/>
  <c r="Q369" i="196"/>
  <c r="Q370" i="196"/>
  <c r="Q371" i="196"/>
  <c r="Q372" i="196"/>
  <c r="Q373" i="196"/>
  <c r="Q374" i="196"/>
  <c r="Q375" i="196"/>
  <c r="Q376" i="196"/>
  <c r="Q377" i="196"/>
  <c r="Q378" i="196"/>
  <c r="Q379" i="196"/>
  <c r="Q380" i="196"/>
  <c r="Q381" i="196"/>
  <c r="Q382" i="196"/>
  <c r="Q383" i="196"/>
  <c r="Q384" i="196"/>
  <c r="Q385" i="196"/>
  <c r="Q386" i="196"/>
  <c r="Q387" i="196"/>
  <c r="Q388" i="196"/>
  <c r="Q389" i="196"/>
  <c r="Q390" i="196"/>
  <c r="Q391" i="196"/>
  <c r="Q392" i="196"/>
  <c r="Q393" i="196"/>
  <c r="Q394" i="196"/>
  <c r="Q395" i="196"/>
  <c r="Q396" i="196"/>
  <c r="Q397" i="196"/>
  <c r="Q398" i="196"/>
  <c r="Q399" i="196"/>
  <c r="Q400" i="196"/>
  <c r="Q401" i="196"/>
  <c r="Q402" i="196"/>
  <c r="Q403" i="196"/>
  <c r="Q404" i="196"/>
  <c r="Q405" i="196"/>
  <c r="Q406" i="196"/>
  <c r="Q407" i="196"/>
  <c r="Q408" i="196"/>
  <c r="Q409" i="196"/>
  <c r="Q410" i="196"/>
  <c r="Q411" i="196"/>
  <c r="Q412" i="196"/>
  <c r="Q413" i="196"/>
  <c r="Q414" i="196"/>
  <c r="Q415" i="196"/>
  <c r="Q416" i="196"/>
  <c r="Q417" i="196"/>
  <c r="Q418" i="196"/>
  <c r="Q419" i="196"/>
  <c r="Q420" i="196"/>
  <c r="Q421" i="196"/>
  <c r="Q422" i="196"/>
  <c r="Q423" i="196"/>
  <c r="Q424" i="196"/>
  <c r="Q425" i="196"/>
  <c r="Q426" i="196"/>
  <c r="Q427" i="196"/>
  <c r="Q428" i="196"/>
  <c r="Q429" i="196"/>
  <c r="Q430" i="196"/>
  <c r="Q431" i="196"/>
  <c r="Q432" i="196"/>
  <c r="Q433" i="196"/>
  <c r="Q434" i="196"/>
  <c r="Q435" i="196"/>
  <c r="Q436" i="196"/>
  <c r="Q437" i="196"/>
  <c r="Q438" i="196"/>
  <c r="Q439" i="196"/>
  <c r="Q440" i="196"/>
  <c r="Q441" i="196"/>
  <c r="Q442" i="196"/>
  <c r="Q443" i="196"/>
  <c r="Q444" i="196"/>
  <c r="Q445" i="196"/>
  <c r="Q446" i="196"/>
  <c r="Q447" i="196"/>
  <c r="Q448" i="196"/>
  <c r="Q449" i="196"/>
  <c r="Q450" i="196"/>
  <c r="Q451" i="196"/>
  <c r="Q452" i="196"/>
  <c r="Q453" i="196"/>
  <c r="Q454" i="196"/>
  <c r="Q455" i="196"/>
  <c r="Q456" i="196"/>
  <c r="Q457" i="196"/>
  <c r="Q458" i="196"/>
  <c r="Q459" i="196"/>
  <c r="Q460" i="196"/>
  <c r="Q461" i="196"/>
  <c r="Q462" i="196"/>
  <c r="Q463" i="196"/>
  <c r="Q464" i="196"/>
  <c r="Q465" i="196"/>
  <c r="Q466" i="196"/>
  <c r="Q467" i="196"/>
  <c r="Q468" i="196"/>
  <c r="Q469" i="196"/>
  <c r="Q470" i="196"/>
  <c r="Q471" i="196"/>
  <c r="Q472" i="196"/>
  <c r="Q473" i="196"/>
  <c r="Q474" i="196"/>
  <c r="Q475" i="196"/>
  <c r="Q476" i="196"/>
  <c r="Q477" i="196"/>
  <c r="Q478" i="196"/>
  <c r="Q479" i="196"/>
  <c r="Q480" i="196"/>
  <c r="Q481" i="196"/>
  <c r="Q482" i="196"/>
  <c r="Q483" i="196"/>
  <c r="Q484" i="196"/>
  <c r="Q485" i="196"/>
  <c r="Q486" i="196"/>
  <c r="Q487" i="196"/>
  <c r="Q488" i="196"/>
  <c r="Q489" i="196"/>
  <c r="Q490" i="196"/>
  <c r="Q491" i="196"/>
  <c r="Q492" i="196"/>
  <c r="Q493" i="196"/>
  <c r="Q494" i="196"/>
  <c r="Q495" i="196"/>
  <c r="Q496" i="196"/>
  <c r="Q497" i="196"/>
  <c r="Q498" i="196"/>
  <c r="Q499" i="196"/>
  <c r="Q500" i="196"/>
  <c r="Q501" i="196"/>
  <c r="Q502" i="196"/>
  <c r="Q503" i="196"/>
  <c r="Q504" i="196"/>
  <c r="Q505" i="196"/>
  <c r="Q506" i="196"/>
  <c r="Q507" i="196"/>
  <c r="Q508" i="196"/>
  <c r="Q509" i="196"/>
  <c r="Q510" i="196"/>
  <c r="Q511" i="196"/>
  <c r="Q512" i="196"/>
  <c r="Q513" i="196"/>
  <c r="Q514" i="196"/>
  <c r="Q515" i="196"/>
  <c r="Q516" i="196"/>
  <c r="Q517" i="196"/>
  <c r="Q518" i="196"/>
  <c r="Q519" i="196"/>
  <c r="Q520" i="196"/>
  <c r="Q521" i="196"/>
  <c r="Q522" i="196"/>
  <c r="Q523" i="196"/>
  <c r="Q524" i="196"/>
  <c r="Q525" i="196"/>
  <c r="Q526" i="196"/>
  <c r="Q527" i="196"/>
  <c r="Q528" i="196"/>
  <c r="Q529" i="196"/>
  <c r="Q530" i="196"/>
  <c r="Q531" i="196"/>
  <c r="Q532" i="196"/>
  <c r="Q533" i="196"/>
  <c r="Q534" i="196"/>
  <c r="Q535" i="196"/>
  <c r="Q536" i="196"/>
  <c r="Q537" i="196"/>
  <c r="Q538" i="196"/>
  <c r="Q539" i="196"/>
  <c r="Q540" i="196"/>
  <c r="Q541" i="196"/>
  <c r="Q542" i="196"/>
  <c r="Q543" i="196"/>
  <c r="Q544" i="196"/>
  <c r="Q545" i="196"/>
  <c r="Q546" i="196"/>
  <c r="Q547" i="196"/>
  <c r="Q548" i="196"/>
  <c r="Q549" i="196"/>
  <c r="Q550" i="196"/>
  <c r="Q551" i="196"/>
  <c r="Q552" i="196"/>
  <c r="Q553" i="196"/>
  <c r="Q554" i="196"/>
  <c r="Q555" i="196"/>
  <c r="Q556" i="196"/>
  <c r="Q557" i="196"/>
  <c r="Q558" i="196"/>
  <c r="Q559" i="196"/>
  <c r="Q560" i="196"/>
  <c r="Q561" i="196"/>
  <c r="Q562" i="196"/>
  <c r="Q563" i="196"/>
  <c r="Q564" i="196"/>
  <c r="Q565" i="196"/>
  <c r="Q566" i="196"/>
  <c r="Q567" i="196"/>
  <c r="Q568" i="196"/>
  <c r="Q569" i="196"/>
  <c r="Q570" i="196"/>
  <c r="Q571" i="196"/>
  <c r="Q572" i="196"/>
  <c r="Q573" i="196"/>
  <c r="Q574" i="196"/>
  <c r="Q575" i="196"/>
  <c r="Q576" i="196"/>
  <c r="Q577" i="196"/>
  <c r="Q578" i="196"/>
  <c r="Q579" i="196"/>
  <c r="Q580" i="196"/>
  <c r="Q581" i="196"/>
  <c r="Q582" i="196"/>
  <c r="Q583" i="196"/>
  <c r="Q584" i="196"/>
  <c r="Q585" i="196"/>
  <c r="Q586" i="196"/>
  <c r="Q587" i="196"/>
  <c r="Q588" i="196"/>
  <c r="Q589" i="196"/>
  <c r="Q590" i="196"/>
  <c r="Q591" i="196"/>
  <c r="Q592" i="196"/>
  <c r="Q593" i="196"/>
  <c r="Q594" i="196"/>
  <c r="Q595" i="196"/>
  <c r="Q596" i="196"/>
  <c r="Q597" i="196"/>
  <c r="Q598" i="196"/>
  <c r="Q599" i="196"/>
  <c r="Q600" i="196"/>
  <c r="Q601" i="196"/>
  <c r="Q602" i="196"/>
  <c r="Q603" i="196"/>
  <c r="Q604" i="196"/>
  <c r="Q605" i="196"/>
  <c r="Q606" i="196"/>
  <c r="Q607" i="196"/>
  <c r="Q608" i="196"/>
  <c r="Q609" i="196"/>
  <c r="Q610" i="196"/>
  <c r="Q611" i="196"/>
  <c r="Q612" i="196"/>
  <c r="Q613" i="196"/>
  <c r="Q614" i="196"/>
  <c r="Q615" i="196"/>
  <c r="Q616" i="196"/>
  <c r="Q617" i="196"/>
  <c r="Q618" i="196"/>
  <c r="Q619" i="196"/>
  <c r="Q620" i="196"/>
  <c r="Q621" i="196"/>
  <c r="Q622" i="196"/>
  <c r="Q623" i="196"/>
  <c r="Q624" i="196"/>
  <c r="Q625" i="196"/>
  <c r="Q626" i="196"/>
  <c r="Q627" i="196"/>
  <c r="Q628" i="196"/>
  <c r="Q629" i="196"/>
  <c r="Q630" i="196"/>
  <c r="Q631" i="196"/>
  <c r="Q632" i="196"/>
  <c r="Q633" i="196"/>
  <c r="Q634" i="196"/>
  <c r="Q635" i="196"/>
  <c r="Q636" i="196"/>
  <c r="Q637" i="196"/>
  <c r="Q638" i="196"/>
  <c r="Q639" i="196"/>
  <c r="Q640" i="196"/>
  <c r="Q641" i="196"/>
  <c r="Q642" i="196"/>
  <c r="Q643" i="196"/>
  <c r="Q644" i="196"/>
  <c r="Q645" i="196"/>
  <c r="Q646" i="196"/>
  <c r="Q647" i="196"/>
  <c r="Q648" i="196"/>
  <c r="Q649" i="196"/>
  <c r="Q650" i="196"/>
  <c r="Q651" i="196"/>
  <c r="Q652" i="196"/>
  <c r="Q653" i="196"/>
  <c r="Q654" i="196"/>
  <c r="Q655" i="196"/>
  <c r="Q656" i="196"/>
  <c r="Q657" i="196"/>
  <c r="Q658" i="196"/>
  <c r="Q659" i="196"/>
  <c r="Q660" i="196"/>
  <c r="Q661" i="196"/>
  <c r="Q662" i="196"/>
  <c r="Q663" i="196"/>
  <c r="Q664" i="196"/>
  <c r="Q665" i="196"/>
  <c r="Q666" i="196"/>
  <c r="Q667" i="196"/>
  <c r="Q668" i="196"/>
  <c r="Q669" i="196"/>
  <c r="Q670" i="196"/>
  <c r="Q671" i="196"/>
  <c r="Q672" i="196"/>
  <c r="Q673" i="196"/>
  <c r="Q674" i="196"/>
  <c r="Q675" i="196"/>
  <c r="Q676" i="196"/>
  <c r="Q677" i="196"/>
  <c r="Q678" i="196"/>
  <c r="Q679" i="196"/>
  <c r="Q680" i="196"/>
  <c r="Q681" i="196"/>
  <c r="Q682" i="196"/>
  <c r="Q683" i="196"/>
  <c r="Q684" i="196"/>
  <c r="Q685" i="196"/>
  <c r="Q686" i="196"/>
  <c r="Q687" i="196"/>
  <c r="Q688" i="196"/>
  <c r="Q689" i="196"/>
  <c r="Q690" i="196"/>
  <c r="Q691" i="196"/>
  <c r="Q692" i="196"/>
  <c r="Q693" i="196"/>
  <c r="Q694" i="196"/>
  <c r="Q695" i="196"/>
  <c r="Q696" i="196"/>
  <c r="Q697" i="196"/>
  <c r="Q698" i="196"/>
  <c r="Q699" i="196"/>
  <c r="Q700" i="196"/>
  <c r="Q701" i="196"/>
  <c r="Q702" i="196"/>
  <c r="Q703" i="196"/>
  <c r="Q704" i="196"/>
  <c r="Q705" i="196"/>
  <c r="Q706" i="196"/>
  <c r="Q707" i="196"/>
  <c r="Q708" i="196"/>
  <c r="Q709" i="196"/>
  <c r="Q710" i="196"/>
  <c r="Q711" i="196"/>
  <c r="Q712" i="196"/>
  <c r="Q713" i="196"/>
  <c r="Q714" i="196"/>
  <c r="Q715" i="196"/>
  <c r="Q716" i="196"/>
  <c r="Q717" i="196"/>
  <c r="Q718" i="196"/>
  <c r="Q719" i="196"/>
  <c r="Q720" i="196"/>
  <c r="Q721" i="196"/>
  <c r="Q722" i="196"/>
  <c r="Q723" i="196"/>
  <c r="Q724" i="196"/>
  <c r="Q725" i="196"/>
  <c r="Q726" i="196"/>
  <c r="Q727" i="196"/>
  <c r="Q728" i="196"/>
  <c r="Q729" i="196"/>
  <c r="Q730" i="196"/>
  <c r="Q731" i="196"/>
  <c r="Q732" i="196"/>
  <c r="Q733" i="196"/>
  <c r="Q734" i="196"/>
  <c r="Q735" i="196"/>
  <c r="Q736" i="196"/>
  <c r="Q737" i="196"/>
  <c r="Q738" i="196"/>
  <c r="Q739" i="196"/>
  <c r="Q740" i="196"/>
  <c r="Q741" i="196"/>
  <c r="Q742" i="196"/>
  <c r="Q743" i="196"/>
  <c r="Q744" i="196"/>
  <c r="Q745" i="196"/>
  <c r="Q746" i="196"/>
  <c r="Q747" i="196"/>
  <c r="Q748" i="196"/>
  <c r="Q749" i="196"/>
  <c r="Q750" i="196"/>
  <c r="Q751" i="196"/>
  <c r="Q752" i="196"/>
  <c r="Q753" i="196"/>
  <c r="Q754" i="196"/>
  <c r="Q755" i="196"/>
  <c r="Q756" i="196"/>
  <c r="Q757" i="196"/>
  <c r="Q758" i="196"/>
  <c r="Q759" i="196"/>
  <c r="Q760" i="196"/>
  <c r="Q761" i="196"/>
  <c r="Q762" i="196"/>
  <c r="Q763" i="196"/>
  <c r="Q764" i="196"/>
  <c r="Q765" i="196"/>
  <c r="Q766" i="196"/>
  <c r="Q767" i="196"/>
  <c r="Q768" i="196"/>
  <c r="Q769" i="196"/>
  <c r="Q770" i="196"/>
  <c r="Q771" i="196"/>
  <c r="Q772" i="196"/>
  <c r="Q773" i="196"/>
  <c r="Q774" i="196"/>
  <c r="Q775" i="196"/>
  <c r="Q776" i="196"/>
  <c r="Q777" i="196"/>
  <c r="Q778" i="196"/>
  <c r="Q779" i="196"/>
  <c r="Q780" i="196"/>
  <c r="Q781" i="196"/>
  <c r="Q782" i="196"/>
  <c r="Q783" i="196"/>
  <c r="Q784" i="196"/>
  <c r="Q785" i="196"/>
  <c r="Q786" i="196"/>
  <c r="Q787" i="196"/>
  <c r="Q788" i="196"/>
  <c r="Q789" i="196"/>
  <c r="Q790" i="196"/>
  <c r="Q791" i="196"/>
  <c r="Q792" i="196"/>
  <c r="Q793" i="196"/>
  <c r="Q794" i="196"/>
  <c r="Q795" i="196"/>
  <c r="Q796" i="196"/>
  <c r="Q797" i="196"/>
  <c r="Q798" i="196"/>
  <c r="Q799" i="196"/>
  <c r="Q800" i="196"/>
  <c r="Q801" i="196"/>
  <c r="Q802" i="196"/>
  <c r="Q803" i="196"/>
  <c r="Q804" i="196"/>
  <c r="Q805" i="196"/>
  <c r="Q806" i="196"/>
  <c r="Q807" i="196"/>
  <c r="Q808" i="196"/>
  <c r="Q809" i="196"/>
  <c r="Q810" i="196"/>
  <c r="Q811" i="196"/>
  <c r="Q812" i="196"/>
  <c r="Q813" i="196"/>
  <c r="Q814" i="196"/>
  <c r="Q815" i="196"/>
  <c r="Q816" i="196"/>
  <c r="Q817" i="196"/>
  <c r="Q818" i="196"/>
  <c r="Q819" i="196"/>
  <c r="Q820" i="196"/>
  <c r="Q821" i="196"/>
  <c r="Q822" i="196"/>
  <c r="Q823" i="196"/>
  <c r="Q824" i="196"/>
  <c r="Q825" i="196"/>
  <c r="Q826" i="196"/>
  <c r="Q827" i="196"/>
  <c r="Q828" i="196"/>
  <c r="Q829" i="196"/>
  <c r="Q830" i="196"/>
  <c r="Q831" i="196"/>
  <c r="Q832" i="196"/>
  <c r="Q833" i="196"/>
  <c r="Q834" i="196"/>
  <c r="Q835" i="196"/>
  <c r="Q836" i="196"/>
  <c r="Q837" i="196"/>
  <c r="Q838" i="196"/>
  <c r="Q839" i="196"/>
  <c r="Q840" i="196"/>
  <c r="Q841" i="196"/>
  <c r="Q842" i="196"/>
  <c r="Q843" i="196"/>
  <c r="Q844" i="196"/>
  <c r="Q845" i="196"/>
  <c r="Q846" i="196"/>
  <c r="Q847" i="196"/>
  <c r="Q848" i="196"/>
  <c r="Q849" i="196"/>
  <c r="Q850" i="196"/>
  <c r="Q851" i="196"/>
  <c r="Q852" i="196"/>
  <c r="Q853" i="196"/>
  <c r="Q854" i="196"/>
  <c r="Q855" i="196"/>
  <c r="Q856" i="196"/>
  <c r="Q857" i="196"/>
  <c r="Q858" i="196"/>
  <c r="Q859" i="196"/>
  <c r="Q860" i="196"/>
  <c r="Q861" i="196"/>
  <c r="Q862" i="196"/>
  <c r="Q863" i="196"/>
  <c r="Q864" i="196"/>
  <c r="Q865" i="196"/>
  <c r="Q866" i="196"/>
  <c r="Q867" i="196"/>
  <c r="Q868" i="196"/>
  <c r="Q869" i="196"/>
  <c r="Q870" i="196"/>
  <c r="Q871" i="196"/>
  <c r="Q872" i="196"/>
  <c r="Q873" i="196"/>
  <c r="Q874" i="196"/>
  <c r="Q875" i="196"/>
  <c r="Q876" i="196"/>
  <c r="Q877" i="196"/>
  <c r="Q878" i="196"/>
  <c r="Q879" i="196"/>
  <c r="Q880" i="196"/>
  <c r="Q881" i="196"/>
  <c r="Q882" i="196"/>
  <c r="Q883" i="196"/>
  <c r="Q884" i="196"/>
  <c r="Q885" i="196"/>
  <c r="Q886" i="196"/>
  <c r="Q887" i="196"/>
  <c r="Q888" i="196"/>
  <c r="Q889" i="196"/>
  <c r="Q890" i="196"/>
  <c r="Q891" i="196"/>
  <c r="Q892" i="196"/>
  <c r="Q893" i="196"/>
  <c r="Q894" i="196"/>
  <c r="Q895" i="196"/>
  <c r="Q896" i="196"/>
  <c r="Q897" i="196"/>
  <c r="Q898" i="196"/>
  <c r="Q899" i="196"/>
  <c r="Q900" i="196"/>
  <c r="Q901" i="196"/>
  <c r="Q902" i="196"/>
  <c r="Q903" i="196"/>
  <c r="Q904" i="196"/>
  <c r="Q905" i="196"/>
  <c r="Q906" i="196"/>
  <c r="Q907" i="196"/>
  <c r="Q908" i="196"/>
  <c r="Q909" i="196"/>
  <c r="Q910" i="196"/>
  <c r="Q911" i="196"/>
  <c r="Q912" i="196"/>
  <c r="Q913" i="196"/>
  <c r="Q914" i="196"/>
  <c r="Q915" i="196"/>
  <c r="Q916" i="196"/>
  <c r="Q917" i="196"/>
  <c r="Q918" i="196"/>
  <c r="Q919" i="196"/>
  <c r="Q920" i="196"/>
  <c r="Q921" i="196"/>
  <c r="Q922" i="196"/>
  <c r="Q923" i="196"/>
  <c r="Q924" i="196"/>
  <c r="Q925" i="196"/>
  <c r="Q926" i="196"/>
  <c r="Q927" i="196"/>
  <c r="Q928" i="196"/>
  <c r="Q929" i="196"/>
  <c r="Q930" i="196"/>
  <c r="Q931" i="196"/>
  <c r="Q932" i="196"/>
  <c r="Q933" i="196"/>
  <c r="Q934" i="196"/>
  <c r="Q935" i="196"/>
  <c r="Q936" i="196"/>
  <c r="Q937" i="196"/>
  <c r="Q938" i="196"/>
  <c r="Q939" i="196"/>
  <c r="Q940" i="196"/>
  <c r="Q941" i="196"/>
  <c r="Q942" i="196"/>
  <c r="Q943" i="196"/>
  <c r="Q944" i="196"/>
  <c r="Q945" i="196"/>
  <c r="Q946" i="196"/>
  <c r="Q947" i="196"/>
  <c r="Q948" i="196"/>
  <c r="Q949" i="196"/>
  <c r="Q950" i="196"/>
  <c r="Q951" i="196"/>
  <c r="Q952" i="196"/>
  <c r="Q953" i="196"/>
  <c r="Q954" i="196"/>
  <c r="Q955" i="196"/>
  <c r="Q956" i="196"/>
  <c r="Q957" i="196"/>
  <c r="Q958" i="196"/>
  <c r="Q959" i="196"/>
  <c r="Q960" i="196"/>
  <c r="Q961" i="196"/>
  <c r="Q962" i="196"/>
  <c r="Q963" i="196"/>
  <c r="Q964" i="196"/>
  <c r="Q965" i="196"/>
  <c r="Q966" i="196"/>
  <c r="Q967" i="196"/>
  <c r="Q968" i="196"/>
  <c r="Q969" i="196"/>
  <c r="Q970" i="196"/>
  <c r="Q971" i="196"/>
  <c r="Q972" i="196"/>
  <c r="Q973" i="196"/>
  <c r="Q974" i="196"/>
  <c r="Q975" i="196"/>
  <c r="Q976" i="196"/>
  <c r="Q977" i="196"/>
  <c r="Q978" i="196"/>
  <c r="Q979" i="196"/>
  <c r="Q980" i="196"/>
  <c r="Q981" i="196"/>
  <c r="Q982" i="196"/>
  <c r="Q983" i="196"/>
  <c r="Q984" i="196"/>
  <c r="Q985" i="196"/>
  <c r="Q986" i="196"/>
  <c r="Q987" i="196"/>
  <c r="Q988" i="196"/>
  <c r="Q989" i="196"/>
  <c r="Q990" i="196"/>
  <c r="Q991" i="196"/>
  <c r="Q992" i="196"/>
  <c r="Q993" i="196"/>
  <c r="Q994" i="196"/>
  <c r="Q995" i="196"/>
  <c r="Q996" i="196"/>
  <c r="Q997" i="196"/>
  <c r="Q998" i="196"/>
  <c r="Q999" i="196"/>
  <c r="Q1000" i="196"/>
  <c r="Q1001" i="196"/>
  <c r="Q1002" i="196"/>
  <c r="Q1003" i="196"/>
  <c r="Q1004" i="196"/>
  <c r="Q1005" i="196"/>
  <c r="Q1006" i="196"/>
  <c r="Q1007" i="196"/>
  <c r="Q1008" i="196"/>
  <c r="Q1009" i="196"/>
  <c r="Q1010" i="196"/>
  <c r="Q1011" i="196"/>
  <c r="Q1012" i="196"/>
  <c r="Q1013" i="196"/>
  <c r="Q1014" i="196"/>
  <c r="Q1015" i="196"/>
  <c r="Q1016" i="196"/>
  <c r="Q1017" i="196"/>
  <c r="Q1018" i="196"/>
  <c r="Q1019" i="196"/>
  <c r="Q1020" i="196"/>
  <c r="Q1021" i="196"/>
  <c r="Q1022" i="196"/>
  <c r="Q1023" i="196"/>
  <c r="Q1024" i="196"/>
  <c r="Q1025" i="196"/>
  <c r="Q1026" i="196"/>
  <c r="Q1027" i="196"/>
  <c r="Q1028" i="196"/>
  <c r="Q1029" i="196"/>
  <c r="Q1030" i="196"/>
  <c r="Q1031" i="196"/>
  <c r="Q1032" i="196"/>
  <c r="Q1033" i="196"/>
  <c r="Q1034" i="196"/>
  <c r="Q1035" i="196"/>
  <c r="Q1036" i="196"/>
  <c r="Q1037" i="196"/>
  <c r="Q1038" i="196"/>
  <c r="Q1039" i="196"/>
  <c r="Q1040" i="196"/>
  <c r="Q1041" i="196"/>
  <c r="Q1042" i="196"/>
  <c r="Q1043" i="196"/>
  <c r="Q1044" i="196"/>
  <c r="Q1045" i="196"/>
  <c r="Q1046" i="196"/>
  <c r="Q1047" i="196"/>
  <c r="Q1048" i="196"/>
  <c r="Q1049" i="196"/>
  <c r="Q1050" i="196"/>
  <c r="Q1051" i="196"/>
  <c r="Q1052" i="196"/>
  <c r="Q1053" i="196"/>
  <c r="Q1054" i="196"/>
  <c r="Q1055" i="196"/>
  <c r="Q1056" i="196"/>
  <c r="Q1057" i="196"/>
  <c r="Q1058" i="196"/>
  <c r="Q1059" i="196"/>
  <c r="Q1060" i="196"/>
  <c r="Q1061" i="196"/>
  <c r="Q1062" i="196"/>
  <c r="Q1063" i="196"/>
  <c r="Q1064" i="196"/>
  <c r="Q1065" i="196"/>
  <c r="Q1066" i="196"/>
  <c r="Q1067" i="196"/>
  <c r="Q1068" i="196"/>
  <c r="Q1069" i="196"/>
  <c r="Q1070" i="196"/>
  <c r="Q1071" i="196"/>
  <c r="Q1072" i="196"/>
  <c r="Q1073" i="196"/>
  <c r="Q1074" i="196"/>
  <c r="Q1075" i="196"/>
  <c r="Q1076" i="196"/>
  <c r="Q1077" i="196"/>
  <c r="Q1078" i="196"/>
  <c r="Q1079" i="196"/>
  <c r="Q1080" i="196"/>
  <c r="Q1081" i="196"/>
  <c r="Q1082" i="196"/>
  <c r="Q1083" i="196"/>
  <c r="Q1084" i="196"/>
  <c r="Q1085" i="196"/>
  <c r="Q1086" i="196"/>
  <c r="Q1087" i="196"/>
  <c r="Q1088" i="196"/>
  <c r="Q1089" i="196"/>
  <c r="Q1090" i="196"/>
  <c r="Q1091" i="196"/>
  <c r="Q1092" i="196"/>
  <c r="Q1093" i="196"/>
  <c r="Q1094" i="196"/>
  <c r="Q1095" i="196"/>
  <c r="Q1096" i="196"/>
  <c r="Q1097" i="196"/>
  <c r="Q1098" i="196"/>
  <c r="Q1099" i="196"/>
  <c r="Q1100" i="196"/>
  <c r="Q1101" i="196"/>
  <c r="Q1102" i="196"/>
  <c r="Q1103" i="196"/>
  <c r="Q1104" i="196"/>
  <c r="Q1105" i="196"/>
  <c r="Q1106" i="196"/>
  <c r="Q1107" i="196"/>
  <c r="Q1108" i="196"/>
  <c r="Q1109" i="196"/>
  <c r="Q1110" i="196"/>
  <c r="Q1111" i="196"/>
  <c r="Q1112" i="196"/>
  <c r="Q1113" i="196"/>
  <c r="Q1114" i="196"/>
  <c r="Q1115" i="196"/>
  <c r="Q1116" i="196"/>
  <c r="Q1117" i="196"/>
  <c r="Q1118" i="196"/>
  <c r="Q1119" i="196"/>
  <c r="Q1120" i="196"/>
  <c r="Q1121" i="196"/>
  <c r="Q1122" i="196"/>
  <c r="Q1123" i="196"/>
  <c r="Q1124" i="196"/>
  <c r="Q1125" i="196"/>
  <c r="Q1126" i="196"/>
  <c r="Q1127" i="196"/>
  <c r="Q1128" i="196"/>
  <c r="Q1129" i="196"/>
  <c r="Q1130" i="196"/>
  <c r="Q1131" i="196"/>
  <c r="Q1132" i="196"/>
  <c r="Q1133" i="196"/>
  <c r="Q1134" i="196"/>
  <c r="Q1135" i="196"/>
  <c r="Q1136" i="196"/>
  <c r="Q1137" i="196"/>
  <c r="Q1138" i="196"/>
  <c r="Q1139" i="196"/>
  <c r="Q1140" i="196"/>
  <c r="Q1141" i="196"/>
  <c r="Q1142" i="196"/>
  <c r="Q1143" i="196"/>
  <c r="Q1144" i="196"/>
  <c r="Q1145" i="196"/>
  <c r="Q1146" i="196"/>
  <c r="Q1147" i="196"/>
  <c r="Q1148" i="196"/>
  <c r="Q1149" i="196"/>
  <c r="Q1150" i="196"/>
  <c r="Q1151" i="196"/>
  <c r="Q1152" i="196"/>
  <c r="Q1153" i="196"/>
  <c r="Q1154" i="196"/>
  <c r="Q1155" i="196"/>
  <c r="Q1156" i="196"/>
  <c r="Q1157" i="196"/>
  <c r="Q1158" i="196"/>
  <c r="Q1159" i="196"/>
  <c r="Q1160" i="196"/>
  <c r="Q1161" i="196"/>
  <c r="Q1162" i="196"/>
  <c r="Q1163" i="196"/>
  <c r="Q1164" i="196"/>
  <c r="Q1165" i="196"/>
  <c r="Q1166" i="196"/>
  <c r="Q1167" i="196"/>
  <c r="Q1168" i="196"/>
  <c r="Q1169" i="196"/>
  <c r="Q1170" i="196"/>
  <c r="Q1171" i="196"/>
  <c r="Q1172" i="196"/>
  <c r="Q1173" i="196"/>
  <c r="Q1174" i="196"/>
  <c r="Q1175" i="196"/>
  <c r="Q1176" i="196"/>
  <c r="Q1177" i="196"/>
  <c r="Q1178" i="196"/>
  <c r="Q1179" i="196"/>
  <c r="Q1180" i="196"/>
  <c r="Q1181" i="196"/>
  <c r="Q1182" i="196"/>
  <c r="Q1183" i="196"/>
  <c r="Q1184" i="196"/>
  <c r="Q1185" i="196"/>
  <c r="Q1186" i="196"/>
  <c r="Q1187" i="196"/>
  <c r="Q1188" i="196"/>
  <c r="Q1189" i="196"/>
  <c r="Q1190" i="196"/>
  <c r="Q1191" i="196"/>
  <c r="Q1192" i="196"/>
  <c r="Q1193" i="196"/>
  <c r="Q1194" i="196"/>
  <c r="Q1195" i="196"/>
  <c r="Q1196" i="196"/>
  <c r="Q1197" i="196"/>
  <c r="Q1198" i="196"/>
  <c r="Q1199" i="196"/>
  <c r="Q1200" i="196"/>
  <c r="Q1201" i="196"/>
  <c r="Q1202" i="196"/>
  <c r="Q1203" i="196"/>
  <c r="Q1204" i="196"/>
  <c r="Q1205" i="196"/>
  <c r="Q1206" i="196"/>
  <c r="Q1207" i="196"/>
  <c r="Q1208" i="196"/>
  <c r="Q1209" i="196"/>
  <c r="Q1210" i="196"/>
  <c r="Q1211" i="196"/>
  <c r="Q1212" i="196"/>
  <c r="Q1213" i="196"/>
  <c r="Q1214" i="196"/>
  <c r="Q1215" i="196"/>
  <c r="Q1216" i="196"/>
  <c r="Q1217" i="196"/>
  <c r="Q1218" i="196"/>
  <c r="Q1219" i="196"/>
  <c r="Q1220" i="196"/>
  <c r="Q1221" i="196"/>
  <c r="Q1222" i="196"/>
  <c r="Q1223" i="196"/>
  <c r="Q1224" i="196"/>
  <c r="Q1225" i="196"/>
  <c r="Q1226" i="196"/>
  <c r="Q1227" i="196"/>
  <c r="Q1228" i="196"/>
  <c r="Q1229" i="196"/>
  <c r="Q1230" i="196"/>
  <c r="Q1231" i="196"/>
  <c r="Q1232" i="196"/>
  <c r="Q1233" i="196"/>
  <c r="Q1234" i="196"/>
  <c r="Q1235" i="196"/>
  <c r="Q1236" i="196"/>
  <c r="Q1237" i="196"/>
  <c r="Q1238" i="196"/>
  <c r="Q1239" i="196"/>
  <c r="Q1240" i="196"/>
  <c r="Q1241" i="196"/>
  <c r="Q1242" i="196"/>
  <c r="Q1243" i="196"/>
  <c r="Q1244" i="196"/>
  <c r="Q1245" i="196"/>
  <c r="Q1246" i="196"/>
  <c r="Q1247" i="196"/>
  <c r="Q1248" i="196"/>
  <c r="Q1249" i="196"/>
  <c r="Q1250" i="196"/>
  <c r="Q1251" i="196"/>
  <c r="Q1252" i="196"/>
  <c r="Q1253" i="196"/>
  <c r="Q1254" i="196"/>
  <c r="Q1255" i="196"/>
  <c r="Q1256" i="196"/>
  <c r="Q1257" i="196"/>
  <c r="Q1258" i="196"/>
  <c r="Q1259" i="196"/>
  <c r="Q1260" i="196"/>
  <c r="Q1261" i="196"/>
  <c r="Q1262" i="196"/>
  <c r="Q1263" i="196"/>
  <c r="Q1264" i="196"/>
  <c r="Q1265" i="196"/>
  <c r="Q1266" i="196"/>
  <c r="Q1267" i="196"/>
  <c r="Q1268" i="196"/>
  <c r="Q1269" i="196"/>
  <c r="Q1270" i="196"/>
  <c r="Q1271" i="196"/>
  <c r="Q1272" i="196"/>
  <c r="Q1273" i="196"/>
  <c r="Q1274" i="196"/>
  <c r="Q1275" i="196"/>
  <c r="Q1276" i="196"/>
  <c r="Q1277" i="196"/>
  <c r="Q1278" i="196"/>
  <c r="R2" i="196"/>
  <c r="R3" i="196"/>
  <c r="R4" i="196"/>
  <c r="R5" i="196"/>
  <c r="R6" i="196"/>
  <c r="R7" i="196"/>
  <c r="R8" i="196"/>
  <c r="R9" i="196"/>
  <c r="R10" i="196"/>
  <c r="R11" i="196"/>
  <c r="R12" i="196"/>
  <c r="R13" i="196"/>
  <c r="R14" i="196"/>
  <c r="R15" i="196"/>
  <c r="R16" i="196"/>
  <c r="R17" i="196"/>
  <c r="R18" i="196"/>
  <c r="R19" i="196"/>
  <c r="R20" i="196"/>
  <c r="R21" i="196"/>
  <c r="R22" i="196"/>
  <c r="R23" i="196"/>
  <c r="R24" i="196"/>
  <c r="R25" i="196"/>
  <c r="R26" i="196"/>
  <c r="R27" i="196"/>
  <c r="R28" i="196"/>
  <c r="R29" i="196"/>
  <c r="R30" i="196"/>
  <c r="R31" i="196"/>
  <c r="R32" i="196"/>
  <c r="R33" i="196"/>
  <c r="R34" i="196"/>
  <c r="R35" i="196"/>
  <c r="R36" i="196"/>
  <c r="R37" i="196"/>
  <c r="R38" i="196"/>
  <c r="R39" i="196"/>
  <c r="R40" i="196"/>
  <c r="R41" i="196"/>
  <c r="R42" i="196"/>
  <c r="R43" i="196"/>
  <c r="R44" i="196"/>
  <c r="R45" i="196"/>
  <c r="R46" i="196"/>
  <c r="R47" i="196"/>
  <c r="R48" i="196"/>
  <c r="R49" i="196"/>
  <c r="R50" i="196"/>
  <c r="R51" i="196"/>
  <c r="R52" i="196"/>
  <c r="R53" i="196"/>
  <c r="R54" i="196"/>
  <c r="R55" i="196"/>
  <c r="R56" i="196"/>
  <c r="R57" i="196"/>
  <c r="R58" i="196"/>
  <c r="R59" i="196"/>
  <c r="R60" i="196"/>
  <c r="R61" i="196"/>
  <c r="R62" i="196"/>
  <c r="R63" i="196"/>
  <c r="R64" i="196"/>
  <c r="R65" i="196"/>
  <c r="R66" i="196"/>
  <c r="R67" i="196"/>
  <c r="R68" i="196"/>
  <c r="R69" i="196"/>
  <c r="R70" i="196"/>
  <c r="R71" i="196"/>
  <c r="R72" i="196"/>
  <c r="R73" i="196"/>
  <c r="R74" i="196"/>
  <c r="R75" i="196"/>
  <c r="R76" i="196"/>
  <c r="R77" i="196"/>
  <c r="R78" i="196"/>
  <c r="R79" i="196"/>
  <c r="R80" i="196"/>
  <c r="R81" i="196"/>
  <c r="R82" i="196"/>
  <c r="R83" i="196"/>
  <c r="R84" i="196"/>
  <c r="R85" i="196"/>
  <c r="R86" i="196"/>
  <c r="R87" i="196"/>
  <c r="R88" i="196"/>
  <c r="R89" i="196"/>
  <c r="R90" i="196"/>
  <c r="R91" i="196"/>
  <c r="R92" i="196"/>
  <c r="R93" i="196"/>
  <c r="R94" i="196"/>
  <c r="R95" i="196"/>
  <c r="R96" i="196"/>
  <c r="R97" i="196"/>
  <c r="R98" i="196"/>
  <c r="R99" i="196"/>
  <c r="R100" i="196"/>
  <c r="R101" i="196"/>
  <c r="R102" i="196"/>
  <c r="R103" i="196"/>
  <c r="R104" i="196"/>
  <c r="R105" i="196"/>
  <c r="R106" i="196"/>
  <c r="R107" i="196"/>
  <c r="R108" i="196"/>
  <c r="R109" i="196"/>
  <c r="R110" i="196"/>
  <c r="R111" i="196"/>
  <c r="R112" i="196"/>
  <c r="R113" i="196"/>
  <c r="R114" i="196"/>
  <c r="R115" i="196"/>
  <c r="R116" i="196"/>
  <c r="R117" i="196"/>
  <c r="R118" i="196"/>
  <c r="R119" i="196"/>
  <c r="R120" i="196"/>
  <c r="R121" i="196"/>
  <c r="R122" i="196"/>
  <c r="R123" i="196"/>
  <c r="R124" i="196"/>
  <c r="R125" i="196"/>
  <c r="R126" i="196"/>
  <c r="R127" i="196"/>
  <c r="R128" i="196"/>
  <c r="R129" i="196"/>
  <c r="R130" i="196"/>
  <c r="R131" i="196"/>
  <c r="R132" i="196"/>
  <c r="R133" i="196"/>
  <c r="R134" i="196"/>
  <c r="R135" i="196"/>
  <c r="R136" i="196"/>
  <c r="R137" i="196"/>
  <c r="R138" i="196"/>
  <c r="R139" i="196"/>
  <c r="R140" i="196"/>
  <c r="R141" i="196"/>
  <c r="R142" i="196"/>
  <c r="R143" i="196"/>
  <c r="R144" i="196"/>
  <c r="R145" i="196"/>
  <c r="R146" i="196"/>
  <c r="R147" i="196"/>
  <c r="R148" i="196"/>
  <c r="R149" i="196"/>
  <c r="R150" i="196"/>
  <c r="R151" i="196"/>
  <c r="R152" i="196"/>
  <c r="R153" i="196"/>
  <c r="R154" i="196"/>
  <c r="R155" i="196"/>
  <c r="R156" i="196"/>
  <c r="R157" i="196"/>
  <c r="R158" i="196"/>
  <c r="R159" i="196"/>
  <c r="R160" i="196"/>
  <c r="R161" i="196"/>
  <c r="R162" i="196"/>
  <c r="R163" i="196"/>
  <c r="R164" i="196"/>
  <c r="R165" i="196"/>
  <c r="R166" i="196"/>
  <c r="R167" i="196"/>
  <c r="R168" i="196"/>
  <c r="R169" i="196"/>
  <c r="R170" i="196"/>
  <c r="R171" i="196"/>
  <c r="R172" i="196"/>
  <c r="R173" i="196"/>
  <c r="R174" i="196"/>
  <c r="R175" i="196"/>
  <c r="R176" i="196"/>
  <c r="R177" i="196"/>
  <c r="R178" i="196"/>
  <c r="R179" i="196"/>
  <c r="R180" i="196"/>
  <c r="R181" i="196"/>
  <c r="R182" i="196"/>
  <c r="R183" i="196"/>
  <c r="R184" i="196"/>
  <c r="R185" i="196"/>
  <c r="R186" i="196"/>
  <c r="R187" i="196"/>
  <c r="R188" i="196"/>
  <c r="R189" i="196"/>
  <c r="R190" i="196"/>
  <c r="R191" i="196"/>
  <c r="R192" i="196"/>
  <c r="R193" i="196"/>
  <c r="R194" i="196"/>
  <c r="R195" i="196"/>
  <c r="R196" i="196"/>
  <c r="R197" i="196"/>
  <c r="R198" i="196"/>
  <c r="R199" i="196"/>
  <c r="R200" i="196"/>
  <c r="R201" i="196"/>
  <c r="R202" i="196"/>
  <c r="R203" i="196"/>
  <c r="R204" i="196"/>
  <c r="R205" i="196"/>
  <c r="R206" i="196"/>
  <c r="R207" i="196"/>
  <c r="R208" i="196"/>
  <c r="R209" i="196"/>
  <c r="R210" i="196"/>
  <c r="R211" i="196"/>
  <c r="R212" i="196"/>
  <c r="R213" i="196"/>
  <c r="R214" i="196"/>
  <c r="R215" i="196"/>
  <c r="R216" i="196"/>
  <c r="R217" i="196"/>
  <c r="R218" i="196"/>
  <c r="R219" i="196"/>
  <c r="R220" i="196"/>
  <c r="R221" i="196"/>
  <c r="R222" i="196"/>
  <c r="R223" i="196"/>
  <c r="R224" i="196"/>
  <c r="R225" i="196"/>
  <c r="R226" i="196"/>
  <c r="R227" i="196"/>
  <c r="R228" i="196"/>
  <c r="R229" i="196"/>
  <c r="R230" i="196"/>
  <c r="R231" i="196"/>
  <c r="R232" i="196"/>
  <c r="R233" i="196"/>
  <c r="R234" i="196"/>
  <c r="R235" i="196"/>
  <c r="R236" i="196"/>
  <c r="R237" i="196"/>
  <c r="R238" i="196"/>
  <c r="R239" i="196"/>
  <c r="R240" i="196"/>
  <c r="R241" i="196"/>
  <c r="R242" i="196"/>
  <c r="R243" i="196"/>
  <c r="R244" i="196"/>
  <c r="R245" i="196"/>
  <c r="R246" i="196"/>
  <c r="R247" i="196"/>
  <c r="R248" i="196"/>
  <c r="R249" i="196"/>
  <c r="R250" i="196"/>
  <c r="R251" i="196"/>
  <c r="R252" i="196"/>
  <c r="R253" i="196"/>
  <c r="R254" i="196"/>
  <c r="R255" i="196"/>
  <c r="R256" i="196"/>
  <c r="R257" i="196"/>
  <c r="R258" i="196"/>
  <c r="R259" i="196"/>
  <c r="R260" i="196"/>
  <c r="R261" i="196"/>
  <c r="R262" i="196"/>
  <c r="R263" i="196"/>
  <c r="R264" i="196"/>
  <c r="R265" i="196"/>
  <c r="R266" i="196"/>
  <c r="R267" i="196"/>
  <c r="R268" i="196"/>
  <c r="R269" i="196"/>
  <c r="R270" i="196"/>
  <c r="R271" i="196"/>
  <c r="R272" i="196"/>
  <c r="R273" i="196"/>
  <c r="R274" i="196"/>
  <c r="R275" i="196"/>
  <c r="R276" i="196"/>
  <c r="R277" i="196"/>
  <c r="R278" i="196"/>
  <c r="R279" i="196"/>
  <c r="R280" i="196"/>
  <c r="R281" i="196"/>
  <c r="R282" i="196"/>
  <c r="R283" i="196"/>
  <c r="R284" i="196"/>
  <c r="R285" i="196"/>
  <c r="R286" i="196"/>
  <c r="R287" i="196"/>
  <c r="R288" i="196"/>
  <c r="R289" i="196"/>
  <c r="R290" i="196"/>
  <c r="R291" i="196"/>
  <c r="R292" i="196"/>
  <c r="R293" i="196"/>
  <c r="R294" i="196"/>
  <c r="R295" i="196"/>
  <c r="R296" i="196"/>
  <c r="R297" i="196"/>
  <c r="R298" i="196"/>
  <c r="R299" i="196"/>
  <c r="R300" i="196"/>
  <c r="R301" i="196"/>
  <c r="R302" i="196"/>
  <c r="R303" i="196"/>
  <c r="R304" i="196"/>
  <c r="R305" i="196"/>
  <c r="R306" i="196"/>
  <c r="R307" i="196"/>
  <c r="R308" i="196"/>
  <c r="R309" i="196"/>
  <c r="R310" i="196"/>
  <c r="R311" i="196"/>
  <c r="R312" i="196"/>
  <c r="R313" i="196"/>
  <c r="R314" i="196"/>
  <c r="R315" i="196"/>
  <c r="R316" i="196"/>
  <c r="R317" i="196"/>
  <c r="R318" i="196"/>
  <c r="R319" i="196"/>
  <c r="R320" i="196"/>
  <c r="R321" i="196"/>
  <c r="R322" i="196"/>
  <c r="R323" i="196"/>
  <c r="R324" i="196"/>
  <c r="R325" i="196"/>
  <c r="R326" i="196"/>
  <c r="R327" i="196"/>
  <c r="R328" i="196"/>
  <c r="R329" i="196"/>
  <c r="R330" i="196"/>
  <c r="R331" i="196"/>
  <c r="R332" i="196"/>
  <c r="R333" i="196"/>
  <c r="R334" i="196"/>
  <c r="R335" i="196"/>
  <c r="R336" i="196"/>
  <c r="R337" i="196"/>
  <c r="R338" i="196"/>
  <c r="R339" i="196"/>
  <c r="R340" i="196"/>
  <c r="R341" i="196"/>
  <c r="R342" i="196"/>
  <c r="R343" i="196"/>
  <c r="R344" i="196"/>
  <c r="R345" i="196"/>
  <c r="R346" i="196"/>
  <c r="R347" i="196"/>
  <c r="R348" i="196"/>
  <c r="R349" i="196"/>
  <c r="R350" i="196"/>
  <c r="R351" i="196"/>
  <c r="R352" i="196"/>
  <c r="R353" i="196"/>
  <c r="R354" i="196"/>
  <c r="R355" i="196"/>
  <c r="R356" i="196"/>
  <c r="R357" i="196"/>
  <c r="R358" i="196"/>
  <c r="R359" i="196"/>
  <c r="R360" i="196"/>
  <c r="R361" i="196"/>
  <c r="R362" i="196"/>
  <c r="R363" i="196"/>
  <c r="R364" i="196"/>
  <c r="R365" i="196"/>
  <c r="R366" i="196"/>
  <c r="R367" i="196"/>
  <c r="R368" i="196"/>
  <c r="R369" i="196"/>
  <c r="R370" i="196"/>
  <c r="R371" i="196"/>
  <c r="R372" i="196"/>
  <c r="R373" i="196"/>
  <c r="R374" i="196"/>
  <c r="R375" i="196"/>
  <c r="R376" i="196"/>
  <c r="R377" i="196"/>
  <c r="R378" i="196"/>
  <c r="R379" i="196"/>
  <c r="R380" i="196"/>
  <c r="R381" i="196"/>
  <c r="R382" i="196"/>
  <c r="R383" i="196"/>
  <c r="R384" i="196"/>
  <c r="R385" i="196"/>
  <c r="R386" i="196"/>
  <c r="R387" i="196"/>
  <c r="R388" i="196"/>
  <c r="R389" i="196"/>
  <c r="R390" i="196"/>
  <c r="R391" i="196"/>
  <c r="R392" i="196"/>
  <c r="R393" i="196"/>
  <c r="R394" i="196"/>
  <c r="R395" i="196"/>
  <c r="R396" i="196"/>
  <c r="R397" i="196"/>
  <c r="R398" i="196"/>
  <c r="R399" i="196"/>
  <c r="R400" i="196"/>
  <c r="R401" i="196"/>
  <c r="R402" i="196"/>
  <c r="R403" i="196"/>
  <c r="R404" i="196"/>
  <c r="R405" i="196"/>
  <c r="R406" i="196"/>
  <c r="R407" i="196"/>
  <c r="R408" i="196"/>
  <c r="R409" i="196"/>
  <c r="R410" i="196"/>
  <c r="R411" i="196"/>
  <c r="R412" i="196"/>
  <c r="R413" i="196"/>
  <c r="R414" i="196"/>
  <c r="R415" i="196"/>
  <c r="R416" i="196"/>
  <c r="R417" i="196"/>
  <c r="R418" i="196"/>
  <c r="R419" i="196"/>
  <c r="R420" i="196"/>
  <c r="R421" i="196"/>
  <c r="R422" i="196"/>
  <c r="R423" i="196"/>
  <c r="R424" i="196"/>
  <c r="R425" i="196"/>
  <c r="R426" i="196"/>
  <c r="R427" i="196"/>
  <c r="R428" i="196"/>
  <c r="R429" i="196"/>
  <c r="R430" i="196"/>
  <c r="R431" i="196"/>
  <c r="R432" i="196"/>
  <c r="R433" i="196"/>
  <c r="R434" i="196"/>
  <c r="R435" i="196"/>
  <c r="R436" i="196"/>
  <c r="R437" i="196"/>
  <c r="R438" i="196"/>
  <c r="R439" i="196"/>
  <c r="R440" i="196"/>
  <c r="R441" i="196"/>
  <c r="R442" i="196"/>
  <c r="R443" i="196"/>
  <c r="R444" i="196"/>
  <c r="R445" i="196"/>
  <c r="R446" i="196"/>
  <c r="R447" i="196"/>
  <c r="R448" i="196"/>
  <c r="R449" i="196"/>
  <c r="R450" i="196"/>
  <c r="R451" i="196"/>
  <c r="R452" i="196"/>
  <c r="R453" i="196"/>
  <c r="R454" i="196"/>
  <c r="R455" i="196"/>
  <c r="R456" i="196"/>
  <c r="R457" i="196"/>
  <c r="R458" i="196"/>
  <c r="R459" i="196"/>
  <c r="R460" i="196"/>
  <c r="R461" i="196"/>
  <c r="R462" i="196"/>
  <c r="R463" i="196"/>
  <c r="R464" i="196"/>
  <c r="R465" i="196"/>
  <c r="R466" i="196"/>
  <c r="R467" i="196"/>
  <c r="R468" i="196"/>
  <c r="R469" i="196"/>
  <c r="R470" i="196"/>
  <c r="R471" i="196"/>
  <c r="R472" i="196"/>
  <c r="R473" i="196"/>
  <c r="R474" i="196"/>
  <c r="R475" i="196"/>
  <c r="R476" i="196"/>
  <c r="R477" i="196"/>
  <c r="R478" i="196"/>
  <c r="R479" i="196"/>
  <c r="R480" i="196"/>
  <c r="R481" i="196"/>
  <c r="R482" i="196"/>
  <c r="R483" i="196"/>
  <c r="R484" i="196"/>
  <c r="R485" i="196"/>
  <c r="R486" i="196"/>
  <c r="R487" i="196"/>
  <c r="R488" i="196"/>
  <c r="R489" i="196"/>
  <c r="R490" i="196"/>
  <c r="R491" i="196"/>
  <c r="R492" i="196"/>
  <c r="R493" i="196"/>
  <c r="R494" i="196"/>
  <c r="R495" i="196"/>
  <c r="R496" i="196"/>
  <c r="R497" i="196"/>
  <c r="R498" i="196"/>
  <c r="R499" i="196"/>
  <c r="R500" i="196"/>
  <c r="R501" i="196"/>
  <c r="R502" i="196"/>
  <c r="R503" i="196"/>
  <c r="R504" i="196"/>
  <c r="R505" i="196"/>
  <c r="R506" i="196"/>
  <c r="R507" i="196"/>
  <c r="R508" i="196"/>
  <c r="R509" i="196"/>
  <c r="R510" i="196"/>
  <c r="R511" i="196"/>
  <c r="R512" i="196"/>
  <c r="R513" i="196"/>
  <c r="R514" i="196"/>
  <c r="R515" i="196"/>
  <c r="R516" i="196"/>
  <c r="R517" i="196"/>
  <c r="R518" i="196"/>
  <c r="R519" i="196"/>
  <c r="R520" i="196"/>
  <c r="R521" i="196"/>
  <c r="R522" i="196"/>
  <c r="R523" i="196"/>
  <c r="R524" i="196"/>
  <c r="R525" i="196"/>
  <c r="R526" i="196"/>
  <c r="R527" i="196"/>
  <c r="R528" i="196"/>
  <c r="R529" i="196"/>
  <c r="R530" i="196"/>
  <c r="R531" i="196"/>
  <c r="R532" i="196"/>
  <c r="R533" i="196"/>
  <c r="R534" i="196"/>
  <c r="R535" i="196"/>
  <c r="R536" i="196"/>
  <c r="R537" i="196"/>
  <c r="R538" i="196"/>
  <c r="R539" i="196"/>
  <c r="R540" i="196"/>
  <c r="R541" i="196"/>
  <c r="R542" i="196"/>
  <c r="R543" i="196"/>
  <c r="R544" i="196"/>
  <c r="R545" i="196"/>
  <c r="R546" i="196"/>
  <c r="R547" i="196"/>
  <c r="R548" i="196"/>
  <c r="R549" i="196"/>
  <c r="R550" i="196"/>
  <c r="R551" i="196"/>
  <c r="R552" i="196"/>
  <c r="R553" i="196"/>
  <c r="R554" i="196"/>
  <c r="R555" i="196"/>
  <c r="R556" i="196"/>
  <c r="R557" i="196"/>
  <c r="R558" i="196"/>
  <c r="R559" i="196"/>
  <c r="R560" i="196"/>
  <c r="R561" i="196"/>
  <c r="R562" i="196"/>
  <c r="R563" i="196"/>
  <c r="R564" i="196"/>
  <c r="R565" i="196"/>
  <c r="R566" i="196"/>
  <c r="R567" i="196"/>
  <c r="R568" i="196"/>
  <c r="R569" i="196"/>
  <c r="R570" i="196"/>
  <c r="R571" i="196"/>
  <c r="R572" i="196"/>
  <c r="R573" i="196"/>
  <c r="R574" i="196"/>
  <c r="R575" i="196"/>
  <c r="R576" i="196"/>
  <c r="R577" i="196"/>
  <c r="R578" i="196"/>
  <c r="R579" i="196"/>
  <c r="R580" i="196"/>
  <c r="R581" i="196"/>
  <c r="R582" i="196"/>
  <c r="R583" i="196"/>
  <c r="R584" i="196"/>
  <c r="R585" i="196"/>
  <c r="R586" i="196"/>
  <c r="R587" i="196"/>
  <c r="R588" i="196"/>
  <c r="R589" i="196"/>
  <c r="R590" i="196"/>
  <c r="R591" i="196"/>
  <c r="R592" i="196"/>
  <c r="R593" i="196"/>
  <c r="R594" i="196"/>
  <c r="R595" i="196"/>
  <c r="R596" i="196"/>
  <c r="R597" i="196"/>
  <c r="R598" i="196"/>
  <c r="R599" i="196"/>
  <c r="R600" i="196"/>
  <c r="R601" i="196"/>
  <c r="R602" i="196"/>
  <c r="R603" i="196"/>
  <c r="R604" i="196"/>
  <c r="R605" i="196"/>
  <c r="R606" i="196"/>
  <c r="R607" i="196"/>
  <c r="R608" i="196"/>
  <c r="R609" i="196"/>
  <c r="R610" i="196"/>
  <c r="R611" i="196"/>
  <c r="R612" i="196"/>
  <c r="R613" i="196"/>
  <c r="R614" i="196"/>
  <c r="R615" i="196"/>
  <c r="R616" i="196"/>
  <c r="R617" i="196"/>
  <c r="R618" i="196"/>
  <c r="R619" i="196"/>
  <c r="R620" i="196"/>
  <c r="R621" i="196"/>
  <c r="R622" i="196"/>
  <c r="R623" i="196"/>
  <c r="R624" i="196"/>
  <c r="R625" i="196"/>
  <c r="R626" i="196"/>
  <c r="R627" i="196"/>
  <c r="R628" i="196"/>
  <c r="R629" i="196"/>
  <c r="R630" i="196"/>
  <c r="R631" i="196"/>
  <c r="R632" i="196"/>
  <c r="R633" i="196"/>
  <c r="R634" i="196"/>
  <c r="R635" i="196"/>
  <c r="R636" i="196"/>
  <c r="R637" i="196"/>
  <c r="R638" i="196"/>
  <c r="R639" i="196"/>
  <c r="R640" i="196"/>
  <c r="R641" i="196"/>
  <c r="R642" i="196"/>
  <c r="R643" i="196"/>
  <c r="R644" i="196"/>
  <c r="R645" i="196"/>
  <c r="R646" i="196"/>
  <c r="R647" i="196"/>
  <c r="R648" i="196"/>
  <c r="R649" i="196"/>
  <c r="R650" i="196"/>
  <c r="R651" i="196"/>
  <c r="R652" i="196"/>
  <c r="R653" i="196"/>
  <c r="R654" i="196"/>
  <c r="R655" i="196"/>
  <c r="R656" i="196"/>
  <c r="R657" i="196"/>
  <c r="R658" i="196"/>
  <c r="R659" i="196"/>
  <c r="R660" i="196"/>
  <c r="R661" i="196"/>
  <c r="R662" i="196"/>
  <c r="R663" i="196"/>
  <c r="R664" i="196"/>
  <c r="R665" i="196"/>
  <c r="R666" i="196"/>
  <c r="R667" i="196"/>
  <c r="R668" i="196"/>
  <c r="R669" i="196"/>
  <c r="R670" i="196"/>
  <c r="R671" i="196"/>
  <c r="R672" i="196"/>
  <c r="R673" i="196"/>
  <c r="R674" i="196"/>
  <c r="R675" i="196"/>
  <c r="R676" i="196"/>
  <c r="R677" i="196"/>
  <c r="R678" i="196"/>
  <c r="R679" i="196"/>
  <c r="R680" i="196"/>
  <c r="R681" i="196"/>
  <c r="R682" i="196"/>
  <c r="R683" i="196"/>
  <c r="R684" i="196"/>
  <c r="R685" i="196"/>
  <c r="R686" i="196"/>
  <c r="R687" i="196"/>
  <c r="R688" i="196"/>
  <c r="R689" i="196"/>
  <c r="R690" i="196"/>
  <c r="R691" i="196"/>
  <c r="R692" i="196"/>
  <c r="R693" i="196"/>
  <c r="R694" i="196"/>
  <c r="R695" i="196"/>
  <c r="R696" i="196"/>
  <c r="R697" i="196"/>
  <c r="R698" i="196"/>
  <c r="R699" i="196"/>
  <c r="R700" i="196"/>
  <c r="R701" i="196"/>
  <c r="R702" i="196"/>
  <c r="R703" i="196"/>
  <c r="R704" i="196"/>
  <c r="R705" i="196"/>
  <c r="R706" i="196"/>
  <c r="R707" i="196"/>
  <c r="R708" i="196"/>
  <c r="R709" i="196"/>
  <c r="R710" i="196"/>
  <c r="R711" i="196"/>
  <c r="R712" i="196"/>
  <c r="R713" i="196"/>
  <c r="R714" i="196"/>
  <c r="R715" i="196"/>
  <c r="R716" i="196"/>
  <c r="R717" i="196"/>
  <c r="R718" i="196"/>
  <c r="R719" i="196"/>
  <c r="R720" i="196"/>
  <c r="R721" i="196"/>
  <c r="R722" i="196"/>
  <c r="R723" i="196"/>
  <c r="R724" i="196"/>
  <c r="R725" i="196"/>
  <c r="R726" i="196"/>
  <c r="R727" i="196"/>
  <c r="R728" i="196"/>
  <c r="R729" i="196"/>
  <c r="R730" i="196"/>
  <c r="R731" i="196"/>
  <c r="R732" i="196"/>
  <c r="R733" i="196"/>
  <c r="R734" i="196"/>
  <c r="R735" i="196"/>
  <c r="R736" i="196"/>
  <c r="R737" i="196"/>
  <c r="R738" i="196"/>
  <c r="R739" i="196"/>
  <c r="R740" i="196"/>
  <c r="R741" i="196"/>
  <c r="R742" i="196"/>
  <c r="R743" i="196"/>
  <c r="R744" i="196"/>
  <c r="R745" i="196"/>
  <c r="R746" i="196"/>
  <c r="R747" i="196"/>
  <c r="R748" i="196"/>
  <c r="R749" i="196"/>
  <c r="R750" i="196"/>
  <c r="R751" i="196"/>
  <c r="R752" i="196"/>
  <c r="R753" i="196"/>
  <c r="R754" i="196"/>
  <c r="R755" i="196"/>
  <c r="R756" i="196"/>
  <c r="R757" i="196"/>
  <c r="R758" i="196"/>
  <c r="R759" i="196"/>
  <c r="R760" i="196"/>
  <c r="R761" i="196"/>
  <c r="R762" i="196"/>
  <c r="R763" i="196"/>
  <c r="R764" i="196"/>
  <c r="R765" i="196"/>
  <c r="R766" i="196"/>
  <c r="R767" i="196"/>
  <c r="R768" i="196"/>
  <c r="R769" i="196"/>
  <c r="R770" i="196"/>
  <c r="R771" i="196"/>
  <c r="R772" i="196"/>
  <c r="R773" i="196"/>
  <c r="R774" i="196"/>
  <c r="R775" i="196"/>
  <c r="R776" i="196"/>
  <c r="R777" i="196"/>
  <c r="R778" i="196"/>
  <c r="R779" i="196"/>
  <c r="R780" i="196"/>
  <c r="R781" i="196"/>
  <c r="R782" i="196"/>
  <c r="R783" i="196"/>
  <c r="R784" i="196"/>
  <c r="R785" i="196"/>
  <c r="R786" i="196"/>
  <c r="R787" i="196"/>
  <c r="R788" i="196"/>
  <c r="R789" i="196"/>
  <c r="R790" i="196"/>
  <c r="R791" i="196"/>
  <c r="R792" i="196"/>
  <c r="R793" i="196"/>
  <c r="R794" i="196"/>
  <c r="R795" i="196"/>
  <c r="R796" i="196"/>
  <c r="R797" i="196"/>
  <c r="R798" i="196"/>
  <c r="R799" i="196"/>
  <c r="R800" i="196"/>
  <c r="R801" i="196"/>
  <c r="R802" i="196"/>
  <c r="R803" i="196"/>
  <c r="R804" i="196"/>
  <c r="R805" i="196"/>
  <c r="R806" i="196"/>
  <c r="R807" i="196"/>
  <c r="R808" i="196"/>
  <c r="R809" i="196"/>
  <c r="R810" i="196"/>
  <c r="R811" i="196"/>
  <c r="R812" i="196"/>
  <c r="R813" i="196"/>
  <c r="R814" i="196"/>
  <c r="R815" i="196"/>
  <c r="R816" i="196"/>
  <c r="R817" i="196"/>
  <c r="R818" i="196"/>
  <c r="R819" i="196"/>
  <c r="R820" i="196"/>
  <c r="R821" i="196"/>
  <c r="R822" i="196"/>
  <c r="R823" i="196"/>
  <c r="R824" i="196"/>
  <c r="R825" i="196"/>
  <c r="R826" i="196"/>
  <c r="R827" i="196"/>
  <c r="R828" i="196"/>
  <c r="R829" i="196"/>
  <c r="R830" i="196"/>
  <c r="R831" i="196"/>
  <c r="R832" i="196"/>
  <c r="R833" i="196"/>
  <c r="R834" i="196"/>
  <c r="R835" i="196"/>
  <c r="R836" i="196"/>
  <c r="R837" i="196"/>
  <c r="R838" i="196"/>
  <c r="R839" i="196"/>
  <c r="R840" i="196"/>
  <c r="R841" i="196"/>
  <c r="R842" i="196"/>
  <c r="R843" i="196"/>
  <c r="R844" i="196"/>
  <c r="R845" i="196"/>
  <c r="R846" i="196"/>
  <c r="R847" i="196"/>
  <c r="R848" i="196"/>
  <c r="R849" i="196"/>
  <c r="R850" i="196"/>
  <c r="R851" i="196"/>
  <c r="R852" i="196"/>
  <c r="R853" i="196"/>
  <c r="R854" i="196"/>
  <c r="R855" i="196"/>
  <c r="R856" i="196"/>
  <c r="R857" i="196"/>
  <c r="R858" i="196"/>
  <c r="R859" i="196"/>
  <c r="R860" i="196"/>
  <c r="R861" i="196"/>
  <c r="R862" i="196"/>
  <c r="R863" i="196"/>
  <c r="R864" i="196"/>
  <c r="R865" i="196"/>
  <c r="R866" i="196"/>
  <c r="R867" i="196"/>
  <c r="R868" i="196"/>
  <c r="R869" i="196"/>
  <c r="R870" i="196"/>
  <c r="R871" i="196"/>
  <c r="R872" i="196"/>
  <c r="R873" i="196"/>
  <c r="R874" i="196"/>
  <c r="R875" i="196"/>
  <c r="R876" i="196"/>
  <c r="R877" i="196"/>
  <c r="R878" i="196"/>
  <c r="R879" i="196"/>
  <c r="R880" i="196"/>
  <c r="R881" i="196"/>
  <c r="R882" i="196"/>
  <c r="R883" i="196"/>
  <c r="R884" i="196"/>
  <c r="R885" i="196"/>
  <c r="R886" i="196"/>
  <c r="R887" i="196"/>
  <c r="R888" i="196"/>
  <c r="R889" i="196"/>
  <c r="R890" i="196"/>
  <c r="R891" i="196"/>
  <c r="R892" i="196"/>
  <c r="R893" i="196"/>
  <c r="R894" i="196"/>
  <c r="R895" i="196"/>
  <c r="R896" i="196"/>
  <c r="R897" i="196"/>
  <c r="R898" i="196"/>
  <c r="R899" i="196"/>
  <c r="R900" i="196"/>
  <c r="R901" i="196"/>
  <c r="R902" i="196"/>
  <c r="R903" i="196"/>
  <c r="R904" i="196"/>
  <c r="R905" i="196"/>
  <c r="R906" i="196"/>
  <c r="R907" i="196"/>
  <c r="R908" i="196"/>
  <c r="R909" i="196"/>
  <c r="R910" i="196"/>
  <c r="R911" i="196"/>
  <c r="R912" i="196"/>
  <c r="R913" i="196"/>
  <c r="R914" i="196"/>
  <c r="R915" i="196"/>
  <c r="R916" i="196"/>
  <c r="R917" i="196"/>
  <c r="R918" i="196"/>
  <c r="R919" i="196"/>
  <c r="R920" i="196"/>
  <c r="R921" i="196"/>
  <c r="R922" i="196"/>
  <c r="R923" i="196"/>
  <c r="R924" i="196"/>
  <c r="R925" i="196"/>
  <c r="R926" i="196"/>
  <c r="R927" i="196"/>
  <c r="R928" i="196"/>
  <c r="R929" i="196"/>
  <c r="R930" i="196"/>
  <c r="R931" i="196"/>
  <c r="R932" i="196"/>
  <c r="R933" i="196"/>
  <c r="R934" i="196"/>
  <c r="R935" i="196"/>
  <c r="R936" i="196"/>
  <c r="R937" i="196"/>
  <c r="R938" i="196"/>
  <c r="R939" i="196"/>
  <c r="R940" i="196"/>
  <c r="R941" i="196"/>
  <c r="R942" i="196"/>
  <c r="R943" i="196"/>
  <c r="R944" i="196"/>
  <c r="R945" i="196"/>
  <c r="R946" i="196"/>
  <c r="R947" i="196"/>
  <c r="R948" i="196"/>
  <c r="R949" i="196"/>
  <c r="R950" i="196"/>
  <c r="R951" i="196"/>
  <c r="R952" i="196"/>
  <c r="R953" i="196"/>
  <c r="R954" i="196"/>
  <c r="R955" i="196"/>
  <c r="R956" i="196"/>
  <c r="R957" i="196"/>
  <c r="R958" i="196"/>
  <c r="R959" i="196"/>
  <c r="R960" i="196"/>
  <c r="R961" i="196"/>
  <c r="R962" i="196"/>
  <c r="R963" i="196"/>
  <c r="R964" i="196"/>
  <c r="R965" i="196"/>
  <c r="R966" i="196"/>
  <c r="R967" i="196"/>
  <c r="R968" i="196"/>
  <c r="R969" i="196"/>
  <c r="R970" i="196"/>
  <c r="R971" i="196"/>
  <c r="R972" i="196"/>
  <c r="R973" i="196"/>
  <c r="R974" i="196"/>
  <c r="R975" i="196"/>
  <c r="R976" i="196"/>
  <c r="R977" i="196"/>
  <c r="R978" i="196"/>
  <c r="R979" i="196"/>
  <c r="R980" i="196"/>
  <c r="R981" i="196"/>
  <c r="R982" i="196"/>
  <c r="R983" i="196"/>
  <c r="R984" i="196"/>
  <c r="R985" i="196"/>
  <c r="R986" i="196"/>
  <c r="R987" i="196"/>
  <c r="R988" i="196"/>
  <c r="R989" i="196"/>
  <c r="R990" i="196"/>
  <c r="R991" i="196"/>
  <c r="R992" i="196"/>
  <c r="R993" i="196"/>
  <c r="R994" i="196"/>
  <c r="R995" i="196"/>
  <c r="R996" i="196"/>
  <c r="R997" i="196"/>
  <c r="R998" i="196"/>
  <c r="R999" i="196"/>
  <c r="R1000" i="196"/>
  <c r="R1001" i="196"/>
  <c r="R1002" i="196"/>
  <c r="R1003" i="196"/>
  <c r="R1004" i="196"/>
  <c r="R1005" i="196"/>
  <c r="R1006" i="196"/>
  <c r="R1007" i="196"/>
  <c r="R1008" i="196"/>
  <c r="R1009" i="196"/>
  <c r="R1010" i="196"/>
  <c r="R1011" i="196"/>
  <c r="R1012" i="196"/>
  <c r="R1013" i="196"/>
  <c r="R1014" i="196"/>
  <c r="R1015" i="196"/>
  <c r="R1016" i="196"/>
  <c r="R1017" i="196"/>
  <c r="R1018" i="196"/>
  <c r="R1019" i="196"/>
  <c r="R1020" i="196"/>
  <c r="R1021" i="196"/>
  <c r="R1022" i="196"/>
  <c r="R1023" i="196"/>
  <c r="R1024" i="196"/>
  <c r="R1025" i="196"/>
  <c r="R1026" i="196"/>
  <c r="R1027" i="196"/>
  <c r="R1028" i="196"/>
  <c r="R1029" i="196"/>
  <c r="R1030" i="196"/>
  <c r="R1031" i="196"/>
  <c r="R1032" i="196"/>
  <c r="R1033" i="196"/>
  <c r="R1034" i="196"/>
  <c r="R1035" i="196"/>
  <c r="R1036" i="196"/>
  <c r="R1037" i="196"/>
  <c r="R1038" i="196"/>
  <c r="R1039" i="196"/>
  <c r="R1040" i="196"/>
  <c r="R1041" i="196"/>
  <c r="R1042" i="196"/>
  <c r="R1043" i="196"/>
  <c r="R1044" i="196"/>
  <c r="R1045" i="196"/>
  <c r="R1046" i="196"/>
  <c r="R1047" i="196"/>
  <c r="R1048" i="196"/>
  <c r="R1049" i="196"/>
  <c r="R1050" i="196"/>
  <c r="R1051" i="196"/>
  <c r="R1052" i="196"/>
  <c r="R1053" i="196"/>
  <c r="R1054" i="196"/>
  <c r="R1055" i="196"/>
  <c r="R1056" i="196"/>
  <c r="R1057" i="196"/>
  <c r="R1058" i="196"/>
  <c r="R1059" i="196"/>
  <c r="R1060" i="196"/>
  <c r="R1061" i="196"/>
  <c r="R1062" i="196"/>
  <c r="R1063" i="196"/>
  <c r="R1064" i="196"/>
  <c r="R1065" i="196"/>
  <c r="R1066" i="196"/>
  <c r="R1067" i="196"/>
  <c r="R1068" i="196"/>
  <c r="R1069" i="196"/>
  <c r="R1070" i="196"/>
  <c r="R1071" i="196"/>
  <c r="R1072" i="196"/>
  <c r="R1073" i="196"/>
  <c r="R1074" i="196"/>
  <c r="R1075" i="196"/>
  <c r="R1076" i="196"/>
  <c r="R1077" i="196"/>
  <c r="R1078" i="196"/>
  <c r="R1079" i="196"/>
  <c r="R1080" i="196"/>
  <c r="R1081" i="196"/>
  <c r="R1082" i="196"/>
  <c r="R1083" i="196"/>
  <c r="R1084" i="196"/>
  <c r="R1085" i="196"/>
  <c r="R1086" i="196"/>
  <c r="R1087" i="196"/>
  <c r="R1088" i="196"/>
  <c r="R1089" i="196"/>
  <c r="R1090" i="196"/>
  <c r="R1091" i="196"/>
  <c r="R1092" i="196"/>
  <c r="R1093" i="196"/>
  <c r="R1094" i="196"/>
  <c r="R1095" i="196"/>
  <c r="R1096" i="196"/>
  <c r="R1097" i="196"/>
  <c r="R1098" i="196"/>
  <c r="R1099" i="196"/>
  <c r="R1100" i="196"/>
  <c r="R1101" i="196"/>
  <c r="R1102" i="196"/>
  <c r="R1103" i="196"/>
  <c r="R1104" i="196"/>
  <c r="R1105" i="196"/>
  <c r="R1106" i="196"/>
  <c r="R1107" i="196"/>
  <c r="R1108" i="196"/>
  <c r="R1109" i="196"/>
  <c r="R1110" i="196"/>
  <c r="R1111" i="196"/>
  <c r="R1112" i="196"/>
  <c r="R1113" i="196"/>
  <c r="R1114" i="196"/>
  <c r="R1115" i="196"/>
  <c r="R1116" i="196"/>
  <c r="R1117" i="196"/>
  <c r="R1118" i="196"/>
  <c r="R1119" i="196"/>
  <c r="R1120" i="196"/>
  <c r="R1121" i="196"/>
  <c r="R1122" i="196"/>
  <c r="R1123" i="196"/>
  <c r="R1124" i="196"/>
  <c r="R1125" i="196"/>
  <c r="R1126" i="196"/>
  <c r="R1127" i="196"/>
  <c r="R1128" i="196"/>
  <c r="R1129" i="196"/>
  <c r="R1130" i="196"/>
  <c r="R1131" i="196"/>
  <c r="R1132" i="196"/>
  <c r="R1133" i="196"/>
  <c r="R1134" i="196"/>
  <c r="R1135" i="196"/>
  <c r="R1136" i="196"/>
  <c r="R1137" i="196"/>
  <c r="R1138" i="196"/>
  <c r="R1139" i="196"/>
  <c r="R1140" i="196"/>
  <c r="R1141" i="196"/>
  <c r="R1142" i="196"/>
  <c r="R1143" i="196"/>
  <c r="R1144" i="196"/>
  <c r="R1145" i="196"/>
  <c r="R1146" i="196"/>
  <c r="R1147" i="196"/>
  <c r="R1148" i="196"/>
  <c r="R1149" i="196"/>
  <c r="R1150" i="196"/>
  <c r="R1151" i="196"/>
  <c r="R1152" i="196"/>
  <c r="R1153" i="196"/>
  <c r="R1154" i="196"/>
  <c r="R1155" i="196"/>
  <c r="R1156" i="196"/>
  <c r="R1157" i="196"/>
  <c r="R1158" i="196"/>
  <c r="R1159" i="196"/>
  <c r="R1160" i="196"/>
  <c r="R1161" i="196"/>
  <c r="R1162" i="196"/>
  <c r="R1163" i="196"/>
  <c r="R1164" i="196"/>
  <c r="R1165" i="196"/>
  <c r="R1166" i="196"/>
  <c r="R1167" i="196"/>
  <c r="R1168" i="196"/>
  <c r="R1169" i="196"/>
  <c r="R1170" i="196"/>
  <c r="R1171" i="196"/>
  <c r="R1172" i="196"/>
  <c r="R1173" i="196"/>
  <c r="R1174" i="196"/>
  <c r="R1175" i="196"/>
  <c r="R1176" i="196"/>
  <c r="R1177" i="196"/>
  <c r="R1178" i="196"/>
  <c r="R1179" i="196"/>
  <c r="R1180" i="196"/>
  <c r="R1181" i="196"/>
  <c r="R1182" i="196"/>
  <c r="R1183" i="196"/>
  <c r="R1184" i="196"/>
  <c r="R1185" i="196"/>
  <c r="R1186" i="196"/>
  <c r="R1187" i="196"/>
  <c r="R1188" i="196"/>
  <c r="R1189" i="196"/>
  <c r="R1190" i="196"/>
  <c r="R1191" i="196"/>
  <c r="R1192" i="196"/>
  <c r="R1193" i="196"/>
  <c r="R1194" i="196"/>
  <c r="R1195" i="196"/>
  <c r="R1196" i="196"/>
  <c r="R1197" i="196"/>
  <c r="R1198" i="196"/>
  <c r="R1199" i="196"/>
  <c r="R1200" i="196"/>
  <c r="R1201" i="196"/>
  <c r="R1202" i="196"/>
  <c r="R1203" i="196"/>
  <c r="R1204" i="196"/>
  <c r="R1205" i="196"/>
  <c r="R1206" i="196"/>
  <c r="R1207" i="196"/>
  <c r="R1208" i="196"/>
  <c r="R1209" i="196"/>
  <c r="R1210" i="196"/>
  <c r="R1211" i="196"/>
  <c r="R1212" i="196"/>
  <c r="R1213" i="196"/>
  <c r="R1214" i="196"/>
  <c r="R1215" i="196"/>
  <c r="R1216" i="196"/>
  <c r="R1217" i="196"/>
  <c r="R1218" i="196"/>
  <c r="R1219" i="196"/>
  <c r="R1220" i="196"/>
  <c r="R1221" i="196"/>
  <c r="R1222" i="196"/>
  <c r="R1223" i="196"/>
  <c r="R1224" i="196"/>
  <c r="R1225" i="196"/>
  <c r="R1226" i="196"/>
  <c r="R1227" i="196"/>
  <c r="R1228" i="196"/>
  <c r="R1229" i="196"/>
  <c r="R1230" i="196"/>
  <c r="R1231" i="196"/>
  <c r="R1232" i="196"/>
  <c r="R1233" i="196"/>
  <c r="R1234" i="196"/>
  <c r="R1235" i="196"/>
  <c r="R1236" i="196"/>
  <c r="R1237" i="196"/>
  <c r="R1238" i="196"/>
  <c r="R1239" i="196"/>
  <c r="R1240" i="196"/>
  <c r="R1241" i="196"/>
  <c r="R1242" i="196"/>
  <c r="R1243" i="196"/>
  <c r="R1244" i="196"/>
  <c r="R1245" i="196"/>
  <c r="R1246" i="196"/>
  <c r="R1247" i="196"/>
  <c r="R1248" i="196"/>
  <c r="R1249" i="196"/>
  <c r="R1250" i="196"/>
  <c r="R1251" i="196"/>
  <c r="R1252" i="196"/>
  <c r="R1253" i="196"/>
  <c r="R1254" i="196"/>
  <c r="R1255" i="196"/>
  <c r="R1256" i="196"/>
  <c r="R1257" i="196"/>
  <c r="R1258" i="196"/>
  <c r="R1259" i="196"/>
  <c r="R1260" i="196"/>
  <c r="R1261" i="196"/>
  <c r="R1262" i="196"/>
  <c r="R1263" i="196"/>
  <c r="R1264" i="196"/>
  <c r="R1265" i="196"/>
  <c r="R1266" i="196"/>
  <c r="R1267" i="196"/>
  <c r="R1268" i="196"/>
  <c r="R1269" i="196"/>
  <c r="R1270" i="196"/>
  <c r="R1271" i="196"/>
  <c r="R1272" i="196"/>
  <c r="R1273" i="196"/>
  <c r="R1274" i="196"/>
  <c r="R1275" i="196"/>
  <c r="R1276" i="196"/>
  <c r="R1277" i="196"/>
  <c r="R1278" i="196"/>
  <c r="S2" i="196"/>
  <c r="S3" i="196"/>
  <c r="S4" i="196"/>
  <c r="S5" i="196"/>
  <c r="S6" i="196"/>
  <c r="S7" i="196"/>
  <c r="S8" i="196"/>
  <c r="S9" i="196"/>
  <c r="S10" i="196"/>
  <c r="S11" i="196"/>
  <c r="S12" i="196"/>
  <c r="S13" i="196"/>
  <c r="S14" i="196"/>
  <c r="S15" i="196"/>
  <c r="S16" i="196"/>
  <c r="S17" i="196"/>
  <c r="S18" i="196"/>
  <c r="S19" i="196"/>
  <c r="S20" i="196"/>
  <c r="S21" i="196"/>
  <c r="S22" i="196"/>
  <c r="S23" i="196"/>
  <c r="S24" i="196"/>
  <c r="S25" i="196"/>
  <c r="S26" i="196"/>
  <c r="S27" i="196"/>
  <c r="S28" i="196"/>
  <c r="S29" i="196"/>
  <c r="S30" i="196"/>
  <c r="S31" i="196"/>
  <c r="S32" i="196"/>
  <c r="S33" i="196"/>
  <c r="S34" i="196"/>
  <c r="S35" i="196"/>
  <c r="S36" i="196"/>
  <c r="S37" i="196"/>
  <c r="S38" i="196"/>
  <c r="S39" i="196"/>
  <c r="S40" i="196"/>
  <c r="S41" i="196"/>
  <c r="S42" i="196"/>
  <c r="S43" i="196"/>
  <c r="S44" i="196"/>
  <c r="S45" i="196"/>
  <c r="S46" i="196"/>
  <c r="S47" i="196"/>
  <c r="S48" i="196"/>
  <c r="S49" i="196"/>
  <c r="S50" i="196"/>
  <c r="S51" i="196"/>
  <c r="S52" i="196"/>
  <c r="S53" i="196"/>
  <c r="S54" i="196"/>
  <c r="S55" i="196"/>
  <c r="S56" i="196"/>
  <c r="S57" i="196"/>
  <c r="S58" i="196"/>
  <c r="S59" i="196"/>
  <c r="S60" i="196"/>
  <c r="S61" i="196"/>
  <c r="S62" i="196"/>
  <c r="S63" i="196"/>
  <c r="S64" i="196"/>
  <c r="S65" i="196"/>
  <c r="S66" i="196"/>
  <c r="S67" i="196"/>
  <c r="S68" i="196"/>
  <c r="S69" i="196"/>
  <c r="S70" i="196"/>
  <c r="S71" i="196"/>
  <c r="S72" i="196"/>
  <c r="S73" i="196"/>
  <c r="S74" i="196"/>
  <c r="S75" i="196"/>
  <c r="S76" i="196"/>
  <c r="S77" i="196"/>
  <c r="S78" i="196"/>
  <c r="S79" i="196"/>
  <c r="S80" i="196"/>
  <c r="S81" i="196"/>
  <c r="S82" i="196"/>
  <c r="S83" i="196"/>
  <c r="S84" i="196"/>
  <c r="S85" i="196"/>
  <c r="S86" i="196"/>
  <c r="S87" i="196"/>
  <c r="S88" i="196"/>
  <c r="S89" i="196"/>
  <c r="S90" i="196"/>
  <c r="S91" i="196"/>
  <c r="S92" i="196"/>
  <c r="S93" i="196"/>
  <c r="S94" i="196"/>
  <c r="S95" i="196"/>
  <c r="S96" i="196"/>
  <c r="S97" i="196"/>
  <c r="S98" i="196"/>
  <c r="S99" i="196"/>
  <c r="S100" i="196"/>
  <c r="S101" i="196"/>
  <c r="S102" i="196"/>
  <c r="S103" i="196"/>
  <c r="S104" i="196"/>
  <c r="S105" i="196"/>
  <c r="S106" i="196"/>
  <c r="S107" i="196"/>
  <c r="S108" i="196"/>
  <c r="S109" i="196"/>
  <c r="S110" i="196"/>
  <c r="S111" i="196"/>
  <c r="S112" i="196"/>
  <c r="S113" i="196"/>
  <c r="S114" i="196"/>
  <c r="S115" i="196"/>
  <c r="S116" i="196"/>
  <c r="S117" i="196"/>
  <c r="S118" i="196"/>
  <c r="S119" i="196"/>
  <c r="S120" i="196"/>
  <c r="S121" i="196"/>
  <c r="S122" i="196"/>
  <c r="S123" i="196"/>
  <c r="S124" i="196"/>
  <c r="S125" i="196"/>
  <c r="S126" i="196"/>
  <c r="S127" i="196"/>
  <c r="S128" i="196"/>
  <c r="S129" i="196"/>
  <c r="S130" i="196"/>
  <c r="S131" i="196"/>
  <c r="S132" i="196"/>
  <c r="S133" i="196"/>
  <c r="S134" i="196"/>
  <c r="S135" i="196"/>
  <c r="S136" i="196"/>
  <c r="S137" i="196"/>
  <c r="S138" i="196"/>
  <c r="S139" i="196"/>
  <c r="S140" i="196"/>
  <c r="S141" i="196"/>
  <c r="S142" i="196"/>
  <c r="S143" i="196"/>
  <c r="S144" i="196"/>
  <c r="S145" i="196"/>
  <c r="S146" i="196"/>
  <c r="S147" i="196"/>
  <c r="S148" i="196"/>
  <c r="S149" i="196"/>
  <c r="S150" i="196"/>
  <c r="S151" i="196"/>
  <c r="S152" i="196"/>
  <c r="S153" i="196"/>
  <c r="S154" i="196"/>
  <c r="S155" i="196"/>
  <c r="S156" i="196"/>
  <c r="S157" i="196"/>
  <c r="S158" i="196"/>
  <c r="S159" i="196"/>
  <c r="S160" i="196"/>
  <c r="S161" i="196"/>
  <c r="S162" i="196"/>
  <c r="S163" i="196"/>
  <c r="S164" i="196"/>
  <c r="S165" i="196"/>
  <c r="S166" i="196"/>
  <c r="S167" i="196"/>
  <c r="S168" i="196"/>
  <c r="S169" i="196"/>
  <c r="S170" i="196"/>
  <c r="S171" i="196"/>
  <c r="S172" i="196"/>
  <c r="S173" i="196"/>
  <c r="S174" i="196"/>
  <c r="S175" i="196"/>
  <c r="S176" i="196"/>
  <c r="S177" i="196"/>
  <c r="S178" i="196"/>
  <c r="S179" i="196"/>
  <c r="S180" i="196"/>
  <c r="S181" i="196"/>
  <c r="S182" i="196"/>
  <c r="S183" i="196"/>
  <c r="S184" i="196"/>
  <c r="S185" i="196"/>
  <c r="S186" i="196"/>
  <c r="S187" i="196"/>
  <c r="S188" i="196"/>
  <c r="S189" i="196"/>
  <c r="S190" i="196"/>
  <c r="S191" i="196"/>
  <c r="S192" i="196"/>
  <c r="S193" i="196"/>
  <c r="S194" i="196"/>
  <c r="S195" i="196"/>
  <c r="S196" i="196"/>
  <c r="S197" i="196"/>
  <c r="S198" i="196"/>
  <c r="S199" i="196"/>
  <c r="S200" i="196"/>
  <c r="S201" i="196"/>
  <c r="S202" i="196"/>
  <c r="S203" i="196"/>
  <c r="S204" i="196"/>
  <c r="S205" i="196"/>
  <c r="S206" i="196"/>
  <c r="S207" i="196"/>
  <c r="S208" i="196"/>
  <c r="S209" i="196"/>
  <c r="S210" i="196"/>
  <c r="S211" i="196"/>
  <c r="S212" i="196"/>
  <c r="S213" i="196"/>
  <c r="S214" i="196"/>
  <c r="S215" i="196"/>
  <c r="S216" i="196"/>
  <c r="S217" i="196"/>
  <c r="S218" i="196"/>
  <c r="S219" i="196"/>
  <c r="S220" i="196"/>
  <c r="S221" i="196"/>
  <c r="S222" i="196"/>
  <c r="S223" i="196"/>
  <c r="S224" i="196"/>
  <c r="S225" i="196"/>
  <c r="S226" i="196"/>
  <c r="S227" i="196"/>
  <c r="S228" i="196"/>
  <c r="S229" i="196"/>
  <c r="S230" i="196"/>
  <c r="S231" i="196"/>
  <c r="S232" i="196"/>
  <c r="S233" i="196"/>
  <c r="S234" i="196"/>
  <c r="S235" i="196"/>
  <c r="S236" i="196"/>
  <c r="S237" i="196"/>
  <c r="S238" i="196"/>
  <c r="S239" i="196"/>
  <c r="S240" i="196"/>
  <c r="S241" i="196"/>
  <c r="S242" i="196"/>
  <c r="S243" i="196"/>
  <c r="S244" i="196"/>
  <c r="S245" i="196"/>
  <c r="S246" i="196"/>
  <c r="S247" i="196"/>
  <c r="S248" i="196"/>
  <c r="S249" i="196"/>
  <c r="S250" i="196"/>
  <c r="S251" i="196"/>
  <c r="S252" i="196"/>
  <c r="S253" i="196"/>
  <c r="S254" i="196"/>
  <c r="S255" i="196"/>
  <c r="S256" i="196"/>
  <c r="S257" i="196"/>
  <c r="S258" i="196"/>
  <c r="S259" i="196"/>
  <c r="S260" i="196"/>
  <c r="S261" i="196"/>
  <c r="S262" i="196"/>
  <c r="S263" i="196"/>
  <c r="S264" i="196"/>
  <c r="S265" i="196"/>
  <c r="S266" i="196"/>
  <c r="S267" i="196"/>
  <c r="S268" i="196"/>
  <c r="S269" i="196"/>
  <c r="S270" i="196"/>
  <c r="S271" i="196"/>
  <c r="S272" i="196"/>
  <c r="S273" i="196"/>
  <c r="S274" i="196"/>
  <c r="S275" i="196"/>
  <c r="S276" i="196"/>
  <c r="S277" i="196"/>
  <c r="S278" i="196"/>
  <c r="S279" i="196"/>
  <c r="S280" i="196"/>
  <c r="S281" i="196"/>
  <c r="S282" i="196"/>
  <c r="S283" i="196"/>
  <c r="S284" i="196"/>
  <c r="S285" i="196"/>
  <c r="S286" i="196"/>
  <c r="S287" i="196"/>
  <c r="S288" i="196"/>
  <c r="S289" i="196"/>
  <c r="S290" i="196"/>
  <c r="S291" i="196"/>
  <c r="S292" i="196"/>
  <c r="S293" i="196"/>
  <c r="S294" i="196"/>
  <c r="S295" i="196"/>
  <c r="S296" i="196"/>
  <c r="S297" i="196"/>
  <c r="S298" i="196"/>
  <c r="S299" i="196"/>
  <c r="S300" i="196"/>
  <c r="S301" i="196"/>
  <c r="S302" i="196"/>
  <c r="S303" i="196"/>
  <c r="S304" i="196"/>
  <c r="S305" i="196"/>
  <c r="S306" i="196"/>
  <c r="S307" i="196"/>
  <c r="S308" i="196"/>
  <c r="S309" i="196"/>
  <c r="S310" i="196"/>
  <c r="S311" i="196"/>
  <c r="S312" i="196"/>
  <c r="S313" i="196"/>
  <c r="S314" i="196"/>
  <c r="S315" i="196"/>
  <c r="S316" i="196"/>
  <c r="S317" i="196"/>
  <c r="S318" i="196"/>
  <c r="S319" i="196"/>
  <c r="S320" i="196"/>
  <c r="S321" i="196"/>
  <c r="S322" i="196"/>
  <c r="S323" i="196"/>
  <c r="S324" i="196"/>
  <c r="S325" i="196"/>
  <c r="S326" i="196"/>
  <c r="S327" i="196"/>
  <c r="S328" i="196"/>
  <c r="S329" i="196"/>
  <c r="S330" i="196"/>
  <c r="S331" i="196"/>
  <c r="S332" i="196"/>
  <c r="S333" i="196"/>
  <c r="S334" i="196"/>
  <c r="S335" i="196"/>
  <c r="S336" i="196"/>
  <c r="S337" i="196"/>
  <c r="S338" i="196"/>
  <c r="S339" i="196"/>
  <c r="S340" i="196"/>
  <c r="S341" i="196"/>
  <c r="S342" i="196"/>
  <c r="S343" i="196"/>
  <c r="S344" i="196"/>
  <c r="S345" i="196"/>
  <c r="S346" i="196"/>
  <c r="S347" i="196"/>
  <c r="S348" i="196"/>
  <c r="S349" i="196"/>
  <c r="S350" i="196"/>
  <c r="S351" i="196"/>
  <c r="S352" i="196"/>
  <c r="S353" i="196"/>
  <c r="S354" i="196"/>
  <c r="S355" i="196"/>
  <c r="S356" i="196"/>
  <c r="S357" i="196"/>
  <c r="S358" i="196"/>
  <c r="S359" i="196"/>
  <c r="S360" i="196"/>
  <c r="S361" i="196"/>
  <c r="S362" i="196"/>
  <c r="S363" i="196"/>
  <c r="S364" i="196"/>
  <c r="S365" i="196"/>
  <c r="S366" i="196"/>
  <c r="S367" i="196"/>
  <c r="S368" i="196"/>
  <c r="S369" i="196"/>
  <c r="S370" i="196"/>
  <c r="S371" i="196"/>
  <c r="S372" i="196"/>
  <c r="S373" i="196"/>
  <c r="S374" i="196"/>
  <c r="S375" i="196"/>
  <c r="S376" i="196"/>
  <c r="S377" i="196"/>
  <c r="S378" i="196"/>
  <c r="S379" i="196"/>
  <c r="S380" i="196"/>
  <c r="S381" i="196"/>
  <c r="S382" i="196"/>
  <c r="S383" i="196"/>
  <c r="S384" i="196"/>
  <c r="S385" i="196"/>
  <c r="S386" i="196"/>
  <c r="S387" i="196"/>
  <c r="S388" i="196"/>
  <c r="S389" i="196"/>
  <c r="S390" i="196"/>
  <c r="S391" i="196"/>
  <c r="S392" i="196"/>
  <c r="S393" i="196"/>
  <c r="S394" i="196"/>
  <c r="S395" i="196"/>
  <c r="S396" i="196"/>
  <c r="S397" i="196"/>
  <c r="S398" i="196"/>
  <c r="S399" i="196"/>
  <c r="S400" i="196"/>
  <c r="S401" i="196"/>
  <c r="S402" i="196"/>
  <c r="S403" i="196"/>
  <c r="S404" i="196"/>
  <c r="S405" i="196"/>
  <c r="S406" i="196"/>
  <c r="S407" i="196"/>
  <c r="S408" i="196"/>
  <c r="S409" i="196"/>
  <c r="S410" i="196"/>
  <c r="S411" i="196"/>
  <c r="S412" i="196"/>
  <c r="S413" i="196"/>
  <c r="S414" i="196"/>
  <c r="S415" i="196"/>
  <c r="S416" i="196"/>
  <c r="S417" i="196"/>
  <c r="S418" i="196"/>
  <c r="S419" i="196"/>
  <c r="S420" i="196"/>
  <c r="S421" i="196"/>
  <c r="S422" i="196"/>
  <c r="S423" i="196"/>
  <c r="S424" i="196"/>
  <c r="S425" i="196"/>
  <c r="S426" i="196"/>
  <c r="S427" i="196"/>
  <c r="S428" i="196"/>
  <c r="S429" i="196"/>
  <c r="S430" i="196"/>
  <c r="S431" i="196"/>
  <c r="S432" i="196"/>
  <c r="S433" i="196"/>
  <c r="S434" i="196"/>
  <c r="S435" i="196"/>
  <c r="S436" i="196"/>
  <c r="S437" i="196"/>
  <c r="S438" i="196"/>
  <c r="S439" i="196"/>
  <c r="S440" i="196"/>
  <c r="S441" i="196"/>
  <c r="S442" i="196"/>
  <c r="S443" i="196"/>
  <c r="S444" i="196"/>
  <c r="S445" i="196"/>
  <c r="S446" i="196"/>
  <c r="S447" i="196"/>
  <c r="S448" i="196"/>
  <c r="S449" i="196"/>
  <c r="S450" i="196"/>
  <c r="S451" i="196"/>
  <c r="S452" i="196"/>
  <c r="S453" i="196"/>
  <c r="S454" i="196"/>
  <c r="S455" i="196"/>
  <c r="S456" i="196"/>
  <c r="S457" i="196"/>
  <c r="S458" i="196"/>
  <c r="S459" i="196"/>
  <c r="S460" i="196"/>
  <c r="S461" i="196"/>
  <c r="S462" i="196"/>
  <c r="S463" i="196"/>
  <c r="S464" i="196"/>
  <c r="S465" i="196"/>
  <c r="S466" i="196"/>
  <c r="S467" i="196"/>
  <c r="S468" i="196"/>
  <c r="S469" i="196"/>
  <c r="S470" i="196"/>
  <c r="S471" i="196"/>
  <c r="S472" i="196"/>
  <c r="S473" i="196"/>
  <c r="S474" i="196"/>
  <c r="S475" i="196"/>
  <c r="S476" i="196"/>
  <c r="S477" i="196"/>
  <c r="S478" i="196"/>
  <c r="S479" i="196"/>
  <c r="S480" i="196"/>
  <c r="S481" i="196"/>
  <c r="S482" i="196"/>
  <c r="S483" i="196"/>
  <c r="S484" i="196"/>
  <c r="S485" i="196"/>
  <c r="S486" i="196"/>
  <c r="S487" i="196"/>
  <c r="S488" i="196"/>
  <c r="S489" i="196"/>
  <c r="S490" i="196"/>
  <c r="S491" i="196"/>
  <c r="S492" i="196"/>
  <c r="S493" i="196"/>
  <c r="S494" i="196"/>
  <c r="S495" i="196"/>
  <c r="S496" i="196"/>
  <c r="S497" i="196"/>
  <c r="S498" i="196"/>
  <c r="S499" i="196"/>
  <c r="S500" i="196"/>
  <c r="S501" i="196"/>
  <c r="S502" i="196"/>
  <c r="S503" i="196"/>
  <c r="S504" i="196"/>
  <c r="S505" i="196"/>
  <c r="S506" i="196"/>
  <c r="S507" i="196"/>
  <c r="S508" i="196"/>
  <c r="S509" i="196"/>
  <c r="S510" i="196"/>
  <c r="S511" i="196"/>
  <c r="S512" i="196"/>
  <c r="S513" i="196"/>
  <c r="S514" i="196"/>
  <c r="S515" i="196"/>
  <c r="S516" i="196"/>
  <c r="S517" i="196"/>
  <c r="S518" i="196"/>
  <c r="S519" i="196"/>
  <c r="S520" i="196"/>
  <c r="S521" i="196"/>
  <c r="S522" i="196"/>
  <c r="S523" i="196"/>
  <c r="S524" i="196"/>
  <c r="S525" i="196"/>
  <c r="S526" i="196"/>
  <c r="S527" i="196"/>
  <c r="S528" i="196"/>
  <c r="S529" i="196"/>
  <c r="S530" i="196"/>
  <c r="S531" i="196"/>
  <c r="S532" i="196"/>
  <c r="S533" i="196"/>
  <c r="S534" i="196"/>
  <c r="S535" i="196"/>
  <c r="S536" i="196"/>
  <c r="S537" i="196"/>
  <c r="S538" i="196"/>
  <c r="S539" i="196"/>
  <c r="S540" i="196"/>
  <c r="S541" i="196"/>
  <c r="S542" i="196"/>
  <c r="S543" i="196"/>
  <c r="S544" i="196"/>
  <c r="S545" i="196"/>
  <c r="S546" i="196"/>
  <c r="S547" i="196"/>
  <c r="S548" i="196"/>
  <c r="S549" i="196"/>
  <c r="S550" i="196"/>
  <c r="S551" i="196"/>
  <c r="S552" i="196"/>
  <c r="S553" i="196"/>
  <c r="S554" i="196"/>
  <c r="S555" i="196"/>
  <c r="S556" i="196"/>
  <c r="S557" i="196"/>
  <c r="S558" i="196"/>
  <c r="S559" i="196"/>
  <c r="S560" i="196"/>
  <c r="S561" i="196"/>
  <c r="S562" i="196"/>
  <c r="S563" i="196"/>
  <c r="S564" i="196"/>
  <c r="S565" i="196"/>
  <c r="S566" i="196"/>
  <c r="S567" i="196"/>
  <c r="S568" i="196"/>
  <c r="S569" i="196"/>
  <c r="S570" i="196"/>
  <c r="S571" i="196"/>
  <c r="S572" i="196"/>
  <c r="S573" i="196"/>
  <c r="S574" i="196"/>
  <c r="S575" i="196"/>
  <c r="S576" i="196"/>
  <c r="S577" i="196"/>
  <c r="S578" i="196"/>
  <c r="S579" i="196"/>
  <c r="S580" i="196"/>
  <c r="S581" i="196"/>
  <c r="S582" i="196"/>
  <c r="S583" i="196"/>
  <c r="S584" i="196"/>
  <c r="S585" i="196"/>
  <c r="S586" i="196"/>
  <c r="S587" i="196"/>
  <c r="S588" i="196"/>
  <c r="S589" i="196"/>
  <c r="S590" i="196"/>
  <c r="S591" i="196"/>
  <c r="S592" i="196"/>
  <c r="S593" i="196"/>
  <c r="S594" i="196"/>
  <c r="S595" i="196"/>
  <c r="S596" i="196"/>
  <c r="S597" i="196"/>
  <c r="S598" i="196"/>
  <c r="S599" i="196"/>
  <c r="S600" i="196"/>
  <c r="S601" i="196"/>
  <c r="S602" i="196"/>
  <c r="S603" i="196"/>
  <c r="S604" i="196"/>
  <c r="S605" i="196"/>
  <c r="S606" i="196"/>
  <c r="S607" i="196"/>
  <c r="S608" i="196"/>
  <c r="S609" i="196"/>
  <c r="S610" i="196"/>
  <c r="S611" i="196"/>
  <c r="S612" i="196"/>
  <c r="S613" i="196"/>
  <c r="S614" i="196"/>
  <c r="S615" i="196"/>
  <c r="S616" i="196"/>
  <c r="S617" i="196"/>
  <c r="S618" i="196"/>
  <c r="S619" i="196"/>
  <c r="S620" i="196"/>
  <c r="S621" i="196"/>
  <c r="S622" i="196"/>
  <c r="S623" i="196"/>
  <c r="S624" i="196"/>
  <c r="S625" i="196"/>
  <c r="S626" i="196"/>
  <c r="S627" i="196"/>
  <c r="S628" i="196"/>
  <c r="S629" i="196"/>
  <c r="S630" i="196"/>
  <c r="S631" i="196"/>
  <c r="S632" i="196"/>
  <c r="S633" i="196"/>
  <c r="S634" i="196"/>
  <c r="S635" i="196"/>
  <c r="S636" i="196"/>
  <c r="S637" i="196"/>
  <c r="S638" i="196"/>
  <c r="S639" i="196"/>
  <c r="S640" i="196"/>
  <c r="S641" i="196"/>
  <c r="S642" i="196"/>
  <c r="S643" i="196"/>
  <c r="S644" i="196"/>
  <c r="S645" i="196"/>
  <c r="S646" i="196"/>
  <c r="S647" i="196"/>
  <c r="S648" i="196"/>
  <c r="S649" i="196"/>
  <c r="S650" i="196"/>
  <c r="S651" i="196"/>
  <c r="S652" i="196"/>
  <c r="S653" i="196"/>
  <c r="S654" i="196"/>
  <c r="S655" i="196"/>
  <c r="S656" i="196"/>
  <c r="S657" i="196"/>
  <c r="S658" i="196"/>
  <c r="S659" i="196"/>
  <c r="S660" i="196"/>
  <c r="S661" i="196"/>
  <c r="S662" i="196"/>
  <c r="S663" i="196"/>
  <c r="S664" i="196"/>
  <c r="S665" i="196"/>
  <c r="S666" i="196"/>
  <c r="S667" i="196"/>
  <c r="S668" i="196"/>
  <c r="S669" i="196"/>
  <c r="S670" i="196"/>
  <c r="S671" i="196"/>
  <c r="S672" i="196"/>
  <c r="S673" i="196"/>
  <c r="S674" i="196"/>
  <c r="S675" i="196"/>
  <c r="S676" i="196"/>
  <c r="S677" i="196"/>
  <c r="S678" i="196"/>
  <c r="S679" i="196"/>
  <c r="S680" i="196"/>
  <c r="S681" i="196"/>
  <c r="S682" i="196"/>
  <c r="S683" i="196"/>
  <c r="S684" i="196"/>
  <c r="S685" i="196"/>
  <c r="S686" i="196"/>
  <c r="S687" i="196"/>
  <c r="S688" i="196"/>
  <c r="S689" i="196"/>
  <c r="S690" i="196"/>
  <c r="S691" i="196"/>
  <c r="S692" i="196"/>
  <c r="S693" i="196"/>
  <c r="S694" i="196"/>
  <c r="S695" i="196"/>
  <c r="S696" i="196"/>
  <c r="S697" i="196"/>
  <c r="S698" i="196"/>
  <c r="S699" i="196"/>
  <c r="S700" i="196"/>
  <c r="S701" i="196"/>
  <c r="S702" i="196"/>
  <c r="S703" i="196"/>
  <c r="S704" i="196"/>
  <c r="S705" i="196"/>
  <c r="S706" i="196"/>
  <c r="S707" i="196"/>
  <c r="S708" i="196"/>
  <c r="S709" i="196"/>
  <c r="S710" i="196"/>
  <c r="S711" i="196"/>
  <c r="S712" i="196"/>
  <c r="S713" i="196"/>
  <c r="S714" i="196"/>
  <c r="S715" i="196"/>
  <c r="S716" i="196"/>
  <c r="S717" i="196"/>
  <c r="S718" i="196"/>
  <c r="S719" i="196"/>
  <c r="S720" i="196"/>
  <c r="S721" i="196"/>
  <c r="S722" i="196"/>
  <c r="S723" i="196"/>
  <c r="S724" i="196"/>
  <c r="S725" i="196"/>
  <c r="S726" i="196"/>
  <c r="S727" i="196"/>
  <c r="S728" i="196"/>
  <c r="S729" i="196"/>
  <c r="S730" i="196"/>
  <c r="S731" i="196"/>
  <c r="S732" i="196"/>
  <c r="S733" i="196"/>
  <c r="S734" i="196"/>
  <c r="S735" i="196"/>
  <c r="S736" i="196"/>
  <c r="S737" i="196"/>
  <c r="S738" i="196"/>
  <c r="S739" i="196"/>
  <c r="S740" i="196"/>
  <c r="S741" i="196"/>
  <c r="S742" i="196"/>
  <c r="S743" i="196"/>
  <c r="S744" i="196"/>
  <c r="S745" i="196"/>
  <c r="S746" i="196"/>
  <c r="S747" i="196"/>
  <c r="S748" i="196"/>
  <c r="S749" i="196"/>
  <c r="S750" i="196"/>
  <c r="S751" i="196"/>
  <c r="S752" i="196"/>
  <c r="S753" i="196"/>
  <c r="S754" i="196"/>
  <c r="S755" i="196"/>
  <c r="S756" i="196"/>
  <c r="S757" i="196"/>
  <c r="S758" i="196"/>
  <c r="S759" i="196"/>
  <c r="S760" i="196"/>
  <c r="S761" i="196"/>
  <c r="S762" i="196"/>
  <c r="S763" i="196"/>
  <c r="S764" i="196"/>
  <c r="S765" i="196"/>
  <c r="S766" i="196"/>
  <c r="S767" i="196"/>
  <c r="S768" i="196"/>
  <c r="S769" i="196"/>
  <c r="S770" i="196"/>
  <c r="S771" i="196"/>
  <c r="S772" i="196"/>
  <c r="S773" i="196"/>
  <c r="S774" i="196"/>
  <c r="S775" i="196"/>
  <c r="S776" i="196"/>
  <c r="S777" i="196"/>
  <c r="S778" i="196"/>
  <c r="S779" i="196"/>
  <c r="S780" i="196"/>
  <c r="S781" i="196"/>
  <c r="S782" i="196"/>
  <c r="S783" i="196"/>
  <c r="S784" i="196"/>
  <c r="S785" i="196"/>
  <c r="S786" i="196"/>
  <c r="S787" i="196"/>
  <c r="S788" i="196"/>
  <c r="S789" i="196"/>
  <c r="S790" i="196"/>
  <c r="S791" i="196"/>
  <c r="S792" i="196"/>
  <c r="S793" i="196"/>
  <c r="S794" i="196"/>
  <c r="S795" i="196"/>
  <c r="S796" i="196"/>
  <c r="S797" i="196"/>
  <c r="S798" i="196"/>
  <c r="S799" i="196"/>
  <c r="S800" i="196"/>
  <c r="S801" i="196"/>
  <c r="S802" i="196"/>
  <c r="S803" i="196"/>
  <c r="S804" i="196"/>
  <c r="S805" i="196"/>
  <c r="S806" i="196"/>
  <c r="S807" i="196"/>
  <c r="S808" i="196"/>
  <c r="S809" i="196"/>
  <c r="S810" i="196"/>
  <c r="S811" i="196"/>
  <c r="S812" i="196"/>
  <c r="S813" i="196"/>
  <c r="S814" i="196"/>
  <c r="S815" i="196"/>
  <c r="S816" i="196"/>
  <c r="S817" i="196"/>
  <c r="S818" i="196"/>
  <c r="S819" i="196"/>
  <c r="S820" i="196"/>
  <c r="S821" i="196"/>
  <c r="S822" i="196"/>
  <c r="S823" i="196"/>
  <c r="S824" i="196"/>
  <c r="S825" i="196"/>
  <c r="S826" i="196"/>
  <c r="S827" i="196"/>
  <c r="S828" i="196"/>
  <c r="S829" i="196"/>
  <c r="S830" i="196"/>
  <c r="S831" i="196"/>
  <c r="S832" i="196"/>
  <c r="S833" i="196"/>
  <c r="S834" i="196"/>
  <c r="S835" i="196"/>
  <c r="S836" i="196"/>
  <c r="S837" i="196"/>
  <c r="S838" i="196"/>
  <c r="S839" i="196"/>
  <c r="S840" i="196"/>
  <c r="S841" i="196"/>
  <c r="S842" i="196"/>
  <c r="S843" i="196"/>
  <c r="S844" i="196"/>
  <c r="S845" i="196"/>
  <c r="S846" i="196"/>
  <c r="S847" i="196"/>
  <c r="S848" i="196"/>
  <c r="S849" i="196"/>
  <c r="S850" i="196"/>
  <c r="S851" i="196"/>
  <c r="S852" i="196"/>
  <c r="S853" i="196"/>
  <c r="S854" i="196"/>
  <c r="S855" i="196"/>
  <c r="S856" i="196"/>
  <c r="S857" i="196"/>
  <c r="S858" i="196"/>
  <c r="S859" i="196"/>
  <c r="S860" i="196"/>
  <c r="S861" i="196"/>
  <c r="S862" i="196"/>
  <c r="S863" i="196"/>
  <c r="S864" i="196"/>
  <c r="S865" i="196"/>
  <c r="S866" i="196"/>
  <c r="S867" i="196"/>
  <c r="S868" i="196"/>
  <c r="S869" i="196"/>
  <c r="S870" i="196"/>
  <c r="S871" i="196"/>
  <c r="S872" i="196"/>
  <c r="S873" i="196"/>
  <c r="S874" i="196"/>
  <c r="S875" i="196"/>
  <c r="S876" i="196"/>
  <c r="S877" i="196"/>
  <c r="S878" i="196"/>
  <c r="S879" i="196"/>
  <c r="S880" i="196"/>
  <c r="S881" i="196"/>
  <c r="S882" i="196"/>
  <c r="S883" i="196"/>
  <c r="S884" i="196"/>
  <c r="S885" i="196"/>
  <c r="S886" i="196"/>
  <c r="S887" i="196"/>
  <c r="S888" i="196"/>
  <c r="S889" i="196"/>
  <c r="S890" i="196"/>
  <c r="S891" i="196"/>
  <c r="S892" i="196"/>
  <c r="S893" i="196"/>
  <c r="S894" i="196"/>
  <c r="S895" i="196"/>
  <c r="S896" i="196"/>
  <c r="S897" i="196"/>
  <c r="S898" i="196"/>
  <c r="S899" i="196"/>
  <c r="S900" i="196"/>
  <c r="S901" i="196"/>
  <c r="S902" i="196"/>
  <c r="S903" i="196"/>
  <c r="S904" i="196"/>
  <c r="S905" i="196"/>
  <c r="S906" i="196"/>
  <c r="S907" i="196"/>
  <c r="S908" i="196"/>
  <c r="S909" i="196"/>
  <c r="S910" i="196"/>
  <c r="S911" i="196"/>
  <c r="S912" i="196"/>
  <c r="S913" i="196"/>
  <c r="S914" i="196"/>
  <c r="S915" i="196"/>
  <c r="S916" i="196"/>
  <c r="S917" i="196"/>
  <c r="S918" i="196"/>
  <c r="S919" i="196"/>
  <c r="S920" i="196"/>
  <c r="S921" i="196"/>
  <c r="S922" i="196"/>
  <c r="S923" i="196"/>
  <c r="S924" i="196"/>
  <c r="S925" i="196"/>
  <c r="S926" i="196"/>
  <c r="S927" i="196"/>
  <c r="S928" i="196"/>
  <c r="S929" i="196"/>
  <c r="S930" i="196"/>
  <c r="S931" i="196"/>
  <c r="S932" i="196"/>
  <c r="S933" i="196"/>
  <c r="S934" i="196"/>
  <c r="S935" i="196"/>
  <c r="S936" i="196"/>
  <c r="S937" i="196"/>
  <c r="S938" i="196"/>
  <c r="S939" i="196"/>
  <c r="S940" i="196"/>
  <c r="S941" i="196"/>
  <c r="S942" i="196"/>
  <c r="S943" i="196"/>
  <c r="S944" i="196"/>
  <c r="S945" i="196"/>
  <c r="S946" i="196"/>
  <c r="S947" i="196"/>
  <c r="S948" i="196"/>
  <c r="S949" i="196"/>
  <c r="S950" i="196"/>
  <c r="S951" i="196"/>
  <c r="S952" i="196"/>
  <c r="S953" i="196"/>
  <c r="S954" i="196"/>
  <c r="S955" i="196"/>
  <c r="S956" i="196"/>
  <c r="S957" i="196"/>
  <c r="S958" i="196"/>
  <c r="S959" i="196"/>
  <c r="S960" i="196"/>
  <c r="S961" i="196"/>
  <c r="S962" i="196"/>
  <c r="S963" i="196"/>
  <c r="S964" i="196"/>
  <c r="S965" i="196"/>
  <c r="S966" i="196"/>
  <c r="S967" i="196"/>
  <c r="S968" i="196"/>
  <c r="S969" i="196"/>
  <c r="S970" i="196"/>
  <c r="S971" i="196"/>
  <c r="S972" i="196"/>
  <c r="S973" i="196"/>
  <c r="S974" i="196"/>
  <c r="S975" i="196"/>
  <c r="S976" i="196"/>
  <c r="S977" i="196"/>
  <c r="S978" i="196"/>
  <c r="S979" i="196"/>
  <c r="S980" i="196"/>
  <c r="S981" i="196"/>
  <c r="S982" i="196"/>
  <c r="S983" i="196"/>
  <c r="S984" i="196"/>
  <c r="S985" i="196"/>
  <c r="S986" i="196"/>
  <c r="S987" i="196"/>
  <c r="S988" i="196"/>
  <c r="S989" i="196"/>
  <c r="S990" i="196"/>
  <c r="S991" i="196"/>
  <c r="S992" i="196"/>
  <c r="S993" i="196"/>
  <c r="S994" i="196"/>
  <c r="S995" i="196"/>
  <c r="S996" i="196"/>
  <c r="S997" i="196"/>
  <c r="S998" i="196"/>
  <c r="S999" i="196"/>
  <c r="S1000" i="196"/>
  <c r="S1001" i="196"/>
  <c r="S1002" i="196"/>
  <c r="S1003" i="196"/>
  <c r="S1004" i="196"/>
  <c r="S1005" i="196"/>
  <c r="S1006" i="196"/>
  <c r="S1007" i="196"/>
  <c r="S1008" i="196"/>
  <c r="S1009" i="196"/>
  <c r="S1010" i="196"/>
  <c r="S1011" i="196"/>
  <c r="S1012" i="196"/>
  <c r="S1013" i="196"/>
  <c r="S1014" i="196"/>
  <c r="S1015" i="196"/>
  <c r="S1016" i="196"/>
  <c r="S1017" i="196"/>
  <c r="S1018" i="196"/>
  <c r="S1019" i="196"/>
  <c r="S1020" i="196"/>
  <c r="S1021" i="196"/>
  <c r="S1022" i="196"/>
  <c r="S1023" i="196"/>
  <c r="S1024" i="196"/>
  <c r="S1025" i="196"/>
  <c r="S1026" i="196"/>
  <c r="S1027" i="196"/>
  <c r="S1028" i="196"/>
  <c r="S1029" i="196"/>
  <c r="S1030" i="196"/>
  <c r="S1031" i="196"/>
  <c r="S1032" i="196"/>
  <c r="S1033" i="196"/>
  <c r="S1034" i="196"/>
  <c r="S1035" i="196"/>
  <c r="S1036" i="196"/>
  <c r="S1037" i="196"/>
  <c r="S1038" i="196"/>
  <c r="S1039" i="196"/>
  <c r="S1040" i="196"/>
  <c r="S1041" i="196"/>
  <c r="S1042" i="196"/>
  <c r="S1043" i="196"/>
  <c r="S1044" i="196"/>
  <c r="S1045" i="196"/>
  <c r="S1046" i="196"/>
  <c r="S1047" i="196"/>
  <c r="S1048" i="196"/>
  <c r="S1049" i="196"/>
  <c r="S1050" i="196"/>
  <c r="S1051" i="196"/>
  <c r="S1052" i="196"/>
  <c r="S1053" i="196"/>
  <c r="S1054" i="196"/>
  <c r="S1055" i="196"/>
  <c r="S1056" i="196"/>
  <c r="S1057" i="196"/>
  <c r="S1058" i="196"/>
  <c r="S1059" i="196"/>
  <c r="S1060" i="196"/>
  <c r="S1061" i="196"/>
  <c r="S1062" i="196"/>
  <c r="S1063" i="196"/>
  <c r="S1064" i="196"/>
  <c r="S1065" i="196"/>
  <c r="S1066" i="196"/>
  <c r="S1067" i="196"/>
  <c r="S1068" i="196"/>
  <c r="S1069" i="196"/>
  <c r="S1070" i="196"/>
  <c r="S1071" i="196"/>
  <c r="S1072" i="196"/>
  <c r="S1073" i="196"/>
  <c r="S1074" i="196"/>
  <c r="S1075" i="196"/>
  <c r="S1076" i="196"/>
  <c r="S1077" i="196"/>
  <c r="S1078" i="196"/>
  <c r="S1079" i="196"/>
  <c r="S1080" i="196"/>
  <c r="S1081" i="196"/>
  <c r="S1082" i="196"/>
  <c r="S1083" i="196"/>
  <c r="S1084" i="196"/>
  <c r="S1085" i="196"/>
  <c r="S1086" i="196"/>
  <c r="S1087" i="196"/>
  <c r="S1088" i="196"/>
  <c r="S1089" i="196"/>
  <c r="S1090" i="196"/>
  <c r="S1091" i="196"/>
  <c r="S1092" i="196"/>
  <c r="S1093" i="196"/>
  <c r="S1094" i="196"/>
  <c r="S1095" i="196"/>
  <c r="S1096" i="196"/>
  <c r="S1097" i="196"/>
  <c r="S1098" i="196"/>
  <c r="S1099" i="196"/>
  <c r="S1100" i="196"/>
  <c r="S1101" i="196"/>
  <c r="S1102" i="196"/>
  <c r="S1103" i="196"/>
  <c r="S1104" i="196"/>
  <c r="S1105" i="196"/>
  <c r="S1106" i="196"/>
  <c r="S1107" i="196"/>
  <c r="S1108" i="196"/>
  <c r="S1109" i="196"/>
  <c r="S1110" i="196"/>
  <c r="S1111" i="196"/>
  <c r="S1112" i="196"/>
  <c r="S1113" i="196"/>
  <c r="S1114" i="196"/>
  <c r="S1115" i="196"/>
  <c r="S1116" i="196"/>
  <c r="S1117" i="196"/>
  <c r="S1118" i="196"/>
  <c r="S1119" i="196"/>
  <c r="S1120" i="196"/>
  <c r="S1121" i="196"/>
  <c r="S1122" i="196"/>
  <c r="S1123" i="196"/>
  <c r="S1124" i="196"/>
  <c r="S1125" i="196"/>
  <c r="S1126" i="196"/>
  <c r="S1127" i="196"/>
  <c r="S1128" i="196"/>
  <c r="S1129" i="196"/>
  <c r="S1130" i="196"/>
  <c r="S1131" i="196"/>
  <c r="S1132" i="196"/>
  <c r="S1133" i="196"/>
  <c r="S1134" i="196"/>
  <c r="S1135" i="196"/>
  <c r="S1136" i="196"/>
  <c r="S1137" i="196"/>
  <c r="S1138" i="196"/>
  <c r="S1139" i="196"/>
  <c r="S1140" i="196"/>
  <c r="S1141" i="196"/>
  <c r="S1142" i="196"/>
  <c r="S1143" i="196"/>
  <c r="S1144" i="196"/>
  <c r="S1145" i="196"/>
  <c r="S1146" i="196"/>
  <c r="S1147" i="196"/>
  <c r="S1148" i="196"/>
  <c r="S1149" i="196"/>
  <c r="S1150" i="196"/>
  <c r="S1151" i="196"/>
  <c r="S1152" i="196"/>
  <c r="S1153" i="196"/>
  <c r="S1154" i="196"/>
  <c r="S1155" i="196"/>
  <c r="S1156" i="196"/>
  <c r="S1157" i="196"/>
  <c r="S1158" i="196"/>
  <c r="S1159" i="196"/>
  <c r="S1160" i="196"/>
  <c r="S1161" i="196"/>
  <c r="S1162" i="196"/>
  <c r="S1163" i="196"/>
  <c r="S1164" i="196"/>
  <c r="S1165" i="196"/>
  <c r="S1166" i="196"/>
  <c r="S1167" i="196"/>
  <c r="S1168" i="196"/>
  <c r="S1169" i="196"/>
  <c r="S1170" i="196"/>
  <c r="S1171" i="196"/>
  <c r="S1172" i="196"/>
  <c r="S1173" i="196"/>
  <c r="S1174" i="196"/>
  <c r="S1175" i="196"/>
  <c r="S1176" i="196"/>
  <c r="S1177" i="196"/>
  <c r="S1178" i="196"/>
  <c r="S1179" i="196"/>
  <c r="S1180" i="196"/>
  <c r="S1181" i="196"/>
  <c r="S1182" i="196"/>
  <c r="S1183" i="196"/>
  <c r="S1184" i="196"/>
  <c r="S1185" i="196"/>
  <c r="S1186" i="196"/>
  <c r="S1187" i="196"/>
  <c r="S1188" i="196"/>
  <c r="S1189" i="196"/>
  <c r="S1190" i="196"/>
  <c r="S1191" i="196"/>
  <c r="S1192" i="196"/>
  <c r="S1193" i="196"/>
  <c r="S1194" i="196"/>
  <c r="S1195" i="196"/>
  <c r="S1196" i="196"/>
  <c r="S1197" i="196"/>
  <c r="S1198" i="196"/>
  <c r="S1199" i="196"/>
  <c r="S1200" i="196"/>
  <c r="S1201" i="196"/>
  <c r="S1202" i="196"/>
  <c r="S1203" i="196"/>
  <c r="S1204" i="196"/>
  <c r="S1205" i="196"/>
  <c r="S1206" i="196"/>
  <c r="S1207" i="196"/>
  <c r="S1208" i="196"/>
  <c r="S1209" i="196"/>
  <c r="S1210" i="196"/>
  <c r="S1211" i="196"/>
  <c r="S1212" i="196"/>
  <c r="S1213" i="196"/>
  <c r="S1214" i="196"/>
  <c r="S1215" i="196"/>
  <c r="S1216" i="196"/>
  <c r="S1217" i="196"/>
  <c r="S1218" i="196"/>
  <c r="S1219" i="196"/>
  <c r="S1220" i="196"/>
  <c r="S1221" i="196"/>
  <c r="S1222" i="196"/>
  <c r="S1223" i="196"/>
  <c r="S1224" i="196"/>
  <c r="S1225" i="196"/>
  <c r="S1226" i="196"/>
  <c r="S1227" i="196"/>
  <c r="S1228" i="196"/>
  <c r="S1229" i="196"/>
  <c r="S1230" i="196"/>
  <c r="S1231" i="196"/>
  <c r="S1232" i="196"/>
  <c r="S1233" i="196"/>
  <c r="S1234" i="196"/>
  <c r="S1235" i="196"/>
  <c r="S1236" i="196"/>
  <c r="S1237" i="196"/>
  <c r="S1238" i="196"/>
  <c r="S1239" i="196"/>
  <c r="S1240" i="196"/>
  <c r="S1241" i="196"/>
  <c r="S1242" i="196"/>
  <c r="S1243" i="196"/>
  <c r="S1244" i="196"/>
  <c r="S1245" i="196"/>
  <c r="S1246" i="196"/>
  <c r="S1247" i="196"/>
  <c r="S1248" i="196"/>
  <c r="S1249" i="196"/>
  <c r="S1250" i="196"/>
  <c r="S1251" i="196"/>
  <c r="S1252" i="196"/>
  <c r="S1253" i="196"/>
  <c r="S1254" i="196"/>
  <c r="S1255" i="196"/>
  <c r="S1256" i="196"/>
  <c r="S1257" i="196"/>
  <c r="S1258" i="196"/>
  <c r="S1259" i="196"/>
  <c r="S1260" i="196"/>
  <c r="S1261" i="196"/>
  <c r="S1262" i="196"/>
  <c r="S1263" i="196"/>
  <c r="S1264" i="196"/>
  <c r="S1265" i="196"/>
  <c r="S1266" i="196"/>
  <c r="S1267" i="196"/>
  <c r="S1268" i="196"/>
  <c r="S1269" i="196"/>
  <c r="S1270" i="196"/>
  <c r="S1271" i="196"/>
  <c r="S1272" i="196"/>
  <c r="S1273" i="196"/>
  <c r="S1274" i="196"/>
  <c r="S1275" i="196"/>
  <c r="S1276" i="196"/>
  <c r="S1277" i="196"/>
  <c r="S1278" i="196"/>
  <c r="T2" i="196"/>
  <c r="T3" i="196"/>
  <c r="T4" i="196"/>
  <c r="T5" i="196"/>
  <c r="T6" i="196"/>
  <c r="T7" i="196"/>
  <c r="T8" i="196"/>
  <c r="T9" i="196"/>
  <c r="T10" i="196"/>
  <c r="T11" i="196"/>
  <c r="T12" i="196"/>
  <c r="T13" i="196"/>
  <c r="T14" i="196"/>
  <c r="T15" i="196"/>
  <c r="T16" i="196"/>
  <c r="T17" i="196"/>
  <c r="T18" i="196"/>
  <c r="T19" i="196"/>
  <c r="T20" i="196"/>
  <c r="T21" i="196"/>
  <c r="T22" i="196"/>
  <c r="T23" i="196"/>
  <c r="T24" i="196"/>
  <c r="T25" i="196"/>
  <c r="T26" i="196"/>
  <c r="T27" i="196"/>
  <c r="T28" i="196"/>
  <c r="T29" i="196"/>
  <c r="T30" i="196"/>
  <c r="T31" i="196"/>
  <c r="T32" i="196"/>
  <c r="T33" i="196"/>
  <c r="T34" i="196"/>
  <c r="T35" i="196"/>
  <c r="T36" i="196"/>
  <c r="T37" i="196"/>
  <c r="T38" i="196"/>
  <c r="T39" i="196"/>
  <c r="T40" i="196"/>
  <c r="T41" i="196"/>
  <c r="T42" i="196"/>
  <c r="T43" i="196"/>
  <c r="T44" i="196"/>
  <c r="T45" i="196"/>
  <c r="T46" i="196"/>
  <c r="T47" i="196"/>
  <c r="T48" i="196"/>
  <c r="T49" i="196"/>
  <c r="T50" i="196"/>
  <c r="T51" i="196"/>
  <c r="T52" i="196"/>
  <c r="T53" i="196"/>
  <c r="T54" i="196"/>
  <c r="T55" i="196"/>
  <c r="T56" i="196"/>
  <c r="T57" i="196"/>
  <c r="T58" i="196"/>
  <c r="T59" i="196"/>
  <c r="T60" i="196"/>
  <c r="T61" i="196"/>
  <c r="T62" i="196"/>
  <c r="T63" i="196"/>
  <c r="T64" i="196"/>
  <c r="T65" i="196"/>
  <c r="T66" i="196"/>
  <c r="T67" i="196"/>
  <c r="T68" i="196"/>
  <c r="T69" i="196"/>
  <c r="T70" i="196"/>
  <c r="T71" i="196"/>
  <c r="T72" i="196"/>
  <c r="T73" i="196"/>
  <c r="T74" i="196"/>
  <c r="T75" i="196"/>
  <c r="T76" i="196"/>
  <c r="T77" i="196"/>
  <c r="T78" i="196"/>
  <c r="T79" i="196"/>
  <c r="T80" i="196"/>
  <c r="T81" i="196"/>
  <c r="T82" i="196"/>
  <c r="T83" i="196"/>
  <c r="T84" i="196"/>
  <c r="T85" i="196"/>
  <c r="T86" i="196"/>
  <c r="T87" i="196"/>
  <c r="T88" i="196"/>
  <c r="T89" i="196"/>
  <c r="T90" i="196"/>
  <c r="T91" i="196"/>
  <c r="T92" i="196"/>
  <c r="T93" i="196"/>
  <c r="T94" i="196"/>
  <c r="T95" i="196"/>
  <c r="T96" i="196"/>
  <c r="T97" i="196"/>
  <c r="T98" i="196"/>
  <c r="T99" i="196"/>
  <c r="T100" i="196"/>
  <c r="T101" i="196"/>
  <c r="T102" i="196"/>
  <c r="T103" i="196"/>
  <c r="T104" i="196"/>
  <c r="T105" i="196"/>
  <c r="T106" i="196"/>
  <c r="T107" i="196"/>
  <c r="T108" i="196"/>
  <c r="T109" i="196"/>
  <c r="T110" i="196"/>
  <c r="T111" i="196"/>
  <c r="T112" i="196"/>
  <c r="T113" i="196"/>
  <c r="T114" i="196"/>
  <c r="T115" i="196"/>
  <c r="T116" i="196"/>
  <c r="T117" i="196"/>
  <c r="T118" i="196"/>
  <c r="T119" i="196"/>
  <c r="T120" i="196"/>
  <c r="T121" i="196"/>
  <c r="T122" i="196"/>
  <c r="T123" i="196"/>
  <c r="T124" i="196"/>
  <c r="T125" i="196"/>
  <c r="T126" i="196"/>
  <c r="T127" i="196"/>
  <c r="T128" i="196"/>
  <c r="T129" i="196"/>
  <c r="T130" i="196"/>
  <c r="T131" i="196"/>
  <c r="T132" i="196"/>
  <c r="T133" i="196"/>
  <c r="T134" i="196"/>
  <c r="T135" i="196"/>
  <c r="T136" i="196"/>
  <c r="T137" i="196"/>
  <c r="T138" i="196"/>
  <c r="T139" i="196"/>
  <c r="T140" i="196"/>
  <c r="T141" i="196"/>
  <c r="T142" i="196"/>
  <c r="T143" i="196"/>
  <c r="T144" i="196"/>
  <c r="T145" i="196"/>
  <c r="T146" i="196"/>
  <c r="T147" i="196"/>
  <c r="T148" i="196"/>
  <c r="T149" i="196"/>
  <c r="T150" i="196"/>
  <c r="T151" i="196"/>
  <c r="T152" i="196"/>
  <c r="T153" i="196"/>
  <c r="T154" i="196"/>
  <c r="T155" i="196"/>
  <c r="T156" i="196"/>
  <c r="T157" i="196"/>
  <c r="T158" i="196"/>
  <c r="T159" i="196"/>
  <c r="T160" i="196"/>
  <c r="T161" i="196"/>
  <c r="T162" i="196"/>
  <c r="T163" i="196"/>
  <c r="T164" i="196"/>
  <c r="T165" i="196"/>
  <c r="T166" i="196"/>
  <c r="T167" i="196"/>
  <c r="T168" i="196"/>
  <c r="T169" i="196"/>
  <c r="T170" i="196"/>
  <c r="T171" i="196"/>
  <c r="T172" i="196"/>
  <c r="T173" i="196"/>
  <c r="T174" i="196"/>
  <c r="T175" i="196"/>
  <c r="T176" i="196"/>
  <c r="T177" i="196"/>
  <c r="T178" i="196"/>
  <c r="T179" i="196"/>
  <c r="T180" i="196"/>
  <c r="T181" i="196"/>
  <c r="T182" i="196"/>
  <c r="T183" i="196"/>
  <c r="T184" i="196"/>
  <c r="T185" i="196"/>
  <c r="T186" i="196"/>
  <c r="T187" i="196"/>
  <c r="T188" i="196"/>
  <c r="T189" i="196"/>
  <c r="T190" i="196"/>
  <c r="T191" i="196"/>
  <c r="T192" i="196"/>
  <c r="T193" i="196"/>
  <c r="T194" i="196"/>
  <c r="T195" i="196"/>
  <c r="T196" i="196"/>
  <c r="T197" i="196"/>
  <c r="T198" i="196"/>
  <c r="T199" i="196"/>
  <c r="T200" i="196"/>
  <c r="T201" i="196"/>
  <c r="T202" i="196"/>
  <c r="T203" i="196"/>
  <c r="T204" i="196"/>
  <c r="T205" i="196"/>
  <c r="T206" i="196"/>
  <c r="T207" i="196"/>
  <c r="T208" i="196"/>
  <c r="T209" i="196"/>
  <c r="T210" i="196"/>
  <c r="T211" i="196"/>
  <c r="T212" i="196"/>
  <c r="T213" i="196"/>
  <c r="T214" i="196"/>
  <c r="T215" i="196"/>
  <c r="T216" i="196"/>
  <c r="T217" i="196"/>
  <c r="T218" i="196"/>
  <c r="T219" i="196"/>
  <c r="T220" i="196"/>
  <c r="T221" i="196"/>
  <c r="T222" i="196"/>
  <c r="T223" i="196"/>
  <c r="T224" i="196"/>
  <c r="T225" i="196"/>
  <c r="T226" i="196"/>
  <c r="T227" i="196"/>
  <c r="T228" i="196"/>
  <c r="T229" i="196"/>
  <c r="T230" i="196"/>
  <c r="T231" i="196"/>
  <c r="T232" i="196"/>
  <c r="T233" i="196"/>
  <c r="T234" i="196"/>
  <c r="T235" i="196"/>
  <c r="T236" i="196"/>
  <c r="T237" i="196"/>
  <c r="T238" i="196"/>
  <c r="T239" i="196"/>
  <c r="T240" i="196"/>
  <c r="T241" i="196"/>
  <c r="T242" i="196"/>
  <c r="T243" i="196"/>
  <c r="T244" i="196"/>
  <c r="T245" i="196"/>
  <c r="T246" i="196"/>
  <c r="T247" i="196"/>
  <c r="T248" i="196"/>
  <c r="T249" i="196"/>
  <c r="T250" i="196"/>
  <c r="T251" i="196"/>
  <c r="T252" i="196"/>
  <c r="T253" i="196"/>
  <c r="T254" i="196"/>
  <c r="T255" i="196"/>
  <c r="T256" i="196"/>
  <c r="T257" i="196"/>
  <c r="T258" i="196"/>
  <c r="T259" i="196"/>
  <c r="T260" i="196"/>
  <c r="T261" i="196"/>
  <c r="T262" i="196"/>
  <c r="T263" i="196"/>
  <c r="T264" i="196"/>
  <c r="T265" i="196"/>
  <c r="T266" i="196"/>
  <c r="T267" i="196"/>
  <c r="T268" i="196"/>
  <c r="T269" i="196"/>
  <c r="T270" i="196"/>
  <c r="T271" i="196"/>
  <c r="T272" i="196"/>
  <c r="T273" i="196"/>
  <c r="T274" i="196"/>
  <c r="T275" i="196"/>
  <c r="T276" i="196"/>
  <c r="T277" i="196"/>
  <c r="T278" i="196"/>
  <c r="T279" i="196"/>
  <c r="T280" i="196"/>
  <c r="T281" i="196"/>
  <c r="T282" i="196"/>
  <c r="T283" i="196"/>
  <c r="T284" i="196"/>
  <c r="T285" i="196"/>
  <c r="T286" i="196"/>
  <c r="T287" i="196"/>
  <c r="T288" i="196"/>
  <c r="T289" i="196"/>
  <c r="T290" i="196"/>
  <c r="T291" i="196"/>
  <c r="T292" i="196"/>
  <c r="T293" i="196"/>
  <c r="T294" i="196"/>
  <c r="T295" i="196"/>
  <c r="T296" i="196"/>
  <c r="T297" i="196"/>
  <c r="T298" i="196"/>
  <c r="T299" i="196"/>
  <c r="T300" i="196"/>
  <c r="T301" i="196"/>
  <c r="T302" i="196"/>
  <c r="T303" i="196"/>
  <c r="T304" i="196"/>
  <c r="T305" i="196"/>
  <c r="T306" i="196"/>
  <c r="T307" i="196"/>
  <c r="T308" i="196"/>
  <c r="T309" i="196"/>
  <c r="T310" i="196"/>
  <c r="T311" i="196"/>
  <c r="T312" i="196"/>
  <c r="T313" i="196"/>
  <c r="T314" i="196"/>
  <c r="T315" i="196"/>
  <c r="T316" i="196"/>
  <c r="T317" i="196"/>
  <c r="T318" i="196"/>
  <c r="T319" i="196"/>
  <c r="T320" i="196"/>
  <c r="T321" i="196"/>
  <c r="T322" i="196"/>
  <c r="T323" i="196"/>
  <c r="T324" i="196"/>
  <c r="T325" i="196"/>
  <c r="T326" i="196"/>
  <c r="T327" i="196"/>
  <c r="T328" i="196"/>
  <c r="T329" i="196"/>
  <c r="T330" i="196"/>
  <c r="T331" i="196"/>
  <c r="T332" i="196"/>
  <c r="T333" i="196"/>
  <c r="T334" i="196"/>
  <c r="T335" i="196"/>
  <c r="T336" i="196"/>
  <c r="T337" i="196"/>
  <c r="T338" i="196"/>
  <c r="T339" i="196"/>
  <c r="T340" i="196"/>
  <c r="T341" i="196"/>
  <c r="T342" i="196"/>
  <c r="T343" i="196"/>
  <c r="T344" i="196"/>
  <c r="T345" i="196"/>
  <c r="T346" i="196"/>
  <c r="T347" i="196"/>
  <c r="T348" i="196"/>
  <c r="T349" i="196"/>
  <c r="T350" i="196"/>
  <c r="T351" i="196"/>
  <c r="T352" i="196"/>
  <c r="T353" i="196"/>
  <c r="T354" i="196"/>
  <c r="T355" i="196"/>
  <c r="T356" i="196"/>
  <c r="T357" i="196"/>
  <c r="T358" i="196"/>
  <c r="T359" i="196"/>
  <c r="T360" i="196"/>
  <c r="T361" i="196"/>
  <c r="T362" i="196"/>
  <c r="T363" i="196"/>
  <c r="T364" i="196"/>
  <c r="T365" i="196"/>
  <c r="T366" i="196"/>
  <c r="T367" i="196"/>
  <c r="T368" i="196"/>
  <c r="T369" i="196"/>
  <c r="T370" i="196"/>
  <c r="T371" i="196"/>
  <c r="T372" i="196"/>
  <c r="T373" i="196"/>
  <c r="T374" i="196"/>
  <c r="T375" i="196"/>
  <c r="T376" i="196"/>
  <c r="T377" i="196"/>
  <c r="T378" i="196"/>
  <c r="T379" i="196"/>
  <c r="T380" i="196"/>
  <c r="T381" i="196"/>
  <c r="T382" i="196"/>
  <c r="T383" i="196"/>
  <c r="T384" i="196"/>
  <c r="T385" i="196"/>
  <c r="T386" i="196"/>
  <c r="T387" i="196"/>
  <c r="T388" i="196"/>
  <c r="T389" i="196"/>
  <c r="T390" i="196"/>
  <c r="T391" i="196"/>
  <c r="T392" i="196"/>
  <c r="T393" i="196"/>
  <c r="T394" i="196"/>
  <c r="T395" i="196"/>
  <c r="T396" i="196"/>
  <c r="T397" i="196"/>
  <c r="T398" i="196"/>
  <c r="T399" i="196"/>
  <c r="T400" i="196"/>
  <c r="T401" i="196"/>
  <c r="T402" i="196"/>
  <c r="T403" i="196"/>
  <c r="T404" i="196"/>
  <c r="T405" i="196"/>
  <c r="T406" i="196"/>
  <c r="T407" i="196"/>
  <c r="T408" i="196"/>
  <c r="T409" i="196"/>
  <c r="T410" i="196"/>
  <c r="T411" i="196"/>
  <c r="T412" i="196"/>
  <c r="T413" i="196"/>
  <c r="T414" i="196"/>
  <c r="T415" i="196"/>
  <c r="T416" i="196"/>
  <c r="T417" i="196"/>
  <c r="T418" i="196"/>
  <c r="T419" i="196"/>
  <c r="T420" i="196"/>
  <c r="T421" i="196"/>
  <c r="T422" i="196"/>
  <c r="T423" i="196"/>
  <c r="T424" i="196"/>
  <c r="T425" i="196"/>
  <c r="T426" i="196"/>
  <c r="T427" i="196"/>
  <c r="T428" i="196"/>
  <c r="T429" i="196"/>
  <c r="T430" i="196"/>
  <c r="T431" i="196"/>
  <c r="T432" i="196"/>
  <c r="T433" i="196"/>
  <c r="T434" i="196"/>
  <c r="T435" i="196"/>
  <c r="T436" i="196"/>
  <c r="T437" i="196"/>
  <c r="T438" i="196"/>
  <c r="T439" i="196"/>
  <c r="T440" i="196"/>
  <c r="T441" i="196"/>
  <c r="T442" i="196"/>
  <c r="T443" i="196"/>
  <c r="T444" i="196"/>
  <c r="T445" i="196"/>
  <c r="T446" i="196"/>
  <c r="T447" i="196"/>
  <c r="T448" i="196"/>
  <c r="T449" i="196"/>
  <c r="T450" i="196"/>
  <c r="T451" i="196"/>
  <c r="T452" i="196"/>
  <c r="T453" i="196"/>
  <c r="T454" i="196"/>
  <c r="T455" i="196"/>
  <c r="T456" i="196"/>
  <c r="T457" i="196"/>
  <c r="T458" i="196"/>
  <c r="T459" i="196"/>
  <c r="T460" i="196"/>
  <c r="T461" i="196"/>
  <c r="T462" i="196"/>
  <c r="T463" i="196"/>
  <c r="T464" i="196"/>
  <c r="T465" i="196"/>
  <c r="T466" i="196"/>
  <c r="T467" i="196"/>
  <c r="T468" i="196"/>
  <c r="T469" i="196"/>
  <c r="T470" i="196"/>
  <c r="T471" i="196"/>
  <c r="T472" i="196"/>
  <c r="T473" i="196"/>
  <c r="T474" i="196"/>
  <c r="T475" i="196"/>
  <c r="T476" i="196"/>
  <c r="T477" i="196"/>
  <c r="T478" i="196"/>
  <c r="T479" i="196"/>
  <c r="T480" i="196"/>
  <c r="T481" i="196"/>
  <c r="T482" i="196"/>
  <c r="T483" i="196"/>
  <c r="T484" i="196"/>
  <c r="T485" i="196"/>
  <c r="T486" i="196"/>
  <c r="T487" i="196"/>
  <c r="T488" i="196"/>
  <c r="T489" i="196"/>
  <c r="T490" i="196"/>
  <c r="T491" i="196"/>
  <c r="T492" i="196"/>
  <c r="T493" i="196"/>
  <c r="T494" i="196"/>
  <c r="T495" i="196"/>
  <c r="T496" i="196"/>
  <c r="T497" i="196"/>
  <c r="T498" i="196"/>
  <c r="T499" i="196"/>
  <c r="T500" i="196"/>
  <c r="T501" i="196"/>
  <c r="T502" i="196"/>
  <c r="T503" i="196"/>
  <c r="T504" i="196"/>
  <c r="T505" i="196"/>
  <c r="T506" i="196"/>
  <c r="T507" i="196"/>
  <c r="T508" i="196"/>
  <c r="T509" i="196"/>
  <c r="T510" i="196"/>
  <c r="T511" i="196"/>
  <c r="T512" i="196"/>
  <c r="T513" i="196"/>
  <c r="T514" i="196"/>
  <c r="T515" i="196"/>
  <c r="T516" i="196"/>
  <c r="T517" i="196"/>
  <c r="T518" i="196"/>
  <c r="T519" i="196"/>
  <c r="T520" i="196"/>
  <c r="T521" i="196"/>
  <c r="T522" i="196"/>
  <c r="T523" i="196"/>
  <c r="T524" i="196"/>
  <c r="T525" i="196"/>
  <c r="T526" i="196"/>
  <c r="T527" i="196"/>
  <c r="T528" i="196"/>
  <c r="T529" i="196"/>
  <c r="T530" i="196"/>
  <c r="T531" i="196"/>
  <c r="T532" i="196"/>
  <c r="T533" i="196"/>
  <c r="T534" i="196"/>
  <c r="T535" i="196"/>
  <c r="T536" i="196"/>
  <c r="T537" i="196"/>
  <c r="T538" i="196"/>
  <c r="T539" i="196"/>
  <c r="T540" i="196"/>
  <c r="T541" i="196"/>
  <c r="T542" i="196"/>
  <c r="T543" i="196"/>
  <c r="T544" i="196"/>
  <c r="T545" i="196"/>
  <c r="T546" i="196"/>
  <c r="T547" i="196"/>
  <c r="T548" i="196"/>
  <c r="T549" i="196"/>
  <c r="T550" i="196"/>
  <c r="T551" i="196"/>
  <c r="T552" i="196"/>
  <c r="T553" i="196"/>
  <c r="T554" i="196"/>
  <c r="T555" i="196"/>
  <c r="T556" i="196"/>
  <c r="T557" i="196"/>
  <c r="T558" i="196"/>
  <c r="T559" i="196"/>
  <c r="T560" i="196"/>
  <c r="T561" i="196"/>
  <c r="T562" i="196"/>
  <c r="T563" i="196"/>
  <c r="T564" i="196"/>
  <c r="T565" i="196"/>
  <c r="T566" i="196"/>
  <c r="T567" i="196"/>
  <c r="T568" i="196"/>
  <c r="T569" i="196"/>
  <c r="T570" i="196"/>
  <c r="T571" i="196"/>
  <c r="T572" i="196"/>
  <c r="T573" i="196"/>
  <c r="T574" i="196"/>
  <c r="T575" i="196"/>
  <c r="T576" i="196"/>
  <c r="T577" i="196"/>
  <c r="T578" i="196"/>
  <c r="T579" i="196"/>
  <c r="T580" i="196"/>
  <c r="T581" i="196"/>
  <c r="T582" i="196"/>
  <c r="T583" i="196"/>
  <c r="T584" i="196"/>
  <c r="T585" i="196"/>
  <c r="T586" i="196"/>
  <c r="T587" i="196"/>
  <c r="T588" i="196"/>
  <c r="T589" i="196"/>
  <c r="T590" i="196"/>
  <c r="T591" i="196"/>
  <c r="T592" i="196"/>
  <c r="T593" i="196"/>
  <c r="T594" i="196"/>
  <c r="T595" i="196"/>
  <c r="T596" i="196"/>
  <c r="T597" i="196"/>
  <c r="T598" i="196"/>
  <c r="T599" i="196"/>
  <c r="T600" i="196"/>
  <c r="T601" i="196"/>
  <c r="T602" i="196"/>
  <c r="T603" i="196"/>
  <c r="T604" i="196"/>
  <c r="T605" i="196"/>
  <c r="T606" i="196"/>
  <c r="T607" i="196"/>
  <c r="T608" i="196"/>
  <c r="T609" i="196"/>
  <c r="T610" i="196"/>
  <c r="T611" i="196"/>
  <c r="T612" i="196"/>
  <c r="T613" i="196"/>
  <c r="T614" i="196"/>
  <c r="T615" i="196"/>
  <c r="T616" i="196"/>
  <c r="T617" i="196"/>
  <c r="T618" i="196"/>
  <c r="T619" i="196"/>
  <c r="T620" i="196"/>
  <c r="T621" i="196"/>
  <c r="T622" i="196"/>
  <c r="T623" i="196"/>
  <c r="T624" i="196"/>
  <c r="T625" i="196"/>
  <c r="T626" i="196"/>
  <c r="T627" i="196"/>
  <c r="T628" i="196"/>
  <c r="T629" i="196"/>
  <c r="T630" i="196"/>
  <c r="T631" i="196"/>
  <c r="T632" i="196"/>
  <c r="T633" i="196"/>
  <c r="T634" i="196"/>
  <c r="T635" i="196"/>
  <c r="T636" i="196"/>
  <c r="T637" i="196"/>
  <c r="T638" i="196"/>
  <c r="T639" i="196"/>
  <c r="T640" i="196"/>
  <c r="T641" i="196"/>
  <c r="T642" i="196"/>
  <c r="T643" i="196"/>
  <c r="T644" i="196"/>
  <c r="T645" i="196"/>
  <c r="T646" i="196"/>
  <c r="T647" i="196"/>
  <c r="T648" i="196"/>
  <c r="T649" i="196"/>
  <c r="T650" i="196"/>
  <c r="T651" i="196"/>
  <c r="T652" i="196"/>
  <c r="T653" i="196"/>
  <c r="T654" i="196"/>
  <c r="T655" i="196"/>
  <c r="T656" i="196"/>
  <c r="T657" i="196"/>
  <c r="T658" i="196"/>
  <c r="T659" i="196"/>
  <c r="T660" i="196"/>
  <c r="T661" i="196"/>
  <c r="T662" i="196"/>
  <c r="T663" i="196"/>
  <c r="T664" i="196"/>
  <c r="T665" i="196"/>
  <c r="T666" i="196"/>
  <c r="T667" i="196"/>
  <c r="T668" i="196"/>
  <c r="T669" i="196"/>
  <c r="T670" i="196"/>
  <c r="T671" i="196"/>
  <c r="T672" i="196"/>
  <c r="T673" i="196"/>
  <c r="T674" i="196"/>
  <c r="T675" i="196"/>
  <c r="T676" i="196"/>
  <c r="T677" i="196"/>
  <c r="T678" i="196"/>
  <c r="T679" i="196"/>
  <c r="T680" i="196"/>
  <c r="T681" i="196"/>
  <c r="T682" i="196"/>
  <c r="T683" i="196"/>
  <c r="T684" i="196"/>
  <c r="T685" i="196"/>
  <c r="T686" i="196"/>
  <c r="T687" i="196"/>
  <c r="T688" i="196"/>
  <c r="T689" i="196"/>
  <c r="T690" i="196"/>
  <c r="T691" i="196"/>
  <c r="T692" i="196"/>
  <c r="T693" i="196"/>
  <c r="T694" i="196"/>
  <c r="T695" i="196"/>
  <c r="T696" i="196"/>
  <c r="T697" i="196"/>
  <c r="T698" i="196"/>
  <c r="T699" i="196"/>
  <c r="T700" i="196"/>
  <c r="T701" i="196"/>
  <c r="T702" i="196"/>
  <c r="T703" i="196"/>
  <c r="T704" i="196"/>
  <c r="T705" i="196"/>
  <c r="T706" i="196"/>
  <c r="T707" i="196"/>
  <c r="T708" i="196"/>
  <c r="T709" i="196"/>
  <c r="T710" i="196"/>
  <c r="T711" i="196"/>
  <c r="T712" i="196"/>
  <c r="T713" i="196"/>
  <c r="T714" i="196"/>
  <c r="T715" i="196"/>
  <c r="T716" i="196"/>
  <c r="T717" i="196"/>
  <c r="T718" i="196"/>
  <c r="T719" i="196"/>
  <c r="T720" i="196"/>
  <c r="T721" i="196"/>
  <c r="T722" i="196"/>
  <c r="T723" i="196"/>
  <c r="T724" i="196"/>
  <c r="T725" i="196"/>
  <c r="T726" i="196"/>
  <c r="T727" i="196"/>
  <c r="T728" i="196"/>
  <c r="T729" i="196"/>
  <c r="T730" i="196"/>
  <c r="T731" i="196"/>
  <c r="T732" i="196"/>
  <c r="T733" i="196"/>
  <c r="T734" i="196"/>
  <c r="T735" i="196"/>
  <c r="T736" i="196"/>
  <c r="T737" i="196"/>
  <c r="T738" i="196"/>
  <c r="T739" i="196"/>
  <c r="T740" i="196"/>
  <c r="T741" i="196"/>
  <c r="T742" i="196"/>
  <c r="T743" i="196"/>
  <c r="T744" i="196"/>
  <c r="T745" i="196"/>
  <c r="T746" i="196"/>
  <c r="T747" i="196"/>
  <c r="T748" i="196"/>
  <c r="T749" i="196"/>
  <c r="T750" i="196"/>
  <c r="T751" i="196"/>
  <c r="T752" i="196"/>
  <c r="T753" i="196"/>
  <c r="T754" i="196"/>
  <c r="T755" i="196"/>
  <c r="T756" i="196"/>
  <c r="T757" i="196"/>
  <c r="T758" i="196"/>
  <c r="T759" i="196"/>
  <c r="T760" i="196"/>
  <c r="T761" i="196"/>
  <c r="T762" i="196"/>
  <c r="T763" i="196"/>
  <c r="T764" i="196"/>
  <c r="T765" i="196"/>
  <c r="T766" i="196"/>
  <c r="T767" i="196"/>
  <c r="T768" i="196"/>
  <c r="T769" i="196"/>
  <c r="T770" i="196"/>
  <c r="T771" i="196"/>
  <c r="T772" i="196"/>
  <c r="T773" i="196"/>
  <c r="T774" i="196"/>
  <c r="T775" i="196"/>
  <c r="T776" i="196"/>
  <c r="T777" i="196"/>
  <c r="T778" i="196"/>
  <c r="T779" i="196"/>
  <c r="T780" i="196"/>
  <c r="T781" i="196"/>
  <c r="T782" i="196"/>
  <c r="T783" i="196"/>
  <c r="T784" i="196"/>
  <c r="T785" i="196"/>
  <c r="T786" i="196"/>
  <c r="T787" i="196"/>
  <c r="T788" i="196"/>
  <c r="T789" i="196"/>
  <c r="T790" i="196"/>
  <c r="T791" i="196"/>
  <c r="T792" i="196"/>
  <c r="T793" i="196"/>
  <c r="T794" i="196"/>
  <c r="T795" i="196"/>
  <c r="T796" i="196"/>
  <c r="T797" i="196"/>
  <c r="T798" i="196"/>
  <c r="T799" i="196"/>
  <c r="T800" i="196"/>
  <c r="T801" i="196"/>
  <c r="T802" i="196"/>
  <c r="T803" i="196"/>
  <c r="T804" i="196"/>
  <c r="T805" i="196"/>
  <c r="T806" i="196"/>
  <c r="T807" i="196"/>
  <c r="T808" i="196"/>
  <c r="T809" i="196"/>
  <c r="T810" i="196"/>
  <c r="T811" i="196"/>
  <c r="T812" i="196"/>
  <c r="T813" i="196"/>
  <c r="T814" i="196"/>
  <c r="T815" i="196"/>
  <c r="T816" i="196"/>
  <c r="T817" i="196"/>
  <c r="T818" i="196"/>
  <c r="T819" i="196"/>
  <c r="T820" i="196"/>
  <c r="T821" i="196"/>
  <c r="T822" i="196"/>
  <c r="T823" i="196"/>
  <c r="T824" i="196"/>
  <c r="T825" i="196"/>
  <c r="T826" i="196"/>
  <c r="T827" i="196"/>
  <c r="T828" i="196"/>
  <c r="T829" i="196"/>
  <c r="T830" i="196"/>
  <c r="T831" i="196"/>
  <c r="T832" i="196"/>
  <c r="T833" i="196"/>
  <c r="T834" i="196"/>
  <c r="T835" i="196"/>
  <c r="T836" i="196"/>
  <c r="T837" i="196"/>
  <c r="T838" i="196"/>
  <c r="T839" i="196"/>
  <c r="T840" i="196"/>
  <c r="T841" i="196"/>
  <c r="T842" i="196"/>
  <c r="T843" i="196"/>
  <c r="T844" i="196"/>
  <c r="T845" i="196"/>
  <c r="T846" i="196"/>
  <c r="T847" i="196"/>
  <c r="T848" i="196"/>
  <c r="T849" i="196"/>
  <c r="T850" i="196"/>
  <c r="T851" i="196"/>
  <c r="T852" i="196"/>
  <c r="T853" i="196"/>
  <c r="T854" i="196"/>
  <c r="T855" i="196"/>
  <c r="T856" i="196"/>
  <c r="T857" i="196"/>
  <c r="T858" i="196"/>
  <c r="T859" i="196"/>
  <c r="T860" i="196"/>
  <c r="T861" i="196"/>
  <c r="T862" i="196"/>
  <c r="T863" i="196"/>
  <c r="T864" i="196"/>
  <c r="T865" i="196"/>
  <c r="T866" i="196"/>
  <c r="T867" i="196"/>
  <c r="T868" i="196"/>
  <c r="T869" i="196"/>
  <c r="T870" i="196"/>
  <c r="T871" i="196"/>
  <c r="T872" i="196"/>
  <c r="T873" i="196"/>
  <c r="T874" i="196"/>
  <c r="T875" i="196"/>
  <c r="T876" i="196"/>
  <c r="T877" i="196"/>
  <c r="T878" i="196"/>
  <c r="T879" i="196"/>
  <c r="T880" i="196"/>
  <c r="T881" i="196"/>
  <c r="T882" i="196"/>
  <c r="T883" i="196"/>
  <c r="T884" i="196"/>
  <c r="T885" i="196"/>
  <c r="T886" i="196"/>
  <c r="T887" i="196"/>
  <c r="T888" i="196"/>
  <c r="T889" i="196"/>
  <c r="T890" i="196"/>
  <c r="T891" i="196"/>
  <c r="T892" i="196"/>
  <c r="T893" i="196"/>
  <c r="T894" i="196"/>
  <c r="T895" i="196"/>
  <c r="T896" i="196"/>
  <c r="T897" i="196"/>
  <c r="T898" i="196"/>
  <c r="T899" i="196"/>
  <c r="T900" i="196"/>
  <c r="T901" i="196"/>
  <c r="T902" i="196"/>
  <c r="T903" i="196"/>
  <c r="T904" i="196"/>
  <c r="T905" i="196"/>
  <c r="T906" i="196"/>
  <c r="T907" i="196"/>
  <c r="T908" i="196"/>
  <c r="T909" i="196"/>
  <c r="T910" i="196"/>
  <c r="T911" i="196"/>
  <c r="T912" i="196"/>
  <c r="T913" i="196"/>
  <c r="T914" i="196"/>
  <c r="T915" i="196"/>
  <c r="T916" i="196"/>
  <c r="T917" i="196"/>
  <c r="T918" i="196"/>
  <c r="T919" i="196"/>
  <c r="T920" i="196"/>
  <c r="T921" i="196"/>
  <c r="T922" i="196"/>
  <c r="T923" i="196"/>
  <c r="T924" i="196"/>
  <c r="T925" i="196"/>
  <c r="T926" i="196"/>
  <c r="T927" i="196"/>
  <c r="T928" i="196"/>
  <c r="T929" i="196"/>
  <c r="T930" i="196"/>
  <c r="T931" i="196"/>
  <c r="T932" i="196"/>
  <c r="T933" i="196"/>
  <c r="T934" i="196"/>
  <c r="T935" i="196"/>
  <c r="T936" i="196"/>
  <c r="T937" i="196"/>
  <c r="T938" i="196"/>
  <c r="T939" i="196"/>
  <c r="T940" i="196"/>
  <c r="T941" i="196"/>
  <c r="T942" i="196"/>
  <c r="T943" i="196"/>
  <c r="T944" i="196"/>
  <c r="T945" i="196"/>
  <c r="T946" i="196"/>
  <c r="T947" i="196"/>
  <c r="T948" i="196"/>
  <c r="T949" i="196"/>
  <c r="T950" i="196"/>
  <c r="T951" i="196"/>
  <c r="T952" i="196"/>
  <c r="T953" i="196"/>
  <c r="T954" i="196"/>
  <c r="T955" i="196"/>
  <c r="T956" i="196"/>
  <c r="T957" i="196"/>
  <c r="T958" i="196"/>
  <c r="T959" i="196"/>
  <c r="T960" i="196"/>
  <c r="T961" i="196"/>
  <c r="T962" i="196"/>
  <c r="T963" i="196"/>
  <c r="T964" i="196"/>
  <c r="T965" i="196"/>
  <c r="T966" i="196"/>
  <c r="T967" i="196"/>
  <c r="T968" i="196"/>
  <c r="T969" i="196"/>
  <c r="T970" i="196"/>
  <c r="T971" i="196"/>
  <c r="T972" i="196"/>
  <c r="T973" i="196"/>
  <c r="T974" i="196"/>
  <c r="T975" i="196"/>
  <c r="T976" i="196"/>
  <c r="T977" i="196"/>
  <c r="T978" i="196"/>
  <c r="T979" i="196"/>
  <c r="T980" i="196"/>
  <c r="T981" i="196"/>
  <c r="T982" i="196"/>
  <c r="T983" i="196"/>
  <c r="T984" i="196"/>
  <c r="T985" i="196"/>
  <c r="T986" i="196"/>
  <c r="T987" i="196"/>
  <c r="T988" i="196"/>
  <c r="T989" i="196"/>
  <c r="T990" i="196"/>
  <c r="T991" i="196"/>
  <c r="T992" i="196"/>
  <c r="T993" i="196"/>
  <c r="T994" i="196"/>
  <c r="T995" i="196"/>
  <c r="T996" i="196"/>
  <c r="T997" i="196"/>
  <c r="T998" i="196"/>
  <c r="T999" i="196"/>
  <c r="T1000" i="196"/>
  <c r="T1001" i="196"/>
  <c r="T1002" i="196"/>
  <c r="T1003" i="196"/>
  <c r="T1004" i="196"/>
  <c r="T1005" i="196"/>
  <c r="T1006" i="196"/>
  <c r="T1007" i="196"/>
  <c r="T1008" i="196"/>
  <c r="T1009" i="196"/>
  <c r="T1010" i="196"/>
  <c r="T1011" i="196"/>
  <c r="T1012" i="196"/>
  <c r="T1013" i="196"/>
  <c r="T1014" i="196"/>
  <c r="T1015" i="196"/>
  <c r="T1016" i="196"/>
  <c r="T1017" i="196"/>
  <c r="T1018" i="196"/>
  <c r="T1019" i="196"/>
  <c r="T1020" i="196"/>
  <c r="T1021" i="196"/>
  <c r="T1022" i="196"/>
  <c r="T1023" i="196"/>
  <c r="T1024" i="196"/>
  <c r="T1025" i="196"/>
  <c r="T1026" i="196"/>
  <c r="T1027" i="196"/>
  <c r="T1028" i="196"/>
  <c r="T1029" i="196"/>
  <c r="T1030" i="196"/>
  <c r="T1031" i="196"/>
  <c r="T1032" i="196"/>
  <c r="T1033" i="196"/>
  <c r="T1034" i="196"/>
  <c r="T1035" i="196"/>
  <c r="T1036" i="196"/>
  <c r="T1037" i="196"/>
  <c r="T1038" i="196"/>
  <c r="T1039" i="196"/>
  <c r="T1040" i="196"/>
  <c r="T1041" i="196"/>
  <c r="T1042" i="196"/>
  <c r="T1043" i="196"/>
  <c r="T1044" i="196"/>
  <c r="T1045" i="196"/>
  <c r="T1046" i="196"/>
  <c r="T1047" i="196"/>
  <c r="T1048" i="196"/>
  <c r="T1049" i="196"/>
  <c r="T1050" i="196"/>
  <c r="T1051" i="196"/>
  <c r="T1052" i="196"/>
  <c r="T1053" i="196"/>
  <c r="T1054" i="196"/>
  <c r="T1055" i="196"/>
  <c r="T1056" i="196"/>
  <c r="T1057" i="196"/>
  <c r="T1058" i="196"/>
  <c r="T1059" i="196"/>
  <c r="T1060" i="196"/>
  <c r="T1061" i="196"/>
  <c r="T1062" i="196"/>
  <c r="T1063" i="196"/>
  <c r="T1064" i="196"/>
  <c r="T1065" i="196"/>
  <c r="T1066" i="196"/>
  <c r="T1067" i="196"/>
  <c r="T1068" i="196"/>
  <c r="T1069" i="196"/>
  <c r="T1070" i="196"/>
  <c r="T1071" i="196"/>
  <c r="T1072" i="196"/>
  <c r="T1073" i="196"/>
  <c r="T1074" i="196"/>
  <c r="T1075" i="196"/>
  <c r="T1076" i="196"/>
  <c r="T1077" i="196"/>
  <c r="T1078" i="196"/>
  <c r="T1079" i="196"/>
  <c r="T1080" i="196"/>
  <c r="T1081" i="196"/>
  <c r="T1082" i="196"/>
  <c r="T1083" i="196"/>
  <c r="T1084" i="196"/>
  <c r="T1085" i="196"/>
  <c r="T1086" i="196"/>
  <c r="T1087" i="196"/>
  <c r="T1088" i="196"/>
  <c r="T1089" i="196"/>
  <c r="T1090" i="196"/>
  <c r="T1091" i="196"/>
  <c r="T1092" i="196"/>
  <c r="T1093" i="196"/>
  <c r="T1094" i="196"/>
  <c r="T1095" i="196"/>
  <c r="T1096" i="196"/>
  <c r="T1097" i="196"/>
  <c r="T1098" i="196"/>
  <c r="T1099" i="196"/>
  <c r="T1100" i="196"/>
  <c r="T1101" i="196"/>
  <c r="T1102" i="196"/>
  <c r="T1103" i="196"/>
  <c r="T1104" i="196"/>
  <c r="T1105" i="196"/>
  <c r="T1106" i="196"/>
  <c r="T1107" i="196"/>
  <c r="T1108" i="196"/>
  <c r="T1109" i="196"/>
  <c r="T1110" i="196"/>
  <c r="T1111" i="196"/>
  <c r="T1112" i="196"/>
  <c r="T1113" i="196"/>
  <c r="T1114" i="196"/>
  <c r="T1115" i="196"/>
  <c r="T1116" i="196"/>
  <c r="T1117" i="196"/>
  <c r="T1118" i="196"/>
  <c r="T1119" i="196"/>
  <c r="T1120" i="196"/>
  <c r="T1121" i="196"/>
  <c r="T1122" i="196"/>
  <c r="T1123" i="196"/>
  <c r="T1124" i="196"/>
  <c r="T1125" i="196"/>
  <c r="T1126" i="196"/>
  <c r="T1127" i="196"/>
  <c r="T1128" i="196"/>
  <c r="T1129" i="196"/>
  <c r="T1130" i="196"/>
  <c r="T1131" i="196"/>
  <c r="T1132" i="196"/>
  <c r="T1133" i="196"/>
  <c r="T1134" i="196"/>
  <c r="T1135" i="196"/>
  <c r="T1136" i="196"/>
  <c r="T1137" i="196"/>
  <c r="T1138" i="196"/>
  <c r="T1139" i="196"/>
  <c r="T1140" i="196"/>
  <c r="T1141" i="196"/>
  <c r="T1142" i="196"/>
  <c r="T1143" i="196"/>
  <c r="T1144" i="196"/>
  <c r="T1145" i="196"/>
  <c r="T1146" i="196"/>
  <c r="T1147" i="196"/>
  <c r="T1148" i="196"/>
  <c r="T1149" i="196"/>
  <c r="T1150" i="196"/>
  <c r="T1151" i="196"/>
  <c r="T1152" i="196"/>
  <c r="T1153" i="196"/>
  <c r="T1154" i="196"/>
  <c r="T1155" i="196"/>
  <c r="T1156" i="196"/>
  <c r="T1157" i="196"/>
  <c r="T1158" i="196"/>
  <c r="T1159" i="196"/>
  <c r="T1160" i="196"/>
  <c r="T1161" i="196"/>
  <c r="T1162" i="196"/>
  <c r="T1163" i="196"/>
  <c r="T1164" i="196"/>
  <c r="T1165" i="196"/>
  <c r="T1166" i="196"/>
  <c r="T1167" i="196"/>
  <c r="T1168" i="196"/>
  <c r="T1169" i="196"/>
  <c r="T1170" i="196"/>
  <c r="T1171" i="196"/>
  <c r="T1172" i="196"/>
  <c r="T1173" i="196"/>
  <c r="T1174" i="196"/>
  <c r="T1175" i="196"/>
  <c r="T1176" i="196"/>
  <c r="T1177" i="196"/>
  <c r="T1178" i="196"/>
  <c r="T1179" i="196"/>
  <c r="T1180" i="196"/>
  <c r="T1181" i="196"/>
  <c r="T1182" i="196"/>
  <c r="T1183" i="196"/>
  <c r="T1184" i="196"/>
  <c r="T1185" i="196"/>
  <c r="T1186" i="196"/>
  <c r="T1187" i="196"/>
  <c r="T1188" i="196"/>
  <c r="T1189" i="196"/>
  <c r="T1190" i="196"/>
  <c r="T1191" i="196"/>
  <c r="T1192" i="196"/>
  <c r="T1193" i="196"/>
  <c r="T1194" i="196"/>
  <c r="T1195" i="196"/>
  <c r="T1196" i="196"/>
  <c r="T1197" i="196"/>
  <c r="T1198" i="196"/>
  <c r="T1199" i="196"/>
  <c r="T1200" i="196"/>
  <c r="T1201" i="196"/>
  <c r="T1202" i="196"/>
  <c r="T1203" i="196"/>
  <c r="T1204" i="196"/>
  <c r="T1205" i="196"/>
  <c r="T1206" i="196"/>
  <c r="T1207" i="196"/>
  <c r="T1208" i="196"/>
  <c r="T1209" i="196"/>
  <c r="T1210" i="196"/>
  <c r="T1211" i="196"/>
  <c r="T1212" i="196"/>
  <c r="T1213" i="196"/>
  <c r="T1214" i="196"/>
  <c r="T1215" i="196"/>
  <c r="T1216" i="196"/>
  <c r="T1217" i="196"/>
  <c r="T1218" i="196"/>
  <c r="T1219" i="196"/>
  <c r="T1220" i="196"/>
  <c r="T1221" i="196"/>
  <c r="T1222" i="196"/>
  <c r="T1223" i="196"/>
  <c r="T1224" i="196"/>
  <c r="T1225" i="196"/>
  <c r="T1226" i="196"/>
  <c r="T1227" i="196"/>
  <c r="T1228" i="196"/>
  <c r="T1229" i="196"/>
  <c r="T1230" i="196"/>
  <c r="T1231" i="196"/>
  <c r="T1232" i="196"/>
  <c r="T1233" i="196"/>
  <c r="T1234" i="196"/>
  <c r="T1235" i="196"/>
  <c r="T1236" i="196"/>
  <c r="T1237" i="196"/>
  <c r="T1238" i="196"/>
  <c r="T1239" i="196"/>
  <c r="T1240" i="196"/>
  <c r="T1241" i="196"/>
  <c r="T1242" i="196"/>
  <c r="T1243" i="196"/>
  <c r="T1244" i="196"/>
  <c r="T1245" i="196"/>
  <c r="T1246" i="196"/>
  <c r="T1247" i="196"/>
  <c r="T1248" i="196"/>
  <c r="T1249" i="196"/>
  <c r="T1250" i="196"/>
  <c r="T1251" i="196"/>
  <c r="T1252" i="196"/>
  <c r="T1253" i="196"/>
  <c r="T1254" i="196"/>
  <c r="T1255" i="196"/>
  <c r="T1256" i="196"/>
  <c r="T1257" i="196"/>
  <c r="T1258" i="196"/>
  <c r="T1259" i="196"/>
  <c r="T1260" i="196"/>
  <c r="T1261" i="196"/>
  <c r="T1262" i="196"/>
  <c r="T1263" i="196"/>
  <c r="T1264" i="196"/>
  <c r="T1265" i="196"/>
  <c r="T1266" i="196"/>
  <c r="T1267" i="196"/>
  <c r="T1268" i="196"/>
  <c r="T1269" i="196"/>
  <c r="T1270" i="196"/>
  <c r="T1271" i="196"/>
  <c r="T1272" i="196"/>
  <c r="T1273" i="196"/>
  <c r="T1274" i="196"/>
  <c r="T1275" i="196"/>
  <c r="T1276" i="196"/>
  <c r="T1277" i="196"/>
  <c r="T1278" i="196"/>
  <c r="U2" i="196"/>
  <c r="U3" i="196"/>
  <c r="U4" i="196"/>
  <c r="U5" i="196"/>
  <c r="U6" i="196"/>
  <c r="U7" i="196"/>
  <c r="U8" i="196"/>
  <c r="U9" i="196"/>
  <c r="U10" i="196"/>
  <c r="U11" i="196"/>
  <c r="U12" i="196"/>
  <c r="U13" i="196"/>
  <c r="U14" i="196"/>
  <c r="U15" i="196"/>
  <c r="U16" i="196"/>
  <c r="U17" i="196"/>
  <c r="U18" i="196"/>
  <c r="U19" i="196"/>
  <c r="U20" i="196"/>
  <c r="U21" i="196"/>
  <c r="U22" i="196"/>
  <c r="U23" i="196"/>
  <c r="U24" i="196"/>
  <c r="U25" i="196"/>
  <c r="U26" i="196"/>
  <c r="U27" i="196"/>
  <c r="U28" i="196"/>
  <c r="U29" i="196"/>
  <c r="U30" i="196"/>
  <c r="U31" i="196"/>
  <c r="U32" i="196"/>
  <c r="U33" i="196"/>
  <c r="U34" i="196"/>
  <c r="U35" i="196"/>
  <c r="U36" i="196"/>
  <c r="U37" i="196"/>
  <c r="U38" i="196"/>
  <c r="U39" i="196"/>
  <c r="U40" i="196"/>
  <c r="U41" i="196"/>
  <c r="U42" i="196"/>
  <c r="U43" i="196"/>
  <c r="U44" i="196"/>
  <c r="U45" i="196"/>
  <c r="U46" i="196"/>
  <c r="U47" i="196"/>
  <c r="U48" i="196"/>
  <c r="U49" i="196"/>
  <c r="U50" i="196"/>
  <c r="U51" i="196"/>
  <c r="U52" i="196"/>
  <c r="U53" i="196"/>
  <c r="U54" i="196"/>
  <c r="U55" i="196"/>
  <c r="U56" i="196"/>
  <c r="U57" i="196"/>
  <c r="U58" i="196"/>
  <c r="U59" i="196"/>
  <c r="U60" i="196"/>
  <c r="U61" i="196"/>
  <c r="U62" i="196"/>
  <c r="U63" i="196"/>
  <c r="U64" i="196"/>
  <c r="U65" i="196"/>
  <c r="U66" i="196"/>
  <c r="U67" i="196"/>
  <c r="U68" i="196"/>
  <c r="U69" i="196"/>
  <c r="U70" i="196"/>
  <c r="U71" i="196"/>
  <c r="U72" i="196"/>
  <c r="U73" i="196"/>
  <c r="U74" i="196"/>
  <c r="U75" i="196"/>
  <c r="U76" i="196"/>
  <c r="U77" i="196"/>
  <c r="U78" i="196"/>
  <c r="U79" i="196"/>
  <c r="U80" i="196"/>
  <c r="U81" i="196"/>
  <c r="U82" i="196"/>
  <c r="U83" i="196"/>
  <c r="U84" i="196"/>
  <c r="U85" i="196"/>
  <c r="U86" i="196"/>
  <c r="U87" i="196"/>
  <c r="U88" i="196"/>
  <c r="U89" i="196"/>
  <c r="U90" i="196"/>
  <c r="U91" i="196"/>
  <c r="U92" i="196"/>
  <c r="U93" i="196"/>
  <c r="U94" i="196"/>
  <c r="U95" i="196"/>
  <c r="U96" i="196"/>
  <c r="U97" i="196"/>
  <c r="U98" i="196"/>
  <c r="U99" i="196"/>
  <c r="U100" i="196"/>
  <c r="U101" i="196"/>
  <c r="U102" i="196"/>
  <c r="U103" i="196"/>
  <c r="U104" i="196"/>
  <c r="U105" i="196"/>
  <c r="U106" i="196"/>
  <c r="U107" i="196"/>
  <c r="U108" i="196"/>
  <c r="U109" i="196"/>
  <c r="U110" i="196"/>
  <c r="U111" i="196"/>
  <c r="U112" i="196"/>
  <c r="U113" i="196"/>
  <c r="U114" i="196"/>
  <c r="U115" i="196"/>
  <c r="U116" i="196"/>
  <c r="U117" i="196"/>
  <c r="U118" i="196"/>
  <c r="U119" i="196"/>
  <c r="U120" i="196"/>
  <c r="U121" i="196"/>
  <c r="U122" i="196"/>
  <c r="U123" i="196"/>
  <c r="U124" i="196"/>
  <c r="U125" i="196"/>
  <c r="U126" i="196"/>
  <c r="U127" i="196"/>
  <c r="U128" i="196"/>
  <c r="U129" i="196"/>
  <c r="U130" i="196"/>
  <c r="U131" i="196"/>
  <c r="U132" i="196"/>
  <c r="U133" i="196"/>
  <c r="U134" i="196"/>
  <c r="U135" i="196"/>
  <c r="U136" i="196"/>
  <c r="U137" i="196"/>
  <c r="U138" i="196"/>
  <c r="U139" i="196"/>
  <c r="U140" i="196"/>
  <c r="U141" i="196"/>
  <c r="U142" i="196"/>
  <c r="U143" i="196"/>
  <c r="U144" i="196"/>
  <c r="U145" i="196"/>
  <c r="U146" i="196"/>
  <c r="U147" i="196"/>
  <c r="U148" i="196"/>
  <c r="U149" i="196"/>
  <c r="U150" i="196"/>
  <c r="U151" i="196"/>
  <c r="U152" i="196"/>
  <c r="U153" i="196"/>
  <c r="U154" i="196"/>
  <c r="U155" i="196"/>
  <c r="U156" i="196"/>
  <c r="U157" i="196"/>
  <c r="U158" i="196"/>
  <c r="U159" i="196"/>
  <c r="U160" i="196"/>
  <c r="U161" i="196"/>
  <c r="U162" i="196"/>
  <c r="U163" i="196"/>
  <c r="U164" i="196"/>
  <c r="U165" i="196"/>
  <c r="U166" i="196"/>
  <c r="U167" i="196"/>
  <c r="U168" i="196"/>
  <c r="U169" i="196"/>
  <c r="U170" i="196"/>
  <c r="U171" i="196"/>
  <c r="U172" i="196"/>
  <c r="U173" i="196"/>
  <c r="U174" i="196"/>
  <c r="U175" i="196"/>
  <c r="U176" i="196"/>
  <c r="U177" i="196"/>
  <c r="U178" i="196"/>
  <c r="U179" i="196"/>
  <c r="U180" i="196"/>
  <c r="U181" i="196"/>
  <c r="U182" i="196"/>
  <c r="U183" i="196"/>
  <c r="U184" i="196"/>
  <c r="U185" i="196"/>
  <c r="U186" i="196"/>
  <c r="U187" i="196"/>
  <c r="U188" i="196"/>
  <c r="U189" i="196"/>
  <c r="U190" i="196"/>
  <c r="U191" i="196"/>
  <c r="U192" i="196"/>
  <c r="U193" i="196"/>
  <c r="U194" i="196"/>
  <c r="U195" i="196"/>
  <c r="U196" i="196"/>
  <c r="U197" i="196"/>
  <c r="U198" i="196"/>
  <c r="U199" i="196"/>
  <c r="U200" i="196"/>
  <c r="U201" i="196"/>
  <c r="U202" i="196"/>
  <c r="U203" i="196"/>
  <c r="U204" i="196"/>
  <c r="U205" i="196"/>
  <c r="U206" i="196"/>
  <c r="U207" i="196"/>
  <c r="U208" i="196"/>
  <c r="U209" i="196"/>
  <c r="U210" i="196"/>
  <c r="U211" i="196"/>
  <c r="U212" i="196"/>
  <c r="U213" i="196"/>
  <c r="U214" i="196"/>
  <c r="U215" i="196"/>
  <c r="U216" i="196"/>
  <c r="U217" i="196"/>
  <c r="U218" i="196"/>
  <c r="U219" i="196"/>
  <c r="U220" i="196"/>
  <c r="U221" i="196"/>
  <c r="U222" i="196"/>
  <c r="U223" i="196"/>
  <c r="U224" i="196"/>
  <c r="U225" i="196"/>
  <c r="U226" i="196"/>
  <c r="U227" i="196"/>
  <c r="U228" i="196"/>
  <c r="U229" i="196"/>
  <c r="U230" i="196"/>
  <c r="U231" i="196"/>
  <c r="U232" i="196"/>
  <c r="U233" i="196"/>
  <c r="U234" i="196"/>
  <c r="U235" i="196"/>
  <c r="U236" i="196"/>
  <c r="U237" i="196"/>
  <c r="U238" i="196"/>
  <c r="U239" i="196"/>
  <c r="U240" i="196"/>
  <c r="U241" i="196"/>
  <c r="U242" i="196"/>
  <c r="U243" i="196"/>
  <c r="U244" i="196"/>
  <c r="U245" i="196"/>
  <c r="U246" i="196"/>
  <c r="U247" i="196"/>
  <c r="U248" i="196"/>
  <c r="U249" i="196"/>
  <c r="U250" i="196"/>
  <c r="U251" i="196"/>
  <c r="U252" i="196"/>
  <c r="U253" i="196"/>
  <c r="U254" i="196"/>
  <c r="U255" i="196"/>
  <c r="U256" i="196"/>
  <c r="U257" i="196"/>
  <c r="U258" i="196"/>
  <c r="U259" i="196"/>
  <c r="U260" i="196"/>
  <c r="U261" i="196"/>
  <c r="U262" i="196"/>
  <c r="U263" i="196"/>
  <c r="U264" i="196"/>
  <c r="U265" i="196"/>
  <c r="U266" i="196"/>
  <c r="U267" i="196"/>
  <c r="U268" i="196"/>
  <c r="U269" i="196"/>
  <c r="U270" i="196"/>
  <c r="U271" i="196"/>
  <c r="U272" i="196"/>
  <c r="U273" i="196"/>
  <c r="U274" i="196"/>
  <c r="U275" i="196"/>
  <c r="U276" i="196"/>
  <c r="U277" i="196"/>
  <c r="U278" i="196"/>
  <c r="U279" i="196"/>
  <c r="U280" i="196"/>
  <c r="U281" i="196"/>
  <c r="U282" i="196"/>
  <c r="U283" i="196"/>
  <c r="U284" i="196"/>
  <c r="U285" i="196"/>
  <c r="U286" i="196"/>
  <c r="U287" i="196"/>
  <c r="U288" i="196"/>
  <c r="U289" i="196"/>
  <c r="U290" i="196"/>
  <c r="U291" i="196"/>
  <c r="U292" i="196"/>
  <c r="U293" i="196"/>
  <c r="U294" i="196"/>
  <c r="U295" i="196"/>
  <c r="U296" i="196"/>
  <c r="U297" i="196"/>
  <c r="U298" i="196"/>
  <c r="U299" i="196"/>
  <c r="U300" i="196"/>
  <c r="U301" i="196"/>
  <c r="U302" i="196"/>
  <c r="U303" i="196"/>
  <c r="U304" i="196"/>
  <c r="U305" i="196"/>
  <c r="U306" i="196"/>
  <c r="U307" i="196"/>
  <c r="U308" i="196"/>
  <c r="U309" i="196"/>
  <c r="U310" i="196"/>
  <c r="U311" i="196"/>
  <c r="U312" i="196"/>
  <c r="U313" i="196"/>
  <c r="U314" i="196"/>
  <c r="U315" i="196"/>
  <c r="U316" i="196"/>
  <c r="U317" i="196"/>
  <c r="U318" i="196"/>
  <c r="U319" i="196"/>
  <c r="U320" i="196"/>
  <c r="U321" i="196"/>
  <c r="U322" i="196"/>
  <c r="U323" i="196"/>
  <c r="U324" i="196"/>
  <c r="U325" i="196"/>
  <c r="U326" i="196"/>
  <c r="U327" i="196"/>
  <c r="U328" i="196"/>
  <c r="U329" i="196"/>
  <c r="U330" i="196"/>
  <c r="U331" i="196"/>
  <c r="U332" i="196"/>
  <c r="U333" i="196"/>
  <c r="U334" i="196"/>
  <c r="U335" i="196"/>
  <c r="U336" i="196"/>
  <c r="U337" i="196"/>
  <c r="U338" i="196"/>
  <c r="U339" i="196"/>
  <c r="U340" i="196"/>
  <c r="U341" i="196"/>
  <c r="U342" i="196"/>
  <c r="U343" i="196"/>
  <c r="U344" i="196"/>
  <c r="U345" i="196"/>
  <c r="U346" i="196"/>
  <c r="U347" i="196"/>
  <c r="U348" i="196"/>
  <c r="U349" i="196"/>
  <c r="U350" i="196"/>
  <c r="U351" i="196"/>
  <c r="U352" i="196"/>
  <c r="U353" i="196"/>
  <c r="U354" i="196"/>
  <c r="U355" i="196"/>
  <c r="U356" i="196"/>
  <c r="U357" i="196"/>
  <c r="U358" i="196"/>
  <c r="U359" i="196"/>
  <c r="U360" i="196"/>
  <c r="U361" i="196"/>
  <c r="U362" i="196"/>
  <c r="U363" i="196"/>
  <c r="U364" i="196"/>
  <c r="U365" i="196"/>
  <c r="U366" i="196"/>
  <c r="U367" i="196"/>
  <c r="U368" i="196"/>
  <c r="U369" i="196"/>
  <c r="U370" i="196"/>
  <c r="U371" i="196"/>
  <c r="U372" i="196"/>
  <c r="U373" i="196"/>
  <c r="U374" i="196"/>
  <c r="U375" i="196"/>
  <c r="U376" i="196"/>
  <c r="U377" i="196"/>
  <c r="U378" i="196"/>
  <c r="U379" i="196"/>
  <c r="U380" i="196"/>
  <c r="U381" i="196"/>
  <c r="U382" i="196"/>
  <c r="U383" i="196"/>
  <c r="U384" i="196"/>
  <c r="U385" i="196"/>
  <c r="U386" i="196"/>
  <c r="U387" i="196"/>
  <c r="U388" i="196"/>
  <c r="U389" i="196"/>
  <c r="U390" i="196"/>
  <c r="U391" i="196"/>
  <c r="U392" i="196"/>
  <c r="U393" i="196"/>
  <c r="U394" i="196"/>
  <c r="U395" i="196"/>
  <c r="U396" i="196"/>
  <c r="U397" i="196"/>
  <c r="U398" i="196"/>
  <c r="U399" i="196"/>
  <c r="U400" i="196"/>
  <c r="U401" i="196"/>
  <c r="U402" i="196"/>
  <c r="U403" i="196"/>
  <c r="U404" i="196"/>
  <c r="U405" i="196"/>
  <c r="U406" i="196"/>
  <c r="U407" i="196"/>
  <c r="U408" i="196"/>
  <c r="U409" i="196"/>
  <c r="U410" i="196"/>
  <c r="U411" i="196"/>
  <c r="U412" i="196"/>
  <c r="U413" i="196"/>
  <c r="U414" i="196"/>
  <c r="U415" i="196"/>
  <c r="U416" i="196"/>
  <c r="U417" i="196"/>
  <c r="U418" i="196"/>
  <c r="U419" i="196"/>
  <c r="U420" i="196"/>
  <c r="U421" i="196"/>
  <c r="U422" i="196"/>
  <c r="U423" i="196"/>
  <c r="U424" i="196"/>
  <c r="U425" i="196"/>
  <c r="U426" i="196"/>
  <c r="U427" i="196"/>
  <c r="U428" i="196"/>
  <c r="U429" i="196"/>
  <c r="U430" i="196"/>
  <c r="U431" i="196"/>
  <c r="U432" i="196"/>
  <c r="U433" i="196"/>
  <c r="U434" i="196"/>
  <c r="U435" i="196"/>
  <c r="U436" i="196"/>
  <c r="U437" i="196"/>
  <c r="U438" i="196"/>
  <c r="U439" i="196"/>
  <c r="U440" i="196"/>
  <c r="U441" i="196"/>
  <c r="U442" i="196"/>
  <c r="U443" i="196"/>
  <c r="U444" i="196"/>
  <c r="U445" i="196"/>
  <c r="U446" i="196"/>
  <c r="U447" i="196"/>
  <c r="U448" i="196"/>
  <c r="U449" i="196"/>
  <c r="U450" i="196"/>
  <c r="U451" i="196"/>
  <c r="U452" i="196"/>
  <c r="U453" i="196"/>
  <c r="U454" i="196"/>
  <c r="U455" i="196"/>
  <c r="U456" i="196"/>
  <c r="U457" i="196"/>
  <c r="U458" i="196"/>
  <c r="U459" i="196"/>
  <c r="U460" i="196"/>
  <c r="U461" i="196"/>
  <c r="U462" i="196"/>
  <c r="U463" i="196"/>
  <c r="U464" i="196"/>
  <c r="U465" i="196"/>
  <c r="U466" i="196"/>
  <c r="U467" i="196"/>
  <c r="U468" i="196"/>
  <c r="U469" i="196"/>
  <c r="U470" i="196"/>
  <c r="U471" i="196"/>
  <c r="U472" i="196"/>
  <c r="U473" i="196"/>
  <c r="U474" i="196"/>
  <c r="U475" i="196"/>
  <c r="U476" i="196"/>
  <c r="U477" i="196"/>
  <c r="U478" i="196"/>
  <c r="U479" i="196"/>
  <c r="U480" i="196"/>
  <c r="U481" i="196"/>
  <c r="U482" i="196"/>
  <c r="U483" i="196"/>
  <c r="U484" i="196"/>
  <c r="U485" i="196"/>
  <c r="U486" i="196"/>
  <c r="U487" i="196"/>
  <c r="U488" i="196"/>
  <c r="U489" i="196"/>
  <c r="U490" i="196"/>
  <c r="U491" i="196"/>
  <c r="U492" i="196"/>
  <c r="U493" i="196"/>
  <c r="U494" i="196"/>
  <c r="U495" i="196"/>
  <c r="U496" i="196"/>
  <c r="U497" i="196"/>
  <c r="U498" i="196"/>
  <c r="U499" i="196"/>
  <c r="U500" i="196"/>
  <c r="U501" i="196"/>
  <c r="U502" i="196"/>
  <c r="U503" i="196"/>
  <c r="U504" i="196"/>
  <c r="U505" i="196"/>
  <c r="U506" i="196"/>
  <c r="U507" i="196"/>
  <c r="U508" i="196"/>
  <c r="U509" i="196"/>
  <c r="U510" i="196"/>
  <c r="U511" i="196"/>
  <c r="U512" i="196"/>
  <c r="U513" i="196"/>
  <c r="U514" i="196"/>
  <c r="U515" i="196"/>
  <c r="U516" i="196"/>
  <c r="U517" i="196"/>
  <c r="U518" i="196"/>
  <c r="U519" i="196"/>
  <c r="U520" i="196"/>
  <c r="U521" i="196"/>
  <c r="U522" i="196"/>
  <c r="U523" i="196"/>
  <c r="U524" i="196"/>
  <c r="U525" i="196"/>
  <c r="U526" i="196"/>
  <c r="U527" i="196"/>
  <c r="U528" i="196"/>
  <c r="U529" i="196"/>
  <c r="U530" i="196"/>
  <c r="U531" i="196"/>
  <c r="U532" i="196"/>
  <c r="U533" i="196"/>
  <c r="U534" i="196"/>
  <c r="U535" i="196"/>
  <c r="U536" i="196"/>
  <c r="U537" i="196"/>
  <c r="U538" i="196"/>
  <c r="U539" i="196"/>
  <c r="U540" i="196"/>
  <c r="U541" i="196"/>
  <c r="U542" i="196"/>
  <c r="U543" i="196"/>
  <c r="U544" i="196"/>
  <c r="U545" i="196"/>
  <c r="U546" i="196"/>
  <c r="U547" i="196"/>
  <c r="U548" i="196"/>
  <c r="U549" i="196"/>
  <c r="U550" i="196"/>
  <c r="U551" i="196"/>
  <c r="U552" i="196"/>
  <c r="U553" i="196"/>
  <c r="U554" i="196"/>
  <c r="U555" i="196"/>
  <c r="U556" i="196"/>
  <c r="U557" i="196"/>
  <c r="U558" i="196"/>
  <c r="U559" i="196"/>
  <c r="U560" i="196"/>
  <c r="U561" i="196"/>
  <c r="U562" i="196"/>
  <c r="U563" i="196"/>
  <c r="U564" i="196"/>
  <c r="U565" i="196"/>
  <c r="U566" i="196"/>
  <c r="U567" i="196"/>
  <c r="U568" i="196"/>
  <c r="U569" i="196"/>
  <c r="U570" i="196"/>
  <c r="U571" i="196"/>
  <c r="U572" i="196"/>
  <c r="U573" i="196"/>
  <c r="U574" i="196"/>
  <c r="U575" i="196"/>
  <c r="U576" i="196"/>
  <c r="U577" i="196"/>
  <c r="U578" i="196"/>
  <c r="U579" i="196"/>
  <c r="U580" i="196"/>
  <c r="U581" i="196"/>
  <c r="U582" i="196"/>
  <c r="U583" i="196"/>
  <c r="U584" i="196"/>
  <c r="U585" i="196"/>
  <c r="U586" i="196"/>
  <c r="U587" i="196"/>
  <c r="U588" i="196"/>
  <c r="U589" i="196"/>
  <c r="U590" i="196"/>
  <c r="U591" i="196"/>
  <c r="U592" i="196"/>
  <c r="U593" i="196"/>
  <c r="U594" i="196"/>
  <c r="U595" i="196"/>
  <c r="U596" i="196"/>
  <c r="U597" i="196"/>
  <c r="U598" i="196"/>
  <c r="U599" i="196"/>
  <c r="U600" i="196"/>
  <c r="U601" i="196"/>
  <c r="U602" i="196"/>
  <c r="U603" i="196"/>
  <c r="U604" i="196"/>
  <c r="U605" i="196"/>
  <c r="U606" i="196"/>
  <c r="U607" i="196"/>
  <c r="U608" i="196"/>
  <c r="U609" i="196"/>
  <c r="U610" i="196"/>
  <c r="U611" i="196"/>
  <c r="U612" i="196"/>
  <c r="U613" i="196"/>
  <c r="U614" i="196"/>
  <c r="U615" i="196"/>
  <c r="U616" i="196"/>
  <c r="U617" i="196"/>
  <c r="U618" i="196"/>
  <c r="U619" i="196"/>
  <c r="U620" i="196"/>
  <c r="U621" i="196"/>
  <c r="U622" i="196"/>
  <c r="U623" i="196"/>
  <c r="U624" i="196"/>
  <c r="U625" i="196"/>
  <c r="U626" i="196"/>
  <c r="U627" i="196"/>
  <c r="U628" i="196"/>
  <c r="U629" i="196"/>
  <c r="U630" i="196"/>
  <c r="U631" i="196"/>
  <c r="U632" i="196"/>
  <c r="U633" i="196"/>
  <c r="U634" i="196"/>
  <c r="U635" i="196"/>
  <c r="U636" i="196"/>
  <c r="U637" i="196"/>
  <c r="U638" i="196"/>
  <c r="U639" i="196"/>
  <c r="U640" i="196"/>
  <c r="U641" i="196"/>
  <c r="U642" i="196"/>
  <c r="U643" i="196"/>
  <c r="U644" i="196"/>
  <c r="U645" i="196"/>
  <c r="U646" i="196"/>
  <c r="U647" i="196"/>
  <c r="U648" i="196"/>
  <c r="U649" i="196"/>
  <c r="U650" i="196"/>
  <c r="U651" i="196"/>
  <c r="U652" i="196"/>
  <c r="U653" i="196"/>
  <c r="U654" i="196"/>
  <c r="U655" i="196"/>
  <c r="U656" i="196"/>
  <c r="U657" i="196"/>
  <c r="U658" i="196"/>
  <c r="U659" i="196"/>
  <c r="U660" i="196"/>
  <c r="U661" i="196"/>
  <c r="U662" i="196"/>
  <c r="U663" i="196"/>
  <c r="U664" i="196"/>
  <c r="U665" i="196"/>
  <c r="U666" i="196"/>
  <c r="U667" i="196"/>
  <c r="U668" i="196"/>
  <c r="U669" i="196"/>
  <c r="U670" i="196"/>
  <c r="U671" i="196"/>
  <c r="U672" i="196"/>
  <c r="U673" i="196"/>
  <c r="U674" i="196"/>
  <c r="U675" i="196"/>
  <c r="U676" i="196"/>
  <c r="U677" i="196"/>
  <c r="U678" i="196"/>
  <c r="U679" i="196"/>
  <c r="U680" i="196"/>
  <c r="U681" i="196"/>
  <c r="U682" i="196"/>
  <c r="U683" i="196"/>
  <c r="U684" i="196"/>
  <c r="U685" i="196"/>
  <c r="U686" i="196"/>
  <c r="U687" i="196"/>
  <c r="U688" i="196"/>
  <c r="U689" i="196"/>
  <c r="U690" i="196"/>
  <c r="U691" i="196"/>
  <c r="U692" i="196"/>
  <c r="U693" i="196"/>
  <c r="U694" i="196"/>
  <c r="U695" i="196"/>
  <c r="U696" i="196"/>
  <c r="U697" i="196"/>
  <c r="U698" i="196"/>
  <c r="U699" i="196"/>
  <c r="U700" i="196"/>
  <c r="U701" i="196"/>
  <c r="U702" i="196"/>
  <c r="U703" i="196"/>
  <c r="U704" i="196"/>
  <c r="U705" i="196"/>
  <c r="U706" i="196"/>
  <c r="U707" i="196"/>
  <c r="U708" i="196"/>
  <c r="U709" i="196"/>
  <c r="U710" i="196"/>
  <c r="U711" i="196"/>
  <c r="U712" i="196"/>
  <c r="U713" i="196"/>
  <c r="U714" i="196"/>
  <c r="U715" i="196"/>
  <c r="U716" i="196"/>
  <c r="U717" i="196"/>
  <c r="U718" i="196"/>
  <c r="U719" i="196"/>
  <c r="U720" i="196"/>
  <c r="U721" i="196"/>
  <c r="U722" i="196"/>
  <c r="U723" i="196"/>
  <c r="U724" i="196"/>
  <c r="U725" i="196"/>
  <c r="U726" i="196"/>
  <c r="U727" i="196"/>
  <c r="U728" i="196"/>
  <c r="U729" i="196"/>
  <c r="U730" i="196"/>
  <c r="U731" i="196"/>
  <c r="U732" i="196"/>
  <c r="U733" i="196"/>
  <c r="U734" i="196"/>
  <c r="U735" i="196"/>
  <c r="U736" i="196"/>
  <c r="U737" i="196"/>
  <c r="U738" i="196"/>
  <c r="U739" i="196"/>
  <c r="U740" i="196"/>
  <c r="U741" i="196"/>
  <c r="U742" i="196"/>
  <c r="U743" i="196"/>
  <c r="U744" i="196"/>
  <c r="U745" i="196"/>
  <c r="U746" i="196"/>
  <c r="U747" i="196"/>
  <c r="U748" i="196"/>
  <c r="U749" i="196"/>
  <c r="U750" i="196"/>
  <c r="U751" i="196"/>
  <c r="U752" i="196"/>
  <c r="U753" i="196"/>
  <c r="U754" i="196"/>
  <c r="U755" i="196"/>
  <c r="U756" i="196"/>
  <c r="U757" i="196"/>
  <c r="U758" i="196"/>
  <c r="U759" i="196"/>
  <c r="U760" i="196"/>
  <c r="U761" i="196"/>
  <c r="U762" i="196"/>
  <c r="U763" i="196"/>
  <c r="U764" i="196"/>
  <c r="U765" i="196"/>
  <c r="U766" i="196"/>
  <c r="U767" i="196"/>
  <c r="U768" i="196"/>
  <c r="U769" i="196"/>
  <c r="U770" i="196"/>
  <c r="U771" i="196"/>
  <c r="U772" i="196"/>
  <c r="U773" i="196"/>
  <c r="U774" i="196"/>
  <c r="U775" i="196"/>
  <c r="U776" i="196"/>
  <c r="U777" i="196"/>
  <c r="U778" i="196"/>
  <c r="U779" i="196"/>
  <c r="U780" i="196"/>
  <c r="U781" i="196"/>
  <c r="U782" i="196"/>
  <c r="U783" i="196"/>
  <c r="U784" i="196"/>
  <c r="U785" i="196"/>
  <c r="U786" i="196"/>
  <c r="U787" i="196"/>
  <c r="U788" i="196"/>
  <c r="U789" i="196"/>
  <c r="U790" i="196"/>
  <c r="U791" i="196"/>
  <c r="U792" i="196"/>
  <c r="U793" i="196"/>
  <c r="U794" i="196"/>
  <c r="U795" i="196"/>
  <c r="U796" i="196"/>
  <c r="U797" i="196"/>
  <c r="U798" i="196"/>
  <c r="U799" i="196"/>
  <c r="U800" i="196"/>
  <c r="U801" i="196"/>
  <c r="U802" i="196"/>
  <c r="U803" i="196"/>
  <c r="U804" i="196"/>
  <c r="U805" i="196"/>
  <c r="U806" i="196"/>
  <c r="U807" i="196"/>
  <c r="U808" i="196"/>
  <c r="U809" i="196"/>
  <c r="U810" i="196"/>
  <c r="U811" i="196"/>
  <c r="U812" i="196"/>
  <c r="U813" i="196"/>
  <c r="U814" i="196"/>
  <c r="U815" i="196"/>
  <c r="U816" i="196"/>
  <c r="U817" i="196"/>
  <c r="U818" i="196"/>
  <c r="U819" i="196"/>
  <c r="U820" i="196"/>
  <c r="U821" i="196"/>
  <c r="U822" i="196"/>
  <c r="U823" i="196"/>
  <c r="U824" i="196"/>
  <c r="U825" i="196"/>
  <c r="U826" i="196"/>
  <c r="U827" i="196"/>
  <c r="U828" i="196"/>
  <c r="U829" i="196"/>
  <c r="U830" i="196"/>
  <c r="U831" i="196"/>
  <c r="U832" i="196"/>
  <c r="U833" i="196"/>
  <c r="U834" i="196"/>
  <c r="U835" i="196"/>
  <c r="U836" i="196"/>
  <c r="U837" i="196"/>
  <c r="U838" i="196"/>
  <c r="U839" i="196"/>
  <c r="U840" i="196"/>
  <c r="U841" i="196"/>
  <c r="U842" i="196"/>
  <c r="U843" i="196"/>
  <c r="U844" i="196"/>
  <c r="U845" i="196"/>
  <c r="U846" i="196"/>
  <c r="U847" i="196"/>
  <c r="U848" i="196"/>
  <c r="U849" i="196"/>
  <c r="U850" i="196"/>
  <c r="U851" i="196"/>
  <c r="U852" i="196"/>
  <c r="U853" i="196"/>
  <c r="U854" i="196"/>
  <c r="U855" i="196"/>
  <c r="U856" i="196"/>
  <c r="U857" i="196"/>
  <c r="U858" i="196"/>
  <c r="U859" i="196"/>
  <c r="U860" i="196"/>
  <c r="U861" i="196"/>
  <c r="U862" i="196"/>
  <c r="U863" i="196"/>
  <c r="U864" i="196"/>
  <c r="U865" i="196"/>
  <c r="U866" i="196"/>
  <c r="U867" i="196"/>
  <c r="U868" i="196"/>
  <c r="U869" i="196"/>
  <c r="U870" i="196"/>
  <c r="U871" i="196"/>
  <c r="U872" i="196"/>
  <c r="U873" i="196"/>
  <c r="U874" i="196"/>
  <c r="U875" i="196"/>
  <c r="U876" i="196"/>
  <c r="U877" i="196"/>
  <c r="U878" i="196"/>
  <c r="U879" i="196"/>
  <c r="U880" i="196"/>
  <c r="U881" i="196"/>
  <c r="U882" i="196"/>
  <c r="U883" i="196"/>
  <c r="U884" i="196"/>
  <c r="U885" i="196"/>
  <c r="U886" i="196"/>
  <c r="U887" i="196"/>
  <c r="U888" i="196"/>
  <c r="U889" i="196"/>
  <c r="U890" i="196"/>
  <c r="U891" i="196"/>
  <c r="U892" i="196"/>
  <c r="U893" i="196"/>
  <c r="U894" i="196"/>
  <c r="U895" i="196"/>
  <c r="U896" i="196"/>
  <c r="U897" i="196"/>
  <c r="U898" i="196"/>
  <c r="U899" i="196"/>
  <c r="U900" i="196"/>
  <c r="U901" i="196"/>
  <c r="U902" i="196"/>
  <c r="U903" i="196"/>
  <c r="U904" i="196"/>
  <c r="U905" i="196"/>
  <c r="U906" i="196"/>
  <c r="U907" i="196"/>
  <c r="U908" i="196"/>
  <c r="U909" i="196"/>
  <c r="U910" i="196"/>
  <c r="U911" i="196"/>
  <c r="U912" i="196"/>
  <c r="U913" i="196"/>
  <c r="U914" i="196"/>
  <c r="U915" i="196"/>
  <c r="U916" i="196"/>
  <c r="U917" i="196"/>
  <c r="U918" i="196"/>
  <c r="U919" i="196"/>
  <c r="U920" i="196"/>
  <c r="U921" i="196"/>
  <c r="U922" i="196"/>
  <c r="U923" i="196"/>
  <c r="U924" i="196"/>
  <c r="U925" i="196"/>
  <c r="U926" i="196"/>
  <c r="U927" i="196"/>
  <c r="U928" i="196"/>
  <c r="U929" i="196"/>
  <c r="U930" i="196"/>
  <c r="U931" i="196"/>
  <c r="U932" i="196"/>
  <c r="U933" i="196"/>
  <c r="U934" i="196"/>
  <c r="U935" i="196"/>
  <c r="U936" i="196"/>
  <c r="U937" i="196"/>
  <c r="U938" i="196"/>
  <c r="U939" i="196"/>
  <c r="U940" i="196"/>
  <c r="U941" i="196"/>
  <c r="U942" i="196"/>
  <c r="U943" i="196"/>
  <c r="U944" i="196"/>
  <c r="U945" i="196"/>
  <c r="U946" i="196"/>
  <c r="U947" i="196"/>
  <c r="U948" i="196"/>
  <c r="U949" i="196"/>
  <c r="U950" i="196"/>
  <c r="U951" i="196"/>
  <c r="U952" i="196"/>
  <c r="U953" i="196"/>
  <c r="U954" i="196"/>
  <c r="U955" i="196"/>
  <c r="U956" i="196"/>
  <c r="U957" i="196"/>
  <c r="U958" i="196"/>
  <c r="U959" i="196"/>
  <c r="U960" i="196"/>
  <c r="U961" i="196"/>
  <c r="U962" i="196"/>
  <c r="U963" i="196"/>
  <c r="U964" i="196"/>
  <c r="U965" i="196"/>
  <c r="U966" i="196"/>
  <c r="U967" i="196"/>
  <c r="U968" i="196"/>
  <c r="U969" i="196"/>
  <c r="U970" i="196"/>
  <c r="U971" i="196"/>
  <c r="U972" i="196"/>
  <c r="U973" i="196"/>
  <c r="U974" i="196"/>
  <c r="U975" i="196"/>
  <c r="U976" i="196"/>
  <c r="U977" i="196"/>
  <c r="U978" i="196"/>
  <c r="U979" i="196"/>
  <c r="U980" i="196"/>
  <c r="U981" i="196"/>
  <c r="U982" i="196"/>
  <c r="U983" i="196"/>
  <c r="U984" i="196"/>
  <c r="U985" i="196"/>
  <c r="U986" i="196"/>
  <c r="U987" i="196"/>
  <c r="U988" i="196"/>
  <c r="U989" i="196"/>
  <c r="U990" i="196"/>
  <c r="U991" i="196"/>
  <c r="U992" i="196"/>
  <c r="U993" i="196"/>
  <c r="U994" i="196"/>
  <c r="U995" i="196"/>
  <c r="U996" i="196"/>
  <c r="U997" i="196"/>
  <c r="U998" i="196"/>
  <c r="U999" i="196"/>
  <c r="U1000" i="196"/>
  <c r="U1001" i="196"/>
  <c r="U1002" i="196"/>
  <c r="U1003" i="196"/>
  <c r="U1004" i="196"/>
  <c r="U1005" i="196"/>
  <c r="U1006" i="196"/>
  <c r="U1007" i="196"/>
  <c r="U1008" i="196"/>
  <c r="U1009" i="196"/>
  <c r="U1010" i="196"/>
  <c r="U1011" i="196"/>
  <c r="U1012" i="196"/>
  <c r="U1013" i="196"/>
  <c r="U1014" i="196"/>
  <c r="U1015" i="196"/>
  <c r="U1016" i="196"/>
  <c r="U1017" i="196"/>
  <c r="U1018" i="196"/>
  <c r="U1019" i="196"/>
  <c r="U1020" i="196"/>
  <c r="U1021" i="196"/>
  <c r="U1022" i="196"/>
  <c r="U1023" i="196"/>
  <c r="U1024" i="196"/>
  <c r="U1025" i="196"/>
  <c r="U1026" i="196"/>
  <c r="U1027" i="196"/>
  <c r="U1028" i="196"/>
  <c r="U1029" i="196"/>
  <c r="U1030" i="196"/>
  <c r="U1031" i="196"/>
  <c r="U1032" i="196"/>
  <c r="U1033" i="196"/>
  <c r="U1034" i="196"/>
  <c r="U1035" i="196"/>
  <c r="U1036" i="196"/>
  <c r="U1037" i="196"/>
  <c r="U1038" i="196"/>
  <c r="U1039" i="196"/>
  <c r="U1040" i="196"/>
  <c r="U1041" i="196"/>
  <c r="U1042" i="196"/>
  <c r="U1043" i="196"/>
  <c r="U1044" i="196"/>
  <c r="U1045" i="196"/>
  <c r="U1046" i="196"/>
  <c r="U1047" i="196"/>
  <c r="U1048" i="196"/>
  <c r="U1049" i="196"/>
  <c r="U1050" i="196"/>
  <c r="U1051" i="196"/>
  <c r="U1052" i="196"/>
  <c r="U1053" i="196"/>
  <c r="U1054" i="196"/>
  <c r="U1055" i="196"/>
  <c r="U1056" i="196"/>
  <c r="U1057" i="196"/>
  <c r="U1058" i="196"/>
  <c r="U1059" i="196"/>
  <c r="U1060" i="196"/>
  <c r="U1061" i="196"/>
  <c r="U1062" i="196"/>
  <c r="U1063" i="196"/>
  <c r="U1064" i="196"/>
  <c r="U1065" i="196"/>
  <c r="U1066" i="196"/>
  <c r="U1067" i="196"/>
  <c r="U1068" i="196"/>
  <c r="U1069" i="196"/>
  <c r="U1070" i="196"/>
  <c r="U1071" i="196"/>
  <c r="U1072" i="196"/>
  <c r="U1073" i="196"/>
  <c r="U1074" i="196"/>
  <c r="U1075" i="196"/>
  <c r="U1076" i="196"/>
  <c r="U1077" i="196"/>
  <c r="U1078" i="196"/>
  <c r="U1079" i="196"/>
  <c r="U1080" i="196"/>
  <c r="U1081" i="196"/>
  <c r="U1082" i="196"/>
  <c r="U1083" i="196"/>
  <c r="U1084" i="196"/>
  <c r="U1085" i="196"/>
  <c r="U1086" i="196"/>
  <c r="U1087" i="196"/>
  <c r="U1088" i="196"/>
  <c r="U1089" i="196"/>
  <c r="U1090" i="196"/>
  <c r="U1091" i="196"/>
  <c r="U1092" i="196"/>
  <c r="U1093" i="196"/>
  <c r="U1094" i="196"/>
  <c r="U1095" i="196"/>
  <c r="U1096" i="196"/>
  <c r="U1097" i="196"/>
  <c r="U1098" i="196"/>
  <c r="U1099" i="196"/>
  <c r="U1100" i="196"/>
  <c r="U1101" i="196"/>
  <c r="U1102" i="196"/>
  <c r="U1103" i="196"/>
  <c r="U1104" i="196"/>
  <c r="U1105" i="196"/>
  <c r="U1106" i="196"/>
  <c r="U1107" i="196"/>
  <c r="U1108" i="196"/>
  <c r="U1109" i="196"/>
  <c r="U1110" i="196"/>
  <c r="U1111" i="196"/>
  <c r="U1112" i="196"/>
  <c r="U1113" i="196"/>
  <c r="U1114" i="196"/>
  <c r="U1115" i="196"/>
  <c r="U1116" i="196"/>
  <c r="U1117" i="196"/>
  <c r="U1118" i="196"/>
  <c r="U1119" i="196"/>
  <c r="U1120" i="196"/>
  <c r="U1121" i="196"/>
  <c r="U1122" i="196"/>
  <c r="U1123" i="196"/>
  <c r="U1124" i="196"/>
  <c r="U1125" i="196"/>
  <c r="U1126" i="196"/>
  <c r="U1127" i="196"/>
  <c r="U1128" i="196"/>
  <c r="U1129" i="196"/>
  <c r="U1130" i="196"/>
  <c r="U1131" i="196"/>
  <c r="U1132" i="196"/>
  <c r="U1133" i="196"/>
  <c r="U1134" i="196"/>
  <c r="U1135" i="196"/>
  <c r="U1136" i="196"/>
  <c r="U1137" i="196"/>
  <c r="U1138" i="196"/>
  <c r="U1139" i="196"/>
  <c r="U1140" i="196"/>
  <c r="U1141" i="196"/>
  <c r="U1142" i="196"/>
  <c r="U1143" i="196"/>
  <c r="U1144" i="196"/>
  <c r="U1145" i="196"/>
  <c r="U1146" i="196"/>
  <c r="U1147" i="196"/>
  <c r="U1148" i="196"/>
  <c r="U1149" i="196"/>
  <c r="U1150" i="196"/>
  <c r="U1151" i="196"/>
  <c r="U1152" i="196"/>
  <c r="U1153" i="196"/>
  <c r="U1154" i="196"/>
  <c r="U1155" i="196"/>
  <c r="U1156" i="196"/>
  <c r="U1157" i="196"/>
  <c r="U1158" i="196"/>
  <c r="U1159" i="196"/>
  <c r="U1160" i="196"/>
  <c r="U1161" i="196"/>
  <c r="U1162" i="196"/>
  <c r="U1163" i="196"/>
  <c r="U1164" i="196"/>
  <c r="U1165" i="196"/>
  <c r="U1166" i="196"/>
  <c r="U1167" i="196"/>
  <c r="U1168" i="196"/>
  <c r="U1169" i="196"/>
  <c r="U1170" i="196"/>
  <c r="U1171" i="196"/>
  <c r="U1172" i="196"/>
  <c r="U1173" i="196"/>
  <c r="U1174" i="196"/>
  <c r="U1175" i="196"/>
  <c r="U1176" i="196"/>
  <c r="U1177" i="196"/>
  <c r="U1178" i="196"/>
  <c r="U1179" i="196"/>
  <c r="U1180" i="196"/>
  <c r="U1181" i="196"/>
  <c r="U1182" i="196"/>
  <c r="U1183" i="196"/>
  <c r="U1184" i="196"/>
  <c r="U1185" i="196"/>
  <c r="U1186" i="196"/>
  <c r="U1187" i="196"/>
  <c r="U1188" i="196"/>
  <c r="U1189" i="196"/>
  <c r="U1190" i="196"/>
  <c r="U1191" i="196"/>
  <c r="U1192" i="196"/>
  <c r="U1193" i="196"/>
  <c r="U1194" i="196"/>
  <c r="U1195" i="196"/>
  <c r="U1196" i="196"/>
  <c r="U1197" i="196"/>
  <c r="U1198" i="196"/>
  <c r="U1199" i="196"/>
  <c r="U1200" i="196"/>
  <c r="U1201" i="196"/>
  <c r="U1202" i="196"/>
  <c r="U1203" i="196"/>
  <c r="U1204" i="196"/>
  <c r="U1205" i="196"/>
  <c r="U1206" i="196"/>
  <c r="U1207" i="196"/>
  <c r="U1208" i="196"/>
  <c r="U1209" i="196"/>
  <c r="U1210" i="196"/>
  <c r="U1211" i="196"/>
  <c r="U1212" i="196"/>
  <c r="U1213" i="196"/>
  <c r="U1214" i="196"/>
  <c r="U1215" i="196"/>
  <c r="U1216" i="196"/>
  <c r="U1217" i="196"/>
  <c r="U1218" i="196"/>
  <c r="U1219" i="196"/>
  <c r="U1220" i="196"/>
  <c r="U1221" i="196"/>
  <c r="U1222" i="196"/>
  <c r="U1223" i="196"/>
  <c r="U1224" i="196"/>
  <c r="U1225" i="196"/>
  <c r="U1226" i="196"/>
  <c r="U1227" i="196"/>
  <c r="U1228" i="196"/>
  <c r="U1229" i="196"/>
  <c r="U1230" i="196"/>
  <c r="U1231" i="196"/>
  <c r="U1232" i="196"/>
  <c r="U1233" i="196"/>
  <c r="U1234" i="196"/>
  <c r="U1235" i="196"/>
  <c r="U1236" i="196"/>
  <c r="U1237" i="196"/>
  <c r="U1238" i="196"/>
  <c r="U1239" i="196"/>
  <c r="U1240" i="196"/>
  <c r="U1241" i="196"/>
  <c r="U1242" i="196"/>
  <c r="U1243" i="196"/>
  <c r="U1244" i="196"/>
  <c r="U1245" i="196"/>
  <c r="U1246" i="196"/>
  <c r="U1247" i="196"/>
  <c r="U1248" i="196"/>
  <c r="U1249" i="196"/>
  <c r="U1250" i="196"/>
  <c r="U1251" i="196"/>
  <c r="U1252" i="196"/>
  <c r="U1253" i="196"/>
  <c r="U1254" i="196"/>
  <c r="U1255" i="196"/>
  <c r="U1256" i="196"/>
  <c r="U1257" i="196"/>
  <c r="U1258" i="196"/>
  <c r="U1259" i="196"/>
  <c r="U1260" i="196"/>
  <c r="U1261" i="196"/>
  <c r="U1262" i="196"/>
  <c r="U1263" i="196"/>
  <c r="U1264" i="196"/>
  <c r="U1265" i="196"/>
  <c r="U1266" i="196"/>
  <c r="U1267" i="196"/>
  <c r="U1268" i="196"/>
  <c r="U1269" i="196"/>
  <c r="U1270" i="196"/>
  <c r="U1271" i="196"/>
  <c r="U1272" i="196"/>
  <c r="U1273" i="196"/>
  <c r="U1274" i="196"/>
  <c r="U1275" i="196"/>
  <c r="U1276" i="196"/>
  <c r="U1277" i="196"/>
  <c r="U1278" i="196"/>
  <c r="V2" i="196"/>
  <c r="V3" i="196"/>
  <c r="V4" i="196"/>
  <c r="V5" i="196"/>
  <c r="V6" i="196"/>
  <c r="V7" i="196"/>
  <c r="V8" i="196"/>
  <c r="V9" i="196"/>
  <c r="V10" i="196"/>
  <c r="V11" i="196"/>
  <c r="V12" i="196"/>
  <c r="V13" i="196"/>
  <c r="V14" i="196"/>
  <c r="V15" i="196"/>
  <c r="V16" i="196"/>
  <c r="V17" i="196"/>
  <c r="V18" i="196"/>
  <c r="V19" i="196"/>
  <c r="V20" i="196"/>
  <c r="V21" i="196"/>
  <c r="V22" i="196"/>
  <c r="V23" i="196"/>
  <c r="V24" i="196"/>
  <c r="V25" i="196"/>
  <c r="V26" i="196"/>
  <c r="V27" i="196"/>
  <c r="V28" i="196"/>
  <c r="V29" i="196"/>
  <c r="V30" i="196"/>
  <c r="V31" i="196"/>
  <c r="V32" i="196"/>
  <c r="V33" i="196"/>
  <c r="V34" i="196"/>
  <c r="V35" i="196"/>
  <c r="V36" i="196"/>
  <c r="V37" i="196"/>
  <c r="V38" i="196"/>
  <c r="V39" i="196"/>
  <c r="V40" i="196"/>
  <c r="V41" i="196"/>
  <c r="V42" i="196"/>
  <c r="V43" i="196"/>
  <c r="V44" i="196"/>
  <c r="V45" i="196"/>
  <c r="V46" i="196"/>
  <c r="V47" i="196"/>
  <c r="V48" i="196"/>
  <c r="V49" i="196"/>
  <c r="V50" i="196"/>
  <c r="V51" i="196"/>
  <c r="V52" i="196"/>
  <c r="V53" i="196"/>
  <c r="V54" i="196"/>
  <c r="V55" i="196"/>
  <c r="V56" i="196"/>
  <c r="V57" i="196"/>
  <c r="V58" i="196"/>
  <c r="V59" i="196"/>
  <c r="V60" i="196"/>
  <c r="V61" i="196"/>
  <c r="V62" i="196"/>
  <c r="V63" i="196"/>
  <c r="V64" i="196"/>
  <c r="V65" i="196"/>
  <c r="V66" i="196"/>
  <c r="V67" i="196"/>
  <c r="V68" i="196"/>
  <c r="V69" i="196"/>
  <c r="V70" i="196"/>
  <c r="V71" i="196"/>
  <c r="V72" i="196"/>
  <c r="V73" i="196"/>
  <c r="V74" i="196"/>
  <c r="V75" i="196"/>
  <c r="V76" i="196"/>
  <c r="V77" i="196"/>
  <c r="V78" i="196"/>
  <c r="V79" i="196"/>
  <c r="V80" i="196"/>
  <c r="V81" i="196"/>
  <c r="V82" i="196"/>
  <c r="V83" i="196"/>
  <c r="V84" i="196"/>
  <c r="V85" i="196"/>
  <c r="V86" i="196"/>
  <c r="V87" i="196"/>
  <c r="V88" i="196"/>
  <c r="V89" i="196"/>
  <c r="V90" i="196"/>
  <c r="V91" i="196"/>
  <c r="V92" i="196"/>
  <c r="V93" i="196"/>
  <c r="V94" i="196"/>
  <c r="V95" i="196"/>
  <c r="V96" i="196"/>
  <c r="V97" i="196"/>
  <c r="V98" i="196"/>
  <c r="V99" i="196"/>
  <c r="V100" i="196"/>
  <c r="V101" i="196"/>
  <c r="V102" i="196"/>
  <c r="V103" i="196"/>
  <c r="V104" i="196"/>
  <c r="V105" i="196"/>
  <c r="V106" i="196"/>
  <c r="V107" i="196"/>
  <c r="V108" i="196"/>
  <c r="V109" i="196"/>
  <c r="V110" i="196"/>
  <c r="V111" i="196"/>
  <c r="V112" i="196"/>
  <c r="V113" i="196"/>
  <c r="V114" i="196"/>
  <c r="V115" i="196"/>
  <c r="V116" i="196"/>
  <c r="V117" i="196"/>
  <c r="V118" i="196"/>
  <c r="V119" i="196"/>
  <c r="V120" i="196"/>
  <c r="V121" i="196"/>
  <c r="V122" i="196"/>
  <c r="V123" i="196"/>
  <c r="V124" i="196"/>
  <c r="V125" i="196"/>
  <c r="V126" i="196"/>
  <c r="V127" i="196"/>
  <c r="V128" i="196"/>
  <c r="V129" i="196"/>
  <c r="V130" i="196"/>
  <c r="V131" i="196"/>
  <c r="V132" i="196"/>
  <c r="V133" i="196"/>
  <c r="V134" i="196"/>
  <c r="V135" i="196"/>
  <c r="V136" i="196"/>
  <c r="V137" i="196"/>
  <c r="V138" i="196"/>
  <c r="V139" i="196"/>
  <c r="V140" i="196"/>
  <c r="V141" i="196"/>
  <c r="V142" i="196"/>
  <c r="V143" i="196"/>
  <c r="V144" i="196"/>
  <c r="V145" i="196"/>
  <c r="V146" i="196"/>
  <c r="V147" i="196"/>
  <c r="V148" i="196"/>
  <c r="V149" i="196"/>
  <c r="V150" i="196"/>
  <c r="V151" i="196"/>
  <c r="V152" i="196"/>
  <c r="V153" i="196"/>
  <c r="V154" i="196"/>
  <c r="V155" i="196"/>
  <c r="V156" i="196"/>
  <c r="V157" i="196"/>
  <c r="V158" i="196"/>
  <c r="V159" i="196"/>
  <c r="V160" i="196"/>
  <c r="V161" i="196"/>
  <c r="V162" i="196"/>
  <c r="V163" i="196"/>
  <c r="V164" i="196"/>
  <c r="V165" i="196"/>
  <c r="V166" i="196"/>
  <c r="V167" i="196"/>
  <c r="V168" i="196"/>
  <c r="V169" i="196"/>
  <c r="V170" i="196"/>
  <c r="V171" i="196"/>
  <c r="V172" i="196"/>
  <c r="V173" i="196"/>
  <c r="V174" i="196"/>
  <c r="V175" i="196"/>
  <c r="V176" i="196"/>
  <c r="V177" i="196"/>
  <c r="V178" i="196"/>
  <c r="V179" i="196"/>
  <c r="V180" i="196"/>
  <c r="V181" i="196"/>
  <c r="V182" i="196"/>
  <c r="V183" i="196"/>
  <c r="V184" i="196"/>
  <c r="V185" i="196"/>
  <c r="V186" i="196"/>
  <c r="V187" i="196"/>
  <c r="V188" i="196"/>
  <c r="V189" i="196"/>
  <c r="V190" i="196"/>
  <c r="V191" i="196"/>
  <c r="V192" i="196"/>
  <c r="V193" i="196"/>
  <c r="V194" i="196"/>
  <c r="V195" i="196"/>
  <c r="V196" i="196"/>
  <c r="V197" i="196"/>
  <c r="V198" i="196"/>
  <c r="V199" i="196"/>
  <c r="V200" i="196"/>
  <c r="V201" i="196"/>
  <c r="V202" i="196"/>
  <c r="V203" i="196"/>
  <c r="V204" i="196"/>
  <c r="V205" i="196"/>
  <c r="V206" i="196"/>
  <c r="V207" i="196"/>
  <c r="V208" i="196"/>
  <c r="V209" i="196"/>
  <c r="V210" i="196"/>
  <c r="V211" i="196"/>
  <c r="V212" i="196"/>
  <c r="V213" i="196"/>
  <c r="V214" i="196"/>
  <c r="V215" i="196"/>
  <c r="V216" i="196"/>
  <c r="V217" i="196"/>
  <c r="V218" i="196"/>
  <c r="V219" i="196"/>
  <c r="V220" i="196"/>
  <c r="V221" i="196"/>
  <c r="V222" i="196"/>
  <c r="V223" i="196"/>
  <c r="V224" i="196"/>
  <c r="V225" i="196"/>
  <c r="V226" i="196"/>
  <c r="V227" i="196"/>
  <c r="V228" i="196"/>
  <c r="V229" i="196"/>
  <c r="V230" i="196"/>
  <c r="V231" i="196"/>
  <c r="V232" i="196"/>
  <c r="V233" i="196"/>
  <c r="V234" i="196"/>
  <c r="V235" i="196"/>
  <c r="V236" i="196"/>
  <c r="V237" i="196"/>
  <c r="V238" i="196"/>
  <c r="V239" i="196"/>
  <c r="V240" i="196"/>
  <c r="V241" i="196"/>
  <c r="V242" i="196"/>
  <c r="V243" i="196"/>
  <c r="V244" i="196"/>
  <c r="V245" i="196"/>
  <c r="V246" i="196"/>
  <c r="V247" i="196"/>
  <c r="V248" i="196"/>
  <c r="V249" i="196"/>
  <c r="V250" i="196"/>
  <c r="V251" i="196"/>
  <c r="V252" i="196"/>
  <c r="V253" i="196"/>
  <c r="V254" i="196"/>
  <c r="V255" i="196"/>
  <c r="V256" i="196"/>
  <c r="V257" i="196"/>
  <c r="V258" i="196"/>
  <c r="V259" i="196"/>
  <c r="V260" i="196"/>
  <c r="V261" i="196"/>
  <c r="V262" i="196"/>
  <c r="V263" i="196"/>
  <c r="V264" i="196"/>
  <c r="V265" i="196"/>
  <c r="V266" i="196"/>
  <c r="V267" i="196"/>
  <c r="V268" i="196"/>
  <c r="V269" i="196"/>
  <c r="V270" i="196"/>
  <c r="V271" i="196"/>
  <c r="V272" i="196"/>
  <c r="V273" i="196"/>
  <c r="V274" i="196"/>
  <c r="V275" i="196"/>
  <c r="V276" i="196"/>
  <c r="V277" i="196"/>
  <c r="V278" i="196"/>
  <c r="V279" i="196"/>
  <c r="V280" i="196"/>
  <c r="V281" i="196"/>
  <c r="V282" i="196"/>
  <c r="V283" i="196"/>
  <c r="V284" i="196"/>
  <c r="V285" i="196"/>
  <c r="V286" i="196"/>
  <c r="V287" i="196"/>
  <c r="V288" i="196"/>
  <c r="V289" i="196"/>
  <c r="V290" i="196"/>
  <c r="V291" i="196"/>
  <c r="V292" i="196"/>
  <c r="V293" i="196"/>
  <c r="V294" i="196"/>
  <c r="V295" i="196"/>
  <c r="V296" i="196"/>
  <c r="V297" i="196"/>
  <c r="V298" i="196"/>
  <c r="V299" i="196"/>
  <c r="V300" i="196"/>
  <c r="V301" i="196"/>
  <c r="V302" i="196"/>
  <c r="V303" i="196"/>
  <c r="V304" i="196"/>
  <c r="V305" i="196"/>
  <c r="V306" i="196"/>
  <c r="V307" i="196"/>
  <c r="V308" i="196"/>
  <c r="V309" i="196"/>
  <c r="V310" i="196"/>
  <c r="V311" i="196"/>
  <c r="V312" i="196"/>
  <c r="V313" i="196"/>
  <c r="V314" i="196"/>
  <c r="V315" i="196"/>
  <c r="V316" i="196"/>
  <c r="V317" i="196"/>
  <c r="V318" i="196"/>
  <c r="V319" i="196"/>
  <c r="V320" i="196"/>
  <c r="V321" i="196"/>
  <c r="V322" i="196"/>
  <c r="V323" i="196"/>
  <c r="V324" i="196"/>
  <c r="V325" i="196"/>
  <c r="V326" i="196"/>
  <c r="V327" i="196"/>
  <c r="V328" i="196"/>
  <c r="V329" i="196"/>
  <c r="V330" i="196"/>
  <c r="V331" i="196"/>
  <c r="V332" i="196"/>
  <c r="V333" i="196"/>
  <c r="V334" i="196"/>
  <c r="V335" i="196"/>
  <c r="V336" i="196"/>
  <c r="V337" i="196"/>
  <c r="V338" i="196"/>
  <c r="V339" i="196"/>
  <c r="V340" i="196"/>
  <c r="V341" i="196"/>
  <c r="V342" i="196"/>
  <c r="V343" i="196"/>
  <c r="V344" i="196"/>
  <c r="V345" i="196"/>
  <c r="V346" i="196"/>
  <c r="V347" i="196"/>
  <c r="V348" i="196"/>
  <c r="V349" i="196"/>
  <c r="V350" i="196"/>
  <c r="V351" i="196"/>
  <c r="V352" i="196"/>
  <c r="V353" i="196"/>
  <c r="V354" i="196"/>
  <c r="V355" i="196"/>
  <c r="V356" i="196"/>
  <c r="V357" i="196"/>
  <c r="V358" i="196"/>
  <c r="V359" i="196"/>
  <c r="V360" i="196"/>
  <c r="V361" i="196"/>
  <c r="V362" i="196"/>
  <c r="V363" i="196"/>
  <c r="V364" i="196"/>
  <c r="V365" i="196"/>
  <c r="V366" i="196"/>
  <c r="V367" i="196"/>
  <c r="V368" i="196"/>
  <c r="V369" i="196"/>
  <c r="V370" i="196"/>
  <c r="V371" i="196"/>
  <c r="V372" i="196"/>
  <c r="V373" i="196"/>
  <c r="V374" i="196"/>
  <c r="V375" i="196"/>
  <c r="V376" i="196"/>
  <c r="V377" i="196"/>
  <c r="V378" i="196"/>
  <c r="V379" i="196"/>
  <c r="V380" i="196"/>
  <c r="V381" i="196"/>
  <c r="V382" i="196"/>
  <c r="V383" i="196"/>
  <c r="V384" i="196"/>
  <c r="V385" i="196"/>
  <c r="V386" i="196"/>
  <c r="V387" i="196"/>
  <c r="V388" i="196"/>
  <c r="V389" i="196"/>
  <c r="V390" i="196"/>
  <c r="V391" i="196"/>
  <c r="V392" i="196"/>
  <c r="V393" i="196"/>
  <c r="V394" i="196"/>
  <c r="V395" i="196"/>
  <c r="V396" i="196"/>
  <c r="V397" i="196"/>
  <c r="V398" i="196"/>
  <c r="V399" i="196"/>
  <c r="V400" i="196"/>
  <c r="V401" i="196"/>
  <c r="V402" i="196"/>
  <c r="V403" i="196"/>
  <c r="V404" i="196"/>
  <c r="V405" i="196"/>
  <c r="V406" i="196"/>
  <c r="V407" i="196"/>
  <c r="V408" i="196"/>
  <c r="V409" i="196"/>
  <c r="V410" i="196"/>
  <c r="V411" i="196"/>
  <c r="V412" i="196"/>
  <c r="V413" i="196"/>
  <c r="V414" i="196"/>
  <c r="V415" i="196"/>
  <c r="V416" i="196"/>
  <c r="V417" i="196"/>
  <c r="V418" i="196"/>
  <c r="V419" i="196"/>
  <c r="V420" i="196"/>
  <c r="V421" i="196"/>
  <c r="V422" i="196"/>
  <c r="V423" i="196"/>
  <c r="V424" i="196"/>
  <c r="V425" i="196"/>
  <c r="V426" i="196"/>
  <c r="V427" i="196"/>
  <c r="V428" i="196"/>
  <c r="V429" i="196"/>
  <c r="V430" i="196"/>
  <c r="V431" i="196"/>
  <c r="V432" i="196"/>
  <c r="V433" i="196"/>
  <c r="V434" i="196"/>
  <c r="V435" i="196"/>
  <c r="V436" i="196"/>
  <c r="V437" i="196"/>
  <c r="V438" i="196"/>
  <c r="V439" i="196"/>
  <c r="V440" i="196"/>
  <c r="V441" i="196"/>
  <c r="V442" i="196"/>
  <c r="V443" i="196"/>
  <c r="V444" i="196"/>
  <c r="V445" i="196"/>
  <c r="V446" i="196"/>
  <c r="V447" i="196"/>
  <c r="V448" i="196"/>
  <c r="V449" i="196"/>
  <c r="V450" i="196"/>
  <c r="V451" i="196"/>
  <c r="V452" i="196"/>
  <c r="V453" i="196"/>
  <c r="V454" i="196"/>
  <c r="V455" i="196"/>
  <c r="V456" i="196"/>
  <c r="V457" i="196"/>
  <c r="V458" i="196"/>
  <c r="V459" i="196"/>
  <c r="V460" i="196"/>
  <c r="V461" i="196"/>
  <c r="V462" i="196"/>
  <c r="V463" i="196"/>
  <c r="V464" i="196"/>
  <c r="V465" i="196"/>
  <c r="V466" i="196"/>
  <c r="V467" i="196"/>
  <c r="V468" i="196"/>
  <c r="V469" i="196"/>
  <c r="V470" i="196"/>
  <c r="V471" i="196"/>
  <c r="V472" i="196"/>
  <c r="V473" i="196"/>
  <c r="V474" i="196"/>
  <c r="V475" i="196"/>
  <c r="V476" i="196"/>
  <c r="V477" i="196"/>
  <c r="V478" i="196"/>
  <c r="V479" i="196"/>
  <c r="V480" i="196"/>
  <c r="V481" i="196"/>
  <c r="V482" i="196"/>
  <c r="V483" i="196"/>
  <c r="V484" i="196"/>
  <c r="V485" i="196"/>
  <c r="V486" i="196"/>
  <c r="V487" i="196"/>
  <c r="V488" i="196"/>
  <c r="V489" i="196"/>
  <c r="V490" i="196"/>
  <c r="V491" i="196"/>
  <c r="V492" i="196"/>
  <c r="V493" i="196"/>
  <c r="V494" i="196"/>
  <c r="V495" i="196"/>
  <c r="V496" i="196"/>
  <c r="V497" i="196"/>
  <c r="V498" i="196"/>
  <c r="V499" i="196"/>
  <c r="V500" i="196"/>
  <c r="V501" i="196"/>
  <c r="V502" i="196"/>
  <c r="V503" i="196"/>
  <c r="V504" i="196"/>
  <c r="V505" i="196"/>
  <c r="V506" i="196"/>
  <c r="V507" i="196"/>
  <c r="V508" i="196"/>
  <c r="V509" i="196"/>
  <c r="V510" i="196"/>
  <c r="V511" i="196"/>
  <c r="V512" i="196"/>
  <c r="V513" i="196"/>
  <c r="V514" i="196"/>
  <c r="V515" i="196"/>
  <c r="V516" i="196"/>
  <c r="V517" i="196"/>
  <c r="V518" i="196"/>
  <c r="V519" i="196"/>
  <c r="V520" i="196"/>
  <c r="V521" i="196"/>
  <c r="V522" i="196"/>
  <c r="V523" i="196"/>
  <c r="V524" i="196"/>
  <c r="V525" i="196"/>
  <c r="V526" i="196"/>
  <c r="V527" i="196"/>
  <c r="V528" i="196"/>
  <c r="V529" i="196"/>
  <c r="V530" i="196"/>
  <c r="V531" i="196"/>
  <c r="V532" i="196"/>
  <c r="V533" i="196"/>
  <c r="V534" i="196"/>
  <c r="V535" i="196"/>
  <c r="V536" i="196"/>
  <c r="V537" i="196"/>
  <c r="V538" i="196"/>
  <c r="V539" i="196"/>
  <c r="V540" i="196"/>
  <c r="V541" i="196"/>
  <c r="V542" i="196"/>
  <c r="V543" i="196"/>
  <c r="V544" i="196"/>
  <c r="V545" i="196"/>
  <c r="V546" i="196"/>
  <c r="V547" i="196"/>
  <c r="V548" i="196"/>
  <c r="V549" i="196"/>
  <c r="V550" i="196"/>
  <c r="V551" i="196"/>
  <c r="V552" i="196"/>
  <c r="V553" i="196"/>
  <c r="V554" i="196"/>
  <c r="V555" i="196"/>
  <c r="V556" i="196"/>
  <c r="V557" i="196"/>
  <c r="V558" i="196"/>
  <c r="V559" i="196"/>
  <c r="V560" i="196"/>
  <c r="V561" i="196"/>
  <c r="V562" i="196"/>
  <c r="V563" i="196"/>
  <c r="V564" i="196"/>
  <c r="V565" i="196"/>
  <c r="V566" i="196"/>
  <c r="V567" i="196"/>
  <c r="V568" i="196"/>
  <c r="V569" i="196"/>
  <c r="V570" i="196"/>
  <c r="V571" i="196"/>
  <c r="V572" i="196"/>
  <c r="V573" i="196"/>
  <c r="V574" i="196"/>
  <c r="V575" i="196"/>
  <c r="V576" i="196"/>
  <c r="V577" i="196"/>
  <c r="V578" i="196"/>
  <c r="V579" i="196"/>
  <c r="V580" i="196"/>
  <c r="V581" i="196"/>
  <c r="V582" i="196"/>
  <c r="V583" i="196"/>
  <c r="V584" i="196"/>
  <c r="V585" i="196"/>
  <c r="V586" i="196"/>
  <c r="V587" i="196"/>
  <c r="V588" i="196"/>
  <c r="V589" i="196"/>
  <c r="V590" i="196"/>
  <c r="V591" i="196"/>
  <c r="V592" i="196"/>
  <c r="V593" i="196"/>
  <c r="V594" i="196"/>
  <c r="V595" i="196"/>
  <c r="V596" i="196"/>
  <c r="V597" i="196"/>
  <c r="V598" i="196"/>
  <c r="V599" i="196"/>
  <c r="V600" i="196"/>
  <c r="V601" i="196"/>
  <c r="V602" i="196"/>
  <c r="V603" i="196"/>
  <c r="V604" i="196"/>
  <c r="V605" i="196"/>
  <c r="V606" i="196"/>
  <c r="V607" i="196"/>
  <c r="V608" i="196"/>
  <c r="V609" i="196"/>
  <c r="V610" i="196"/>
  <c r="V611" i="196"/>
  <c r="V612" i="196"/>
  <c r="V613" i="196"/>
  <c r="V614" i="196"/>
  <c r="V615" i="196"/>
  <c r="V616" i="196"/>
  <c r="V617" i="196"/>
  <c r="V618" i="196"/>
  <c r="V619" i="196"/>
  <c r="V620" i="196"/>
  <c r="V621" i="196"/>
  <c r="V622" i="196"/>
  <c r="V623" i="196"/>
  <c r="V624" i="196"/>
  <c r="V625" i="196"/>
  <c r="V626" i="196"/>
  <c r="V627" i="196"/>
  <c r="V628" i="196"/>
  <c r="V629" i="196"/>
  <c r="V630" i="196"/>
  <c r="V631" i="196"/>
  <c r="V632" i="196"/>
  <c r="V633" i="196"/>
  <c r="V634" i="196"/>
  <c r="V635" i="196"/>
  <c r="V636" i="196"/>
  <c r="V637" i="196"/>
  <c r="V638" i="196"/>
  <c r="V639" i="196"/>
  <c r="V640" i="196"/>
  <c r="V641" i="196"/>
  <c r="V642" i="196"/>
  <c r="V643" i="196"/>
  <c r="V644" i="196"/>
  <c r="V645" i="196"/>
  <c r="V646" i="196"/>
  <c r="V647" i="196"/>
  <c r="V648" i="196"/>
  <c r="V649" i="196"/>
  <c r="V650" i="196"/>
  <c r="V651" i="196"/>
  <c r="V652" i="196"/>
  <c r="V653" i="196"/>
  <c r="V654" i="196"/>
  <c r="V655" i="196"/>
  <c r="V656" i="196"/>
  <c r="V657" i="196"/>
  <c r="V658" i="196"/>
  <c r="V659" i="196"/>
  <c r="V660" i="196"/>
  <c r="V661" i="196"/>
  <c r="V662" i="196"/>
  <c r="V663" i="196"/>
  <c r="V664" i="196"/>
  <c r="V665" i="196"/>
  <c r="V666" i="196"/>
  <c r="V667" i="196"/>
  <c r="V668" i="196"/>
  <c r="V669" i="196"/>
  <c r="V670" i="196"/>
  <c r="V671" i="196"/>
  <c r="V672" i="196"/>
  <c r="V673" i="196"/>
  <c r="V674" i="196"/>
  <c r="V675" i="196"/>
  <c r="V676" i="196"/>
  <c r="V677" i="196"/>
  <c r="V678" i="196"/>
  <c r="V679" i="196"/>
  <c r="V680" i="196"/>
  <c r="V681" i="196"/>
  <c r="V682" i="196"/>
  <c r="V683" i="196"/>
  <c r="V684" i="196"/>
  <c r="V685" i="196"/>
  <c r="V686" i="196"/>
  <c r="V687" i="196"/>
  <c r="V688" i="196"/>
  <c r="V689" i="196"/>
  <c r="V690" i="196"/>
  <c r="V691" i="196"/>
  <c r="V692" i="196"/>
  <c r="V693" i="196"/>
  <c r="V694" i="196"/>
  <c r="V695" i="196"/>
  <c r="V696" i="196"/>
  <c r="V697" i="196"/>
  <c r="V698" i="196"/>
  <c r="V699" i="196"/>
  <c r="V700" i="196"/>
  <c r="V701" i="196"/>
  <c r="V702" i="196"/>
  <c r="V703" i="196"/>
  <c r="V704" i="196"/>
  <c r="V705" i="196"/>
  <c r="V706" i="196"/>
  <c r="V707" i="196"/>
  <c r="V708" i="196"/>
  <c r="V709" i="196"/>
  <c r="V710" i="196"/>
  <c r="V711" i="196"/>
  <c r="V712" i="196"/>
  <c r="V713" i="196"/>
  <c r="V714" i="196"/>
  <c r="V715" i="196"/>
  <c r="V716" i="196"/>
  <c r="V717" i="196"/>
  <c r="V718" i="196"/>
  <c r="V719" i="196"/>
  <c r="V720" i="196"/>
  <c r="V721" i="196"/>
  <c r="V722" i="196"/>
  <c r="V723" i="196"/>
  <c r="V724" i="196"/>
  <c r="V725" i="196"/>
  <c r="V726" i="196"/>
  <c r="V727" i="196"/>
  <c r="V728" i="196"/>
  <c r="V729" i="196"/>
  <c r="V730" i="196"/>
  <c r="V731" i="196"/>
  <c r="V732" i="196"/>
  <c r="V733" i="196"/>
  <c r="V734" i="196"/>
  <c r="V735" i="196"/>
  <c r="V736" i="196"/>
  <c r="V737" i="196"/>
  <c r="V738" i="196"/>
  <c r="V739" i="196"/>
  <c r="V740" i="196"/>
  <c r="V741" i="196"/>
  <c r="V742" i="196"/>
  <c r="V743" i="196"/>
  <c r="V744" i="196"/>
  <c r="V745" i="196"/>
  <c r="V746" i="196"/>
  <c r="V747" i="196"/>
  <c r="V748" i="196"/>
  <c r="V749" i="196"/>
  <c r="V750" i="196"/>
  <c r="V751" i="196"/>
  <c r="V752" i="196"/>
  <c r="V753" i="196"/>
  <c r="V754" i="196"/>
  <c r="V755" i="196"/>
  <c r="V756" i="196"/>
  <c r="V757" i="196"/>
  <c r="V758" i="196"/>
  <c r="V759" i="196"/>
  <c r="V760" i="196"/>
  <c r="V761" i="196"/>
  <c r="V762" i="196"/>
  <c r="V763" i="196"/>
  <c r="V764" i="196"/>
  <c r="V765" i="196"/>
  <c r="V766" i="196"/>
  <c r="V767" i="196"/>
  <c r="V768" i="196"/>
  <c r="V769" i="196"/>
  <c r="V770" i="196"/>
  <c r="V771" i="196"/>
  <c r="V772" i="196"/>
  <c r="V773" i="196"/>
  <c r="V774" i="196"/>
  <c r="V775" i="196"/>
  <c r="V776" i="196"/>
  <c r="V777" i="196"/>
  <c r="V778" i="196"/>
  <c r="V779" i="196"/>
  <c r="V780" i="196"/>
  <c r="V781" i="196"/>
  <c r="V782" i="196"/>
  <c r="V783" i="196"/>
  <c r="V784" i="196"/>
  <c r="V785" i="196"/>
  <c r="V786" i="196"/>
  <c r="V787" i="196"/>
  <c r="V788" i="196"/>
  <c r="V789" i="196"/>
  <c r="V790" i="196"/>
  <c r="V791" i="196"/>
  <c r="V792" i="196"/>
  <c r="V793" i="196"/>
  <c r="V794" i="196"/>
  <c r="V795" i="196"/>
  <c r="V796" i="196"/>
  <c r="V797" i="196"/>
  <c r="V798" i="196"/>
  <c r="V799" i="196"/>
  <c r="V800" i="196"/>
  <c r="V801" i="196"/>
  <c r="V802" i="196"/>
  <c r="V803" i="196"/>
  <c r="V804" i="196"/>
  <c r="V805" i="196"/>
  <c r="V806" i="196"/>
  <c r="V807" i="196"/>
  <c r="V808" i="196"/>
  <c r="V809" i="196"/>
  <c r="V810" i="196"/>
  <c r="V811" i="196"/>
  <c r="V812" i="196"/>
  <c r="V813" i="196"/>
  <c r="V814" i="196"/>
  <c r="V815" i="196"/>
  <c r="V816" i="196"/>
  <c r="V817" i="196"/>
  <c r="V818" i="196"/>
  <c r="V819" i="196"/>
  <c r="V820" i="196"/>
  <c r="V821" i="196"/>
  <c r="V822" i="196"/>
  <c r="V823" i="196"/>
  <c r="V824" i="196"/>
  <c r="V825" i="196"/>
  <c r="V826" i="196"/>
  <c r="V827" i="196"/>
  <c r="V828" i="196"/>
  <c r="V829" i="196"/>
  <c r="V830" i="196"/>
  <c r="V831" i="196"/>
  <c r="V832" i="196"/>
  <c r="V833" i="196"/>
  <c r="V834" i="196"/>
  <c r="V835" i="196"/>
  <c r="V836" i="196"/>
  <c r="V837" i="196"/>
  <c r="V838" i="196"/>
  <c r="V839" i="196"/>
  <c r="V840" i="196"/>
  <c r="V841" i="196"/>
  <c r="V842" i="196"/>
  <c r="V843" i="196"/>
  <c r="V844" i="196"/>
  <c r="V845" i="196"/>
  <c r="V846" i="196"/>
  <c r="V847" i="196"/>
  <c r="V848" i="196"/>
  <c r="V849" i="196"/>
  <c r="V850" i="196"/>
  <c r="V851" i="196"/>
  <c r="V852" i="196"/>
  <c r="V853" i="196"/>
  <c r="V854" i="196"/>
  <c r="V855" i="196"/>
  <c r="V856" i="196"/>
  <c r="V857" i="196"/>
  <c r="V858" i="196"/>
  <c r="V859" i="196"/>
  <c r="V860" i="196"/>
  <c r="V861" i="196"/>
  <c r="V862" i="196"/>
  <c r="V863" i="196"/>
  <c r="V864" i="196"/>
  <c r="V865" i="196"/>
  <c r="V866" i="196"/>
  <c r="V867" i="196"/>
  <c r="V868" i="196"/>
  <c r="V869" i="196"/>
  <c r="V870" i="196"/>
  <c r="V871" i="196"/>
  <c r="V872" i="196"/>
  <c r="V873" i="196"/>
  <c r="V874" i="196"/>
  <c r="V875" i="196"/>
  <c r="V876" i="196"/>
  <c r="V877" i="196"/>
  <c r="V878" i="196"/>
  <c r="V879" i="196"/>
  <c r="V880" i="196"/>
  <c r="V881" i="196"/>
  <c r="V882" i="196"/>
  <c r="V883" i="196"/>
  <c r="V884" i="196"/>
  <c r="V885" i="196"/>
  <c r="V886" i="196"/>
  <c r="V887" i="196"/>
  <c r="V888" i="196"/>
  <c r="V889" i="196"/>
  <c r="V890" i="196"/>
  <c r="V891" i="196"/>
  <c r="V892" i="196"/>
  <c r="V893" i="196"/>
  <c r="V894" i="196"/>
  <c r="V895" i="196"/>
  <c r="V896" i="196"/>
  <c r="V897" i="196"/>
  <c r="V898" i="196"/>
  <c r="V899" i="196"/>
  <c r="V900" i="196"/>
  <c r="V901" i="196"/>
  <c r="V902" i="196"/>
  <c r="V903" i="196"/>
  <c r="V904" i="196"/>
  <c r="V905" i="196"/>
  <c r="V906" i="196"/>
  <c r="V907" i="196"/>
  <c r="V908" i="196"/>
  <c r="V909" i="196"/>
  <c r="V910" i="196"/>
  <c r="V911" i="196"/>
  <c r="V912" i="196"/>
  <c r="V913" i="196"/>
  <c r="V914" i="196"/>
  <c r="V915" i="196"/>
  <c r="V916" i="196"/>
  <c r="V917" i="196"/>
  <c r="V918" i="196"/>
  <c r="V919" i="196"/>
  <c r="V920" i="196"/>
  <c r="V921" i="196"/>
  <c r="V922" i="196"/>
  <c r="V923" i="196"/>
  <c r="V924" i="196"/>
  <c r="V925" i="196"/>
  <c r="V926" i="196"/>
  <c r="V927" i="196"/>
  <c r="V928" i="196"/>
  <c r="V929" i="196"/>
  <c r="V930" i="196"/>
  <c r="V931" i="196"/>
  <c r="V932" i="196"/>
  <c r="V933" i="196"/>
  <c r="V934" i="196"/>
  <c r="V935" i="196"/>
  <c r="V936" i="196"/>
  <c r="V937" i="196"/>
  <c r="V938" i="196"/>
  <c r="V939" i="196"/>
  <c r="V940" i="196"/>
  <c r="V941" i="196"/>
  <c r="V942" i="196"/>
  <c r="V943" i="196"/>
  <c r="V944" i="196"/>
  <c r="V945" i="196"/>
  <c r="V946" i="196"/>
  <c r="V947" i="196"/>
  <c r="V948" i="196"/>
  <c r="V949" i="196"/>
  <c r="V950" i="196"/>
  <c r="V951" i="196"/>
  <c r="V952" i="196"/>
  <c r="V953" i="196"/>
  <c r="V954" i="196"/>
  <c r="V955" i="196"/>
  <c r="V956" i="196"/>
  <c r="V957" i="196"/>
  <c r="V958" i="196"/>
  <c r="V959" i="196"/>
  <c r="V960" i="196"/>
  <c r="V961" i="196"/>
  <c r="V962" i="196"/>
  <c r="V963" i="196"/>
  <c r="V964" i="196"/>
  <c r="V965" i="196"/>
  <c r="V966" i="196"/>
  <c r="V967" i="196"/>
  <c r="V968" i="196"/>
  <c r="V969" i="196"/>
  <c r="V970" i="196"/>
  <c r="V971" i="196"/>
  <c r="V972" i="196"/>
  <c r="V973" i="196"/>
  <c r="V974" i="196"/>
  <c r="V975" i="196"/>
  <c r="V976" i="196"/>
  <c r="V977" i="196"/>
  <c r="V978" i="196"/>
  <c r="V979" i="196"/>
  <c r="V980" i="196"/>
  <c r="V981" i="196"/>
  <c r="V982" i="196"/>
  <c r="V983" i="196"/>
  <c r="V984" i="196"/>
  <c r="V985" i="196"/>
  <c r="V986" i="196"/>
  <c r="V987" i="196"/>
  <c r="V988" i="196"/>
  <c r="V989" i="196"/>
  <c r="V990" i="196"/>
  <c r="V991" i="196"/>
  <c r="V992" i="196"/>
  <c r="V993" i="196"/>
  <c r="V994" i="196"/>
  <c r="V995" i="196"/>
  <c r="V996" i="196"/>
  <c r="V997" i="196"/>
  <c r="V998" i="196"/>
  <c r="V999" i="196"/>
  <c r="V1000" i="196"/>
  <c r="V1001" i="196"/>
  <c r="V1002" i="196"/>
  <c r="V1003" i="196"/>
  <c r="V1004" i="196"/>
  <c r="V1005" i="196"/>
  <c r="V1006" i="196"/>
  <c r="V1007" i="196"/>
  <c r="V1008" i="196"/>
  <c r="V1009" i="196"/>
  <c r="V1010" i="196"/>
  <c r="V1011" i="196"/>
  <c r="V1012" i="196"/>
  <c r="V1013" i="196"/>
  <c r="V1014" i="196"/>
  <c r="V1015" i="196"/>
  <c r="V1016" i="196"/>
  <c r="V1017" i="196"/>
  <c r="V1018" i="196"/>
  <c r="V1019" i="196"/>
  <c r="V1020" i="196"/>
  <c r="V1021" i="196"/>
  <c r="V1022" i="196"/>
  <c r="V1023" i="196"/>
  <c r="V1024" i="196"/>
  <c r="V1025" i="196"/>
  <c r="V1026" i="196"/>
  <c r="V1027" i="196"/>
  <c r="V1028" i="196"/>
  <c r="V1029" i="196"/>
  <c r="V1030" i="196"/>
  <c r="V1031" i="196"/>
  <c r="V1032" i="196"/>
  <c r="V1033" i="196"/>
  <c r="V1034" i="196"/>
  <c r="V1035" i="196"/>
  <c r="V1036" i="196"/>
  <c r="V1037" i="196"/>
  <c r="V1038" i="196"/>
  <c r="V1039" i="196"/>
  <c r="V1040" i="196"/>
  <c r="V1041" i="196"/>
  <c r="V1042" i="196"/>
  <c r="V1043" i="196"/>
  <c r="V1044" i="196"/>
  <c r="V1045" i="196"/>
  <c r="V1046" i="196"/>
  <c r="V1047" i="196"/>
  <c r="V1048" i="196"/>
  <c r="V1049" i="196"/>
  <c r="V1050" i="196"/>
  <c r="V1051" i="196"/>
  <c r="V1052" i="196"/>
  <c r="V1053" i="196"/>
  <c r="V1054" i="196"/>
  <c r="V1055" i="196"/>
  <c r="V1056" i="196"/>
  <c r="V1057" i="196"/>
  <c r="V1058" i="196"/>
  <c r="V1059" i="196"/>
  <c r="V1060" i="196"/>
  <c r="V1061" i="196"/>
  <c r="V1062" i="196"/>
  <c r="V1063" i="196"/>
  <c r="V1064" i="196"/>
  <c r="V1065" i="196"/>
  <c r="V1066" i="196"/>
  <c r="V1067" i="196"/>
  <c r="V1068" i="196"/>
  <c r="V1069" i="196"/>
  <c r="V1070" i="196"/>
  <c r="V1071" i="196"/>
  <c r="V1072" i="196"/>
  <c r="V1073" i="196"/>
  <c r="V1074" i="196"/>
  <c r="V1075" i="196"/>
  <c r="V1076" i="196"/>
  <c r="V1077" i="196"/>
  <c r="V1078" i="196"/>
  <c r="V1079" i="196"/>
  <c r="V1080" i="196"/>
  <c r="V1081" i="196"/>
  <c r="V1082" i="196"/>
  <c r="V1083" i="196"/>
  <c r="V1084" i="196"/>
  <c r="V1085" i="196"/>
  <c r="V1086" i="196"/>
  <c r="V1087" i="196"/>
  <c r="V1088" i="196"/>
  <c r="V1089" i="196"/>
  <c r="V1090" i="196"/>
  <c r="V1091" i="196"/>
  <c r="V1092" i="196"/>
  <c r="V1093" i="196"/>
  <c r="V1094" i="196"/>
  <c r="V1095" i="196"/>
  <c r="V1096" i="196"/>
  <c r="V1097" i="196"/>
  <c r="V1098" i="196"/>
  <c r="V1099" i="196"/>
  <c r="V1100" i="196"/>
  <c r="V1101" i="196"/>
  <c r="V1102" i="196"/>
  <c r="V1103" i="196"/>
  <c r="V1104" i="196"/>
  <c r="V1105" i="196"/>
  <c r="V1106" i="196"/>
  <c r="V1107" i="196"/>
  <c r="V1108" i="196"/>
  <c r="V1109" i="196"/>
  <c r="V1110" i="196"/>
  <c r="V1111" i="196"/>
  <c r="V1112" i="196"/>
  <c r="V1113" i="196"/>
  <c r="V1114" i="196"/>
  <c r="V1115" i="196"/>
  <c r="V1116" i="196"/>
  <c r="V1117" i="196"/>
  <c r="V1118" i="196"/>
  <c r="V1119" i="196"/>
  <c r="V1120" i="196"/>
  <c r="V1121" i="196"/>
  <c r="V1122" i="196"/>
  <c r="V1123" i="196"/>
  <c r="V1124" i="196"/>
  <c r="V1125" i="196"/>
  <c r="V1126" i="196"/>
  <c r="V1127" i="196"/>
  <c r="V1128" i="196"/>
  <c r="V1129" i="196"/>
  <c r="V1130" i="196"/>
  <c r="V1131" i="196"/>
  <c r="V1132" i="196"/>
  <c r="V1133" i="196"/>
  <c r="V1134" i="196"/>
  <c r="V1135" i="196"/>
  <c r="V1136" i="196"/>
  <c r="V1137" i="196"/>
  <c r="V1138" i="196"/>
  <c r="V1139" i="196"/>
  <c r="V1140" i="196"/>
  <c r="V1141" i="196"/>
  <c r="V1142" i="196"/>
  <c r="V1143" i="196"/>
  <c r="V1144" i="196"/>
  <c r="V1145" i="196"/>
  <c r="V1146" i="196"/>
  <c r="V1147" i="196"/>
  <c r="V1148" i="196"/>
  <c r="V1149" i="196"/>
  <c r="V1150" i="196"/>
  <c r="V1151" i="196"/>
  <c r="V1152" i="196"/>
  <c r="V1153" i="196"/>
  <c r="V1154" i="196"/>
  <c r="V1155" i="196"/>
  <c r="V1156" i="196"/>
  <c r="V1157" i="196"/>
  <c r="V1158" i="196"/>
  <c r="V1159" i="196"/>
  <c r="V1160" i="196"/>
  <c r="V1161" i="196"/>
  <c r="V1162" i="196"/>
  <c r="V1163" i="196"/>
  <c r="V1164" i="196"/>
  <c r="V1165" i="196"/>
  <c r="V1166" i="196"/>
  <c r="V1167" i="196"/>
  <c r="V1168" i="196"/>
  <c r="V1169" i="196"/>
  <c r="V1170" i="196"/>
  <c r="V1171" i="196"/>
  <c r="V1172" i="196"/>
  <c r="V1173" i="196"/>
  <c r="V1174" i="196"/>
  <c r="V1175" i="196"/>
  <c r="V1176" i="196"/>
  <c r="V1177" i="196"/>
  <c r="V1178" i="196"/>
  <c r="V1179" i="196"/>
  <c r="V1180" i="196"/>
  <c r="V1181" i="196"/>
  <c r="V1182" i="196"/>
  <c r="V1183" i="196"/>
  <c r="V1184" i="196"/>
  <c r="V1185" i="196"/>
  <c r="V1186" i="196"/>
  <c r="V1187" i="196"/>
  <c r="V1188" i="196"/>
  <c r="V1189" i="196"/>
  <c r="V1190" i="196"/>
  <c r="V1191" i="196"/>
  <c r="V1192" i="196"/>
  <c r="V1193" i="196"/>
  <c r="V1194" i="196"/>
  <c r="V1195" i="196"/>
  <c r="V1196" i="196"/>
  <c r="V1197" i="196"/>
  <c r="V1198" i="196"/>
  <c r="V1199" i="196"/>
  <c r="V1200" i="196"/>
  <c r="V1201" i="196"/>
  <c r="V1202" i="196"/>
  <c r="V1203" i="196"/>
  <c r="V1204" i="196"/>
  <c r="V1205" i="196"/>
  <c r="V1206" i="196"/>
  <c r="V1207" i="196"/>
  <c r="V1208" i="196"/>
  <c r="V1209" i="196"/>
  <c r="V1210" i="196"/>
  <c r="V1211" i="196"/>
  <c r="V1212" i="196"/>
  <c r="V1213" i="196"/>
  <c r="V1214" i="196"/>
  <c r="V1215" i="196"/>
  <c r="V1216" i="196"/>
  <c r="V1217" i="196"/>
  <c r="V1218" i="196"/>
  <c r="V1219" i="196"/>
  <c r="V1220" i="196"/>
  <c r="V1221" i="196"/>
  <c r="V1222" i="196"/>
  <c r="V1223" i="196"/>
  <c r="V1224" i="196"/>
  <c r="V1225" i="196"/>
  <c r="V1226" i="196"/>
  <c r="V1227" i="196"/>
  <c r="V1228" i="196"/>
  <c r="V1229" i="196"/>
  <c r="V1230" i="196"/>
  <c r="V1231" i="196"/>
  <c r="V1232" i="196"/>
  <c r="V1233" i="196"/>
  <c r="V1234" i="196"/>
  <c r="V1235" i="196"/>
  <c r="V1236" i="196"/>
  <c r="V1237" i="196"/>
  <c r="V1238" i="196"/>
  <c r="V1239" i="196"/>
  <c r="V1240" i="196"/>
  <c r="V1241" i="196"/>
  <c r="V1242" i="196"/>
  <c r="V1243" i="196"/>
  <c r="V1244" i="196"/>
  <c r="V1245" i="196"/>
  <c r="V1246" i="196"/>
  <c r="V1247" i="196"/>
  <c r="V1248" i="196"/>
  <c r="V1249" i="196"/>
  <c r="V1250" i="196"/>
  <c r="V1251" i="196"/>
  <c r="V1252" i="196"/>
  <c r="V1253" i="196"/>
  <c r="V1254" i="196"/>
  <c r="V1255" i="196"/>
  <c r="V1256" i="196"/>
  <c r="V1257" i="196"/>
  <c r="V1258" i="196"/>
  <c r="V1259" i="196"/>
  <c r="V1260" i="196"/>
  <c r="V1261" i="196"/>
  <c r="V1262" i="196"/>
  <c r="V1263" i="196"/>
  <c r="V1264" i="196"/>
  <c r="V1265" i="196"/>
  <c r="V1266" i="196"/>
  <c r="V1267" i="196"/>
  <c r="V1268" i="196"/>
  <c r="V1269" i="196"/>
  <c r="V1270" i="196"/>
  <c r="V1271" i="196"/>
  <c r="V1272" i="196"/>
  <c r="V1273" i="196"/>
  <c r="V1274" i="196"/>
  <c r="V1275" i="196"/>
  <c r="V1276" i="196"/>
  <c r="V1277" i="196"/>
  <c r="V1278" i="196"/>
  <c r="W2" i="196"/>
  <c r="W3" i="196"/>
  <c r="W4" i="196"/>
  <c r="W5" i="196"/>
  <c r="W6" i="196"/>
  <c r="W7" i="196"/>
  <c r="W8" i="196"/>
  <c r="W9" i="196"/>
  <c r="W10" i="196"/>
  <c r="W11" i="196"/>
  <c r="W12" i="196"/>
  <c r="W13" i="196"/>
  <c r="W14" i="196"/>
  <c r="W15" i="196"/>
  <c r="W16" i="196"/>
  <c r="W17" i="196"/>
  <c r="W18" i="196"/>
  <c r="W19" i="196"/>
  <c r="W20" i="196"/>
  <c r="W21" i="196"/>
  <c r="W22" i="196"/>
  <c r="W23" i="196"/>
  <c r="W24" i="196"/>
  <c r="W25" i="196"/>
  <c r="W26" i="196"/>
  <c r="W27" i="196"/>
  <c r="W28" i="196"/>
  <c r="W29" i="196"/>
  <c r="W30" i="196"/>
  <c r="W31" i="196"/>
  <c r="W32" i="196"/>
  <c r="W33" i="196"/>
  <c r="W34" i="196"/>
  <c r="W35" i="196"/>
  <c r="W36" i="196"/>
  <c r="W37" i="196"/>
  <c r="W38" i="196"/>
  <c r="W39" i="196"/>
  <c r="W40" i="196"/>
  <c r="W41" i="196"/>
  <c r="W42" i="196"/>
  <c r="W43" i="196"/>
  <c r="W44" i="196"/>
  <c r="W45" i="196"/>
  <c r="W46" i="196"/>
  <c r="W47" i="196"/>
  <c r="W48" i="196"/>
  <c r="W49" i="196"/>
  <c r="W50" i="196"/>
  <c r="W51" i="196"/>
  <c r="W52" i="196"/>
  <c r="W53" i="196"/>
  <c r="W54" i="196"/>
  <c r="W55" i="196"/>
  <c r="W56" i="196"/>
  <c r="W57" i="196"/>
  <c r="W58" i="196"/>
  <c r="W59" i="196"/>
  <c r="W60" i="196"/>
  <c r="W61" i="196"/>
  <c r="W62" i="196"/>
  <c r="W63" i="196"/>
  <c r="W64" i="196"/>
  <c r="W65" i="196"/>
  <c r="W66" i="196"/>
  <c r="W67" i="196"/>
  <c r="W68" i="196"/>
  <c r="W69" i="196"/>
  <c r="W70" i="196"/>
  <c r="W71" i="196"/>
  <c r="W72" i="196"/>
  <c r="W73" i="196"/>
  <c r="W74" i="196"/>
  <c r="W75" i="196"/>
  <c r="W76" i="196"/>
  <c r="W77" i="196"/>
  <c r="W78" i="196"/>
  <c r="W79" i="196"/>
  <c r="W80" i="196"/>
  <c r="W81" i="196"/>
  <c r="W82" i="196"/>
  <c r="W83" i="196"/>
  <c r="W84" i="196"/>
  <c r="W85" i="196"/>
  <c r="W86" i="196"/>
  <c r="W87" i="196"/>
  <c r="W88" i="196"/>
  <c r="W89" i="196"/>
  <c r="W90" i="196"/>
  <c r="W91" i="196"/>
  <c r="W92" i="196"/>
  <c r="W93" i="196"/>
  <c r="W94" i="196"/>
  <c r="W95" i="196"/>
  <c r="W96" i="196"/>
  <c r="W97" i="196"/>
  <c r="W98" i="196"/>
  <c r="W99" i="196"/>
  <c r="W100" i="196"/>
  <c r="W101" i="196"/>
  <c r="W102" i="196"/>
  <c r="W103" i="196"/>
  <c r="W104" i="196"/>
  <c r="W105" i="196"/>
  <c r="W106" i="196"/>
  <c r="W107" i="196"/>
  <c r="W108" i="196"/>
  <c r="W109" i="196"/>
  <c r="W110" i="196"/>
  <c r="W111" i="196"/>
  <c r="W112" i="196"/>
  <c r="W113" i="196"/>
  <c r="W114" i="196"/>
  <c r="W115" i="196"/>
  <c r="W116" i="196"/>
  <c r="W117" i="196"/>
  <c r="W118" i="196"/>
  <c r="W119" i="196"/>
  <c r="W120" i="196"/>
  <c r="W121" i="196"/>
  <c r="W122" i="196"/>
  <c r="W123" i="196"/>
  <c r="W124" i="196"/>
  <c r="W125" i="196"/>
  <c r="W126" i="196"/>
  <c r="W127" i="196"/>
  <c r="W128" i="196"/>
  <c r="W129" i="196"/>
  <c r="W130" i="196"/>
  <c r="W131" i="196"/>
  <c r="W132" i="196"/>
  <c r="W133" i="196"/>
  <c r="W134" i="196"/>
  <c r="W135" i="196"/>
  <c r="W136" i="196"/>
  <c r="W137" i="196"/>
  <c r="W138" i="196"/>
  <c r="W139" i="196"/>
  <c r="W140" i="196"/>
  <c r="W141" i="196"/>
  <c r="W142" i="196"/>
  <c r="W143" i="196"/>
  <c r="W144" i="196"/>
  <c r="W145" i="196"/>
  <c r="W146" i="196"/>
  <c r="W147" i="196"/>
  <c r="W148" i="196"/>
  <c r="W149" i="196"/>
  <c r="W150" i="196"/>
  <c r="W151" i="196"/>
  <c r="W152" i="196"/>
  <c r="W153" i="196"/>
  <c r="W154" i="196"/>
  <c r="W155" i="196"/>
  <c r="W156" i="196"/>
  <c r="W157" i="196"/>
  <c r="W158" i="196"/>
  <c r="W159" i="196"/>
  <c r="W160" i="196"/>
  <c r="W161" i="196"/>
  <c r="W162" i="196"/>
  <c r="W163" i="196"/>
  <c r="W164" i="196"/>
  <c r="W165" i="196"/>
  <c r="W166" i="196"/>
  <c r="W167" i="196"/>
  <c r="W168" i="196"/>
  <c r="W169" i="196"/>
  <c r="W170" i="196"/>
  <c r="W171" i="196"/>
  <c r="W172" i="196"/>
  <c r="W173" i="196"/>
  <c r="W174" i="196"/>
  <c r="W175" i="196"/>
  <c r="W176" i="196"/>
  <c r="W177" i="196"/>
  <c r="W178" i="196"/>
  <c r="W179" i="196"/>
  <c r="W180" i="196"/>
  <c r="W181" i="196"/>
  <c r="W182" i="196"/>
  <c r="W183" i="196"/>
  <c r="W184" i="196"/>
  <c r="W185" i="196"/>
  <c r="W186" i="196"/>
  <c r="W187" i="196"/>
  <c r="W188" i="196"/>
  <c r="W189" i="196"/>
  <c r="W190" i="196"/>
  <c r="W191" i="196"/>
  <c r="W192" i="196"/>
  <c r="W193" i="196"/>
  <c r="W194" i="196"/>
  <c r="W195" i="196"/>
  <c r="W196" i="196"/>
  <c r="W197" i="196"/>
  <c r="W198" i="196"/>
  <c r="W199" i="196"/>
  <c r="W200" i="196"/>
  <c r="W201" i="196"/>
  <c r="W202" i="196"/>
  <c r="W203" i="196"/>
  <c r="W204" i="196"/>
  <c r="W205" i="196"/>
  <c r="W206" i="196"/>
  <c r="W207" i="196"/>
  <c r="W208" i="196"/>
  <c r="W209" i="196"/>
  <c r="W210" i="196"/>
  <c r="W211" i="196"/>
  <c r="W212" i="196"/>
  <c r="W213" i="196"/>
  <c r="W214" i="196"/>
  <c r="W215" i="196"/>
  <c r="W216" i="196"/>
  <c r="W217" i="196"/>
  <c r="W218" i="196"/>
  <c r="W219" i="196"/>
  <c r="W220" i="196"/>
  <c r="W221" i="196"/>
  <c r="W222" i="196"/>
  <c r="W223" i="196"/>
  <c r="W224" i="196"/>
  <c r="W225" i="196"/>
  <c r="W226" i="196"/>
  <c r="W227" i="196"/>
  <c r="W228" i="196"/>
  <c r="W229" i="196"/>
  <c r="W230" i="196"/>
  <c r="W231" i="196"/>
  <c r="W232" i="196"/>
  <c r="W233" i="196"/>
  <c r="W234" i="196"/>
  <c r="W235" i="196"/>
  <c r="W236" i="196"/>
  <c r="W237" i="196"/>
  <c r="W238" i="196"/>
  <c r="W239" i="196"/>
  <c r="W240" i="196"/>
  <c r="W241" i="196"/>
  <c r="W242" i="196"/>
  <c r="W243" i="196"/>
  <c r="W244" i="196"/>
  <c r="W245" i="196"/>
  <c r="W246" i="196"/>
  <c r="W247" i="196"/>
  <c r="W248" i="196"/>
  <c r="W249" i="196"/>
  <c r="W250" i="196"/>
  <c r="W251" i="196"/>
  <c r="W252" i="196"/>
  <c r="W253" i="196"/>
  <c r="W254" i="196"/>
  <c r="W255" i="196"/>
  <c r="W256" i="196"/>
  <c r="W257" i="196"/>
  <c r="W258" i="196"/>
  <c r="W259" i="196"/>
  <c r="W260" i="196"/>
  <c r="W261" i="196"/>
  <c r="W262" i="196"/>
  <c r="W263" i="196"/>
  <c r="W264" i="196"/>
  <c r="W265" i="196"/>
  <c r="W266" i="196"/>
  <c r="W267" i="196"/>
  <c r="W268" i="196"/>
  <c r="W269" i="196"/>
  <c r="W270" i="196"/>
  <c r="W271" i="196"/>
  <c r="W272" i="196"/>
  <c r="W273" i="196"/>
  <c r="W274" i="196"/>
  <c r="W275" i="196"/>
  <c r="W276" i="196"/>
  <c r="W277" i="196"/>
  <c r="W278" i="196"/>
  <c r="W279" i="196"/>
  <c r="W280" i="196"/>
  <c r="W281" i="196"/>
  <c r="W282" i="196"/>
  <c r="W283" i="196"/>
  <c r="W284" i="196"/>
  <c r="W285" i="196"/>
  <c r="W286" i="196"/>
  <c r="W287" i="196"/>
  <c r="W288" i="196"/>
  <c r="W289" i="196"/>
  <c r="W290" i="196"/>
  <c r="W291" i="196"/>
  <c r="W292" i="196"/>
  <c r="W293" i="196"/>
  <c r="W294" i="196"/>
  <c r="W295" i="196"/>
  <c r="W296" i="196"/>
  <c r="W297" i="196"/>
  <c r="W298" i="196"/>
  <c r="W299" i="196"/>
  <c r="W300" i="196"/>
  <c r="W301" i="196"/>
  <c r="W302" i="196"/>
  <c r="W303" i="196"/>
  <c r="W304" i="196"/>
  <c r="W305" i="196"/>
  <c r="W306" i="196"/>
  <c r="W307" i="196"/>
  <c r="W308" i="196"/>
  <c r="W309" i="196"/>
  <c r="W310" i="196"/>
  <c r="W311" i="196"/>
  <c r="W312" i="196"/>
  <c r="W313" i="196"/>
  <c r="W314" i="196"/>
  <c r="W315" i="196"/>
  <c r="W316" i="196"/>
  <c r="W317" i="196"/>
  <c r="W318" i="196"/>
  <c r="W319" i="196"/>
  <c r="W320" i="196"/>
  <c r="W321" i="196"/>
  <c r="W322" i="196"/>
  <c r="W323" i="196"/>
  <c r="W324" i="196"/>
  <c r="W325" i="196"/>
  <c r="W326" i="196"/>
  <c r="W327" i="196"/>
  <c r="W328" i="196"/>
  <c r="W329" i="196"/>
  <c r="W330" i="196"/>
  <c r="W331" i="196"/>
  <c r="W332" i="196"/>
  <c r="W333" i="196"/>
  <c r="W334" i="196"/>
  <c r="W335" i="196"/>
  <c r="W336" i="196"/>
  <c r="W337" i="196"/>
  <c r="W338" i="196"/>
  <c r="W339" i="196"/>
  <c r="W340" i="196"/>
  <c r="W341" i="196"/>
  <c r="W342" i="196"/>
  <c r="W343" i="196"/>
  <c r="W344" i="196"/>
  <c r="W345" i="196"/>
  <c r="W346" i="196"/>
  <c r="W347" i="196"/>
  <c r="W348" i="196"/>
  <c r="W349" i="196"/>
  <c r="W350" i="196"/>
  <c r="W351" i="196"/>
  <c r="W352" i="196"/>
  <c r="W353" i="196"/>
  <c r="W354" i="196"/>
  <c r="W355" i="196"/>
  <c r="W356" i="196"/>
  <c r="W357" i="196"/>
  <c r="W358" i="196"/>
  <c r="W359" i="196"/>
  <c r="W360" i="196"/>
  <c r="W361" i="196"/>
  <c r="W362" i="196"/>
  <c r="W363" i="196"/>
  <c r="W364" i="196"/>
  <c r="W365" i="196"/>
  <c r="W366" i="196"/>
  <c r="W367" i="196"/>
  <c r="W368" i="196"/>
  <c r="W369" i="196"/>
  <c r="W370" i="196"/>
  <c r="W371" i="196"/>
  <c r="W372" i="196"/>
  <c r="W373" i="196"/>
  <c r="W374" i="196"/>
  <c r="W375" i="196"/>
  <c r="W376" i="196"/>
  <c r="W377" i="196"/>
  <c r="W378" i="196"/>
  <c r="W379" i="196"/>
  <c r="W380" i="196"/>
  <c r="W381" i="196"/>
  <c r="W382" i="196"/>
  <c r="W383" i="196"/>
  <c r="W384" i="196"/>
  <c r="W385" i="196"/>
  <c r="W386" i="196"/>
  <c r="W387" i="196"/>
  <c r="W388" i="196"/>
  <c r="W389" i="196"/>
  <c r="W390" i="196"/>
  <c r="W391" i="196"/>
  <c r="W392" i="196"/>
  <c r="W393" i="196"/>
  <c r="W394" i="196"/>
  <c r="W395" i="196"/>
  <c r="W396" i="196"/>
  <c r="W397" i="196"/>
  <c r="W398" i="196"/>
  <c r="W399" i="196"/>
  <c r="W400" i="196"/>
  <c r="W401" i="196"/>
  <c r="W402" i="196"/>
  <c r="W403" i="196"/>
  <c r="W404" i="196"/>
  <c r="W405" i="196"/>
  <c r="W406" i="196"/>
  <c r="W407" i="196"/>
  <c r="W408" i="196"/>
  <c r="W409" i="196"/>
  <c r="W410" i="196"/>
  <c r="W411" i="196"/>
  <c r="W412" i="196"/>
  <c r="W413" i="196"/>
  <c r="W414" i="196"/>
  <c r="W415" i="196"/>
  <c r="W416" i="196"/>
  <c r="W417" i="196"/>
  <c r="W418" i="196"/>
  <c r="W419" i="196"/>
  <c r="W420" i="196"/>
  <c r="W421" i="196"/>
  <c r="W422" i="196"/>
  <c r="W423" i="196"/>
  <c r="W424" i="196"/>
  <c r="W425" i="196"/>
  <c r="W426" i="196"/>
  <c r="W427" i="196"/>
  <c r="W428" i="196"/>
  <c r="W429" i="196"/>
  <c r="W430" i="196"/>
  <c r="W431" i="196"/>
  <c r="W432" i="196"/>
  <c r="W433" i="196"/>
  <c r="W434" i="196"/>
  <c r="W435" i="196"/>
  <c r="W436" i="196"/>
  <c r="W437" i="196"/>
  <c r="W438" i="196"/>
  <c r="W439" i="196"/>
  <c r="W440" i="196"/>
  <c r="W441" i="196"/>
  <c r="W442" i="196"/>
  <c r="W443" i="196"/>
  <c r="W444" i="196"/>
  <c r="W445" i="196"/>
  <c r="W446" i="196"/>
  <c r="W447" i="196"/>
  <c r="W448" i="196"/>
  <c r="W449" i="196"/>
  <c r="W450" i="196"/>
  <c r="W451" i="196"/>
  <c r="W452" i="196"/>
  <c r="W453" i="196"/>
  <c r="W454" i="196"/>
  <c r="W455" i="196"/>
  <c r="W456" i="196"/>
  <c r="W457" i="196"/>
  <c r="W458" i="196"/>
  <c r="W459" i="196"/>
  <c r="W460" i="196"/>
  <c r="W461" i="196"/>
  <c r="W462" i="196"/>
  <c r="W463" i="196"/>
  <c r="W464" i="196"/>
  <c r="W465" i="196"/>
  <c r="W466" i="196"/>
  <c r="W467" i="196"/>
  <c r="W468" i="196"/>
  <c r="W469" i="196"/>
  <c r="W470" i="196"/>
  <c r="W471" i="196"/>
  <c r="W472" i="196"/>
  <c r="W473" i="196"/>
  <c r="W474" i="196"/>
  <c r="W475" i="196"/>
  <c r="W476" i="196"/>
  <c r="W477" i="196"/>
  <c r="W478" i="196"/>
  <c r="W479" i="196"/>
  <c r="W480" i="196"/>
  <c r="W481" i="196"/>
  <c r="W482" i="196"/>
  <c r="W483" i="196"/>
  <c r="W484" i="196"/>
  <c r="W485" i="196"/>
  <c r="W486" i="196"/>
  <c r="W487" i="196"/>
  <c r="W488" i="196"/>
  <c r="W489" i="196"/>
  <c r="W490" i="196"/>
  <c r="W491" i="196"/>
  <c r="W492" i="196"/>
  <c r="W493" i="196"/>
  <c r="W494" i="196"/>
  <c r="W495" i="196"/>
  <c r="W496" i="196"/>
  <c r="W497" i="196"/>
  <c r="W498" i="196"/>
  <c r="W499" i="196"/>
  <c r="W500" i="196"/>
  <c r="W501" i="196"/>
  <c r="W502" i="196"/>
  <c r="W503" i="196"/>
  <c r="W504" i="196"/>
  <c r="W505" i="196"/>
  <c r="W506" i="196"/>
  <c r="W507" i="196"/>
  <c r="W508" i="196"/>
  <c r="W509" i="196"/>
  <c r="W510" i="196"/>
  <c r="W511" i="196"/>
  <c r="W512" i="196"/>
  <c r="W513" i="196"/>
  <c r="W514" i="196"/>
  <c r="W515" i="196"/>
  <c r="W516" i="196"/>
  <c r="W517" i="196"/>
  <c r="W518" i="196"/>
  <c r="W519" i="196"/>
  <c r="W520" i="196"/>
  <c r="W521" i="196"/>
  <c r="W522" i="196"/>
  <c r="W523" i="196"/>
  <c r="W524" i="196"/>
  <c r="W525" i="196"/>
  <c r="W526" i="196"/>
  <c r="W527" i="196"/>
  <c r="W528" i="196"/>
  <c r="W529" i="196"/>
  <c r="W530" i="196"/>
  <c r="W531" i="196"/>
  <c r="W532" i="196"/>
  <c r="W533" i="196"/>
  <c r="W534" i="196"/>
  <c r="W535" i="196"/>
  <c r="W536" i="196"/>
  <c r="W537" i="196"/>
  <c r="W538" i="196"/>
  <c r="W539" i="196"/>
  <c r="W540" i="196"/>
  <c r="W541" i="196"/>
  <c r="W542" i="196"/>
  <c r="W543" i="196"/>
  <c r="W544" i="196"/>
  <c r="W545" i="196"/>
  <c r="W546" i="196"/>
  <c r="W547" i="196"/>
  <c r="W548" i="196"/>
  <c r="W549" i="196"/>
  <c r="W550" i="196"/>
  <c r="W551" i="196"/>
  <c r="W552" i="196"/>
  <c r="W553" i="196"/>
  <c r="W554" i="196"/>
  <c r="W555" i="196"/>
  <c r="W556" i="196"/>
  <c r="W557" i="196"/>
  <c r="W558" i="196"/>
  <c r="W559" i="196"/>
  <c r="W560" i="196"/>
  <c r="W561" i="196"/>
  <c r="W562" i="196"/>
  <c r="W563" i="196"/>
  <c r="W564" i="196"/>
  <c r="W565" i="196"/>
  <c r="W566" i="196"/>
  <c r="W567" i="196"/>
  <c r="W568" i="196"/>
  <c r="W569" i="196"/>
  <c r="W570" i="196"/>
  <c r="W571" i="196"/>
  <c r="W572" i="196"/>
  <c r="W573" i="196"/>
  <c r="W574" i="196"/>
  <c r="W575" i="196"/>
  <c r="W576" i="196"/>
  <c r="W577" i="196"/>
  <c r="W578" i="196"/>
  <c r="W579" i="196"/>
  <c r="W580" i="196"/>
  <c r="W581" i="196"/>
  <c r="W582" i="196"/>
  <c r="W583" i="196"/>
  <c r="W584" i="196"/>
  <c r="W585" i="196"/>
  <c r="W586" i="196"/>
  <c r="W587" i="196"/>
  <c r="W588" i="196"/>
  <c r="W589" i="196"/>
  <c r="W590" i="196"/>
  <c r="W591" i="196"/>
  <c r="W592" i="196"/>
  <c r="W593" i="196"/>
  <c r="W594" i="196"/>
  <c r="W595" i="196"/>
  <c r="W596" i="196"/>
  <c r="W597" i="196"/>
  <c r="W598" i="196"/>
  <c r="W599" i="196"/>
  <c r="W600" i="196"/>
  <c r="W601" i="196"/>
  <c r="W602" i="196"/>
  <c r="W603" i="196"/>
  <c r="W604" i="196"/>
  <c r="W605" i="196"/>
  <c r="W606" i="196"/>
  <c r="W607" i="196"/>
  <c r="W608" i="196"/>
  <c r="W609" i="196"/>
  <c r="W610" i="196"/>
  <c r="W611" i="196"/>
  <c r="W612" i="196"/>
  <c r="W613" i="196"/>
  <c r="W614" i="196"/>
  <c r="W615" i="196"/>
  <c r="W616" i="196"/>
  <c r="W617" i="196"/>
  <c r="W618" i="196"/>
  <c r="W619" i="196"/>
  <c r="W620" i="196"/>
  <c r="W621" i="196"/>
  <c r="W622" i="196"/>
  <c r="W623" i="196"/>
  <c r="W624" i="196"/>
  <c r="W625" i="196"/>
  <c r="W626" i="196"/>
  <c r="W627" i="196"/>
  <c r="W628" i="196"/>
  <c r="W629" i="196"/>
  <c r="W630" i="196"/>
  <c r="W631" i="196"/>
  <c r="W632" i="196"/>
  <c r="W633" i="196"/>
  <c r="W634" i="196"/>
  <c r="W635" i="196"/>
  <c r="W636" i="196"/>
  <c r="W637" i="196"/>
  <c r="W638" i="196"/>
  <c r="W639" i="196"/>
  <c r="W640" i="196"/>
  <c r="W641" i="196"/>
  <c r="W642" i="196"/>
  <c r="W643" i="196"/>
  <c r="W644" i="196"/>
  <c r="W645" i="196"/>
  <c r="W646" i="196"/>
  <c r="W647" i="196"/>
  <c r="W648" i="196"/>
  <c r="W649" i="196"/>
  <c r="W650" i="196"/>
  <c r="W651" i="196"/>
  <c r="W652" i="196"/>
  <c r="W653" i="196"/>
  <c r="W654" i="196"/>
  <c r="W655" i="196"/>
  <c r="W656" i="196"/>
  <c r="W657" i="196"/>
  <c r="W658" i="196"/>
  <c r="W659" i="196"/>
  <c r="W660" i="196"/>
  <c r="W661" i="196"/>
  <c r="W662" i="196"/>
  <c r="W663" i="196"/>
  <c r="W664" i="196"/>
  <c r="W665" i="196"/>
  <c r="W666" i="196"/>
  <c r="W667" i="196"/>
  <c r="W668" i="196"/>
  <c r="W669" i="196"/>
  <c r="W670" i="196"/>
  <c r="W671" i="196"/>
  <c r="W672" i="196"/>
  <c r="W673" i="196"/>
  <c r="W674" i="196"/>
  <c r="W675" i="196"/>
  <c r="W676" i="196"/>
  <c r="W677" i="196"/>
  <c r="W678" i="196"/>
  <c r="W679" i="196"/>
  <c r="W680" i="196"/>
  <c r="W681" i="196"/>
  <c r="W682" i="196"/>
  <c r="W683" i="196"/>
  <c r="W684" i="196"/>
  <c r="W685" i="196"/>
  <c r="W686" i="196"/>
  <c r="W687" i="196"/>
  <c r="W688" i="196"/>
  <c r="W689" i="196"/>
  <c r="W690" i="196"/>
  <c r="W691" i="196"/>
  <c r="W692" i="196"/>
  <c r="W693" i="196"/>
  <c r="W694" i="196"/>
  <c r="W695" i="196"/>
  <c r="W696" i="196"/>
  <c r="W697" i="196"/>
  <c r="W698" i="196"/>
  <c r="W699" i="196"/>
  <c r="W700" i="196"/>
  <c r="W701" i="196"/>
  <c r="W702" i="196"/>
  <c r="W703" i="196"/>
  <c r="W704" i="196"/>
  <c r="W705" i="196"/>
  <c r="W706" i="196"/>
  <c r="W707" i="196"/>
  <c r="W708" i="196"/>
  <c r="W709" i="196"/>
  <c r="W710" i="196"/>
  <c r="W711" i="196"/>
  <c r="W712" i="196"/>
  <c r="W713" i="196"/>
  <c r="W714" i="196"/>
  <c r="W715" i="196"/>
  <c r="W716" i="196"/>
  <c r="W717" i="196"/>
  <c r="W718" i="196"/>
  <c r="W719" i="196"/>
  <c r="W720" i="196"/>
  <c r="W721" i="196"/>
  <c r="W722" i="196"/>
  <c r="W723" i="196"/>
  <c r="W724" i="196"/>
  <c r="W725" i="196"/>
  <c r="W726" i="196"/>
  <c r="W727" i="196"/>
  <c r="W728" i="196"/>
  <c r="W729" i="196"/>
  <c r="W730" i="196"/>
  <c r="W731" i="196"/>
  <c r="W732" i="196"/>
  <c r="W733" i="196"/>
  <c r="W734" i="196"/>
  <c r="W735" i="196"/>
  <c r="W736" i="196"/>
  <c r="W737" i="196"/>
  <c r="W738" i="196"/>
  <c r="W739" i="196"/>
  <c r="W740" i="196"/>
  <c r="W741" i="196"/>
  <c r="W742" i="196"/>
  <c r="W743" i="196"/>
  <c r="W744" i="196"/>
  <c r="W745" i="196"/>
  <c r="W746" i="196"/>
  <c r="W747" i="196"/>
  <c r="W748" i="196"/>
  <c r="W749" i="196"/>
  <c r="W750" i="196"/>
  <c r="W751" i="196"/>
  <c r="W752" i="196"/>
  <c r="W753" i="196"/>
  <c r="W754" i="196"/>
  <c r="W755" i="196"/>
  <c r="W756" i="196"/>
  <c r="W757" i="196"/>
  <c r="W758" i="196"/>
  <c r="W759" i="196"/>
  <c r="W760" i="196"/>
  <c r="W761" i="196"/>
  <c r="W762" i="196"/>
  <c r="W763" i="196"/>
  <c r="W764" i="196"/>
  <c r="W765" i="196"/>
  <c r="W766" i="196"/>
  <c r="W767" i="196"/>
  <c r="W768" i="196"/>
  <c r="W769" i="196"/>
  <c r="W770" i="196"/>
  <c r="W771" i="196"/>
  <c r="W772" i="196"/>
  <c r="W773" i="196"/>
  <c r="W774" i="196"/>
  <c r="W775" i="196"/>
  <c r="W776" i="196"/>
  <c r="W777" i="196"/>
  <c r="W778" i="196"/>
  <c r="W779" i="196"/>
  <c r="W780" i="196"/>
  <c r="W781" i="196"/>
  <c r="W782" i="196"/>
  <c r="W783" i="196"/>
  <c r="W784" i="196"/>
  <c r="W785" i="196"/>
  <c r="W786" i="196"/>
  <c r="W787" i="196"/>
  <c r="W788" i="196"/>
  <c r="W789" i="196"/>
  <c r="W790" i="196"/>
  <c r="W791" i="196"/>
  <c r="W792" i="196"/>
  <c r="W793" i="196"/>
  <c r="W794" i="196"/>
  <c r="W795" i="196"/>
  <c r="W796" i="196"/>
  <c r="W797" i="196"/>
  <c r="W798" i="196"/>
  <c r="W799" i="196"/>
  <c r="W800" i="196"/>
  <c r="W801" i="196"/>
  <c r="W802" i="196"/>
  <c r="W803" i="196"/>
  <c r="W804" i="196"/>
  <c r="W805" i="196"/>
  <c r="W806" i="196"/>
  <c r="W807" i="196"/>
  <c r="W808" i="196"/>
  <c r="W809" i="196"/>
  <c r="W810" i="196"/>
  <c r="W811" i="196"/>
  <c r="W812" i="196"/>
  <c r="W813" i="196"/>
  <c r="W814" i="196"/>
  <c r="W815" i="196"/>
  <c r="W816" i="196"/>
  <c r="W817" i="196"/>
  <c r="W818" i="196"/>
  <c r="W819" i="196"/>
  <c r="W820" i="196"/>
  <c r="W821" i="196"/>
  <c r="W822" i="196"/>
  <c r="W823" i="196"/>
  <c r="W824" i="196"/>
  <c r="W825" i="196"/>
  <c r="W826" i="196"/>
  <c r="W827" i="196"/>
  <c r="W828" i="196"/>
  <c r="W829" i="196"/>
  <c r="W830" i="196"/>
  <c r="W831" i="196"/>
  <c r="W832" i="196"/>
  <c r="W833" i="196"/>
  <c r="W834" i="196"/>
  <c r="W835" i="196"/>
  <c r="W836" i="196"/>
  <c r="W837" i="196"/>
  <c r="W838" i="196"/>
  <c r="W839" i="196"/>
  <c r="W840" i="196"/>
  <c r="W841" i="196"/>
  <c r="W842" i="196"/>
  <c r="W843" i="196"/>
  <c r="W844" i="196"/>
  <c r="W845" i="196"/>
  <c r="W846" i="196"/>
  <c r="W847" i="196"/>
  <c r="W848" i="196"/>
  <c r="W849" i="196"/>
  <c r="W850" i="196"/>
  <c r="W851" i="196"/>
  <c r="W852" i="196"/>
  <c r="W853" i="196"/>
  <c r="W854" i="196"/>
  <c r="W855" i="196"/>
  <c r="W856" i="196"/>
  <c r="W857" i="196"/>
  <c r="W858" i="196"/>
  <c r="W859" i="196"/>
  <c r="W860" i="196"/>
  <c r="W861" i="196"/>
  <c r="W862" i="196"/>
  <c r="W863" i="196"/>
  <c r="W864" i="196"/>
  <c r="W865" i="196"/>
  <c r="W866" i="196"/>
  <c r="W867" i="196"/>
  <c r="W868" i="196"/>
  <c r="W869" i="196"/>
  <c r="W870" i="196"/>
  <c r="W871" i="196"/>
  <c r="W872" i="196"/>
  <c r="W873" i="196"/>
  <c r="W874" i="196"/>
  <c r="W875" i="196"/>
  <c r="W876" i="196"/>
  <c r="W877" i="196"/>
  <c r="W878" i="196"/>
  <c r="W879" i="196"/>
  <c r="W880" i="196"/>
  <c r="W881" i="196"/>
  <c r="W882" i="196"/>
  <c r="W883" i="196"/>
  <c r="W884" i="196"/>
  <c r="W885" i="196"/>
  <c r="W886" i="196"/>
  <c r="W887" i="196"/>
  <c r="W888" i="196"/>
  <c r="W889" i="196"/>
  <c r="W890" i="196"/>
  <c r="W891" i="196"/>
  <c r="W892" i="196"/>
  <c r="W893" i="196"/>
  <c r="W894" i="196"/>
  <c r="W895" i="196"/>
  <c r="W896" i="196"/>
  <c r="W897" i="196"/>
  <c r="W898" i="196"/>
  <c r="W899" i="196"/>
  <c r="W900" i="196"/>
  <c r="W901" i="196"/>
  <c r="W902" i="196"/>
  <c r="W903" i="196"/>
  <c r="W904" i="196"/>
  <c r="W905" i="196"/>
  <c r="W906" i="196"/>
  <c r="W907" i="196"/>
  <c r="W908" i="196"/>
  <c r="W909" i="196"/>
  <c r="W910" i="196"/>
  <c r="W911" i="196"/>
  <c r="W912" i="196"/>
  <c r="W913" i="196"/>
  <c r="W914" i="196"/>
  <c r="W915" i="196"/>
  <c r="W916" i="196"/>
  <c r="W917" i="196"/>
  <c r="W918" i="196"/>
  <c r="W919" i="196"/>
  <c r="W920" i="196"/>
  <c r="W921" i="196"/>
  <c r="W922" i="196"/>
  <c r="W923" i="196"/>
  <c r="W924" i="196"/>
  <c r="W925" i="196"/>
  <c r="W926" i="196"/>
  <c r="W927" i="196"/>
  <c r="W928" i="196"/>
  <c r="W929" i="196"/>
  <c r="W930" i="196"/>
  <c r="W931" i="196"/>
  <c r="W932" i="196"/>
  <c r="W933" i="196"/>
  <c r="W934" i="196"/>
  <c r="W935" i="196"/>
  <c r="W936" i="196"/>
  <c r="W937" i="196"/>
  <c r="W938" i="196"/>
  <c r="W939" i="196"/>
  <c r="W940" i="196"/>
  <c r="W941" i="196"/>
  <c r="W942" i="196"/>
  <c r="W943" i="196"/>
  <c r="W944" i="196"/>
  <c r="W945" i="196"/>
  <c r="W946" i="196"/>
  <c r="W947" i="196"/>
  <c r="W948" i="196"/>
  <c r="W949" i="196"/>
  <c r="W950" i="196"/>
  <c r="W951" i="196"/>
  <c r="W952" i="196"/>
  <c r="W953" i="196"/>
  <c r="W954" i="196"/>
  <c r="W955" i="196"/>
  <c r="W956" i="196"/>
  <c r="W957" i="196"/>
  <c r="W958" i="196"/>
  <c r="W959" i="196"/>
  <c r="W960" i="196"/>
  <c r="W961" i="196"/>
  <c r="W962" i="196"/>
  <c r="W963" i="196"/>
  <c r="W964" i="196"/>
  <c r="W965" i="196"/>
  <c r="W966" i="196"/>
  <c r="W967" i="196"/>
  <c r="W968" i="196"/>
  <c r="W969" i="196"/>
  <c r="W970" i="196"/>
  <c r="W971" i="196"/>
  <c r="W972" i="196"/>
  <c r="W973" i="196"/>
  <c r="W974" i="196"/>
  <c r="W975" i="196"/>
  <c r="W976" i="196"/>
  <c r="W977" i="196"/>
  <c r="W978" i="196"/>
  <c r="W979" i="196"/>
  <c r="W980" i="196"/>
  <c r="W981" i="196"/>
  <c r="W982" i="196"/>
  <c r="W983" i="196"/>
  <c r="W984" i="196"/>
  <c r="W985" i="196"/>
  <c r="W986" i="196"/>
  <c r="W987" i="196"/>
  <c r="W988" i="196"/>
  <c r="W989" i="196"/>
  <c r="W990" i="196"/>
  <c r="W991" i="196"/>
  <c r="W992" i="196"/>
  <c r="W993" i="196"/>
  <c r="W994" i="196"/>
  <c r="W995" i="196"/>
  <c r="W996" i="196"/>
  <c r="W997" i="196"/>
  <c r="W998" i="196"/>
  <c r="W999" i="196"/>
  <c r="W1000" i="196"/>
  <c r="W1001" i="196"/>
  <c r="W1002" i="196"/>
  <c r="W1003" i="196"/>
  <c r="W1004" i="196"/>
  <c r="W1005" i="196"/>
  <c r="W1006" i="196"/>
  <c r="W1007" i="196"/>
  <c r="W1008" i="196"/>
  <c r="W1009" i="196"/>
  <c r="W1010" i="196"/>
  <c r="W1011" i="196"/>
  <c r="W1012" i="196"/>
  <c r="W1013" i="196"/>
  <c r="W1014" i="196"/>
  <c r="W1015" i="196"/>
  <c r="W1016" i="196"/>
  <c r="W1017" i="196"/>
  <c r="W1018" i="196"/>
  <c r="W1019" i="196"/>
  <c r="W1020" i="196"/>
  <c r="W1021" i="196"/>
  <c r="W1022" i="196"/>
  <c r="W1023" i="196"/>
  <c r="W1024" i="196"/>
  <c r="W1025" i="196"/>
  <c r="W1026" i="196"/>
  <c r="W1027" i="196"/>
  <c r="W1028" i="196"/>
  <c r="W1029" i="196"/>
  <c r="W1030" i="196"/>
  <c r="W1031" i="196"/>
  <c r="W1032" i="196"/>
  <c r="W1033" i="196"/>
  <c r="W1034" i="196"/>
  <c r="W1035" i="196"/>
  <c r="W1036" i="196"/>
  <c r="W1037" i="196"/>
  <c r="W1038" i="196"/>
  <c r="W1039" i="196"/>
  <c r="W1040" i="196"/>
  <c r="W1041" i="196"/>
  <c r="W1042" i="196"/>
  <c r="W1043" i="196"/>
  <c r="W1044" i="196"/>
  <c r="W1045" i="196"/>
  <c r="W1046" i="196"/>
  <c r="W1047" i="196"/>
  <c r="W1048" i="196"/>
  <c r="W1049" i="196"/>
  <c r="W1050" i="196"/>
  <c r="W1051" i="196"/>
  <c r="W1052" i="196"/>
  <c r="W1053" i="196"/>
  <c r="W1054" i="196"/>
  <c r="W1055" i="196"/>
  <c r="W1056" i="196"/>
  <c r="W1057" i="196"/>
  <c r="W1058" i="196"/>
  <c r="W1059" i="196"/>
  <c r="W1060" i="196"/>
  <c r="W1061" i="196"/>
  <c r="W1062" i="196"/>
  <c r="W1063" i="196"/>
  <c r="W1064" i="196"/>
  <c r="W1065" i="196"/>
  <c r="W1066" i="196"/>
  <c r="W1067" i="196"/>
  <c r="W1068" i="196"/>
  <c r="W1069" i="196"/>
  <c r="W1070" i="196"/>
  <c r="W1071" i="196"/>
  <c r="W1072" i="196"/>
  <c r="W1073" i="196"/>
  <c r="W1074" i="196"/>
  <c r="W1075" i="196"/>
  <c r="W1076" i="196"/>
  <c r="W1077" i="196"/>
  <c r="W1078" i="196"/>
  <c r="W1079" i="196"/>
  <c r="W1080" i="196"/>
  <c r="W1081" i="196"/>
  <c r="W1082" i="196"/>
  <c r="W1083" i="196"/>
  <c r="W1084" i="196"/>
  <c r="W1085" i="196"/>
  <c r="W1086" i="196"/>
  <c r="W1087" i="196"/>
  <c r="W1088" i="196"/>
  <c r="W1089" i="196"/>
  <c r="W1090" i="196"/>
  <c r="W1091" i="196"/>
  <c r="W1092" i="196"/>
  <c r="W1093" i="196"/>
  <c r="W1094" i="196"/>
  <c r="W1095" i="196"/>
  <c r="W1096" i="196"/>
  <c r="W1097" i="196"/>
  <c r="W1098" i="196"/>
  <c r="W1099" i="196"/>
  <c r="W1100" i="196"/>
  <c r="W1101" i="196"/>
  <c r="W1102" i="196"/>
  <c r="W1103" i="196"/>
  <c r="W1104" i="196"/>
  <c r="W1105" i="196"/>
  <c r="W1106" i="196"/>
  <c r="W1107" i="196"/>
  <c r="W1108" i="196"/>
  <c r="W1109" i="196"/>
  <c r="W1110" i="196"/>
  <c r="W1111" i="196"/>
  <c r="W1112" i="196"/>
  <c r="W1113" i="196"/>
  <c r="W1114" i="196"/>
  <c r="W1115" i="196"/>
  <c r="W1116" i="196"/>
  <c r="W1117" i="196"/>
  <c r="W1118" i="196"/>
  <c r="W1119" i="196"/>
  <c r="W1120" i="196"/>
  <c r="W1121" i="196"/>
  <c r="W1122" i="196"/>
  <c r="W1123" i="196"/>
  <c r="W1124" i="196"/>
  <c r="W1125" i="196"/>
  <c r="W1126" i="196"/>
  <c r="W1127" i="196"/>
  <c r="W1128" i="196"/>
  <c r="W1129" i="196"/>
  <c r="W1130" i="196"/>
  <c r="W1131" i="196"/>
  <c r="W1132" i="196"/>
  <c r="W1133" i="196"/>
  <c r="W1134" i="196"/>
  <c r="W1135" i="196"/>
  <c r="W1136" i="196"/>
  <c r="W1137" i="196"/>
  <c r="W1138" i="196"/>
  <c r="W1139" i="196"/>
  <c r="W1140" i="196"/>
  <c r="W1141" i="196"/>
  <c r="W1142" i="196"/>
  <c r="W1143" i="196"/>
  <c r="W1144" i="196"/>
  <c r="W1145" i="196"/>
  <c r="W1146" i="196"/>
  <c r="W1147" i="196"/>
  <c r="W1148" i="196"/>
  <c r="W1149" i="196"/>
  <c r="W1150" i="196"/>
  <c r="W1151" i="196"/>
  <c r="W1152" i="196"/>
  <c r="W1153" i="196"/>
  <c r="W1154" i="196"/>
  <c r="W1155" i="196"/>
  <c r="W1156" i="196"/>
  <c r="W1157" i="196"/>
  <c r="W1158" i="196"/>
  <c r="W1159" i="196"/>
  <c r="W1160" i="196"/>
  <c r="W1161" i="196"/>
  <c r="W1162" i="196"/>
  <c r="W1163" i="196"/>
  <c r="W1164" i="196"/>
  <c r="W1165" i="196"/>
  <c r="W1166" i="196"/>
  <c r="W1167" i="196"/>
  <c r="W1168" i="196"/>
  <c r="W1169" i="196"/>
  <c r="W1170" i="196"/>
  <c r="W1171" i="196"/>
  <c r="W1172" i="196"/>
  <c r="W1173" i="196"/>
  <c r="W1174" i="196"/>
  <c r="W1175" i="196"/>
  <c r="W1176" i="196"/>
  <c r="W1177" i="196"/>
  <c r="W1178" i="196"/>
  <c r="W1179" i="196"/>
  <c r="W1180" i="196"/>
  <c r="W1181" i="196"/>
  <c r="W1182" i="196"/>
  <c r="W1183" i="196"/>
  <c r="W1184" i="196"/>
  <c r="W1185" i="196"/>
  <c r="W1186" i="196"/>
  <c r="W1187" i="196"/>
  <c r="W1188" i="196"/>
  <c r="W1189" i="196"/>
  <c r="W1190" i="196"/>
  <c r="W1191" i="196"/>
  <c r="W1192" i="196"/>
  <c r="W1193" i="196"/>
  <c r="W1194" i="196"/>
  <c r="W1195" i="196"/>
  <c r="W1196" i="196"/>
  <c r="W1197" i="196"/>
  <c r="W1198" i="196"/>
  <c r="W1199" i="196"/>
  <c r="W1200" i="196"/>
  <c r="W1201" i="196"/>
  <c r="W1202" i="196"/>
  <c r="W1203" i="196"/>
  <c r="W1204" i="196"/>
  <c r="W1205" i="196"/>
  <c r="W1206" i="196"/>
  <c r="W1207" i="196"/>
  <c r="W1208" i="196"/>
  <c r="W1209" i="196"/>
  <c r="W1210" i="196"/>
  <c r="W1211" i="196"/>
  <c r="W1212" i="196"/>
  <c r="W1213" i="196"/>
  <c r="W1214" i="196"/>
  <c r="W1215" i="196"/>
  <c r="W1216" i="196"/>
  <c r="W1217" i="196"/>
  <c r="W1218" i="196"/>
  <c r="W1219" i="196"/>
  <c r="W1220" i="196"/>
  <c r="W1221" i="196"/>
  <c r="W1222" i="196"/>
  <c r="W1223" i="196"/>
  <c r="W1224" i="196"/>
  <c r="W1225" i="196"/>
  <c r="W1226" i="196"/>
  <c r="W1227" i="196"/>
  <c r="W1228" i="196"/>
  <c r="W1229" i="196"/>
  <c r="W1230" i="196"/>
  <c r="W1231" i="196"/>
  <c r="W1232" i="196"/>
  <c r="W1233" i="196"/>
  <c r="W1234" i="196"/>
  <c r="W1235" i="196"/>
  <c r="W1236" i="196"/>
  <c r="W1237" i="196"/>
  <c r="W1238" i="196"/>
  <c r="W1239" i="196"/>
  <c r="W1240" i="196"/>
  <c r="W1241" i="196"/>
  <c r="W1242" i="196"/>
  <c r="W1243" i="196"/>
  <c r="W1244" i="196"/>
  <c r="W1245" i="196"/>
  <c r="W1246" i="196"/>
  <c r="W1247" i="196"/>
  <c r="W1248" i="196"/>
  <c r="W1249" i="196"/>
  <c r="W1250" i="196"/>
  <c r="W1251" i="196"/>
  <c r="W1252" i="196"/>
  <c r="W1253" i="196"/>
  <c r="W1254" i="196"/>
  <c r="W1255" i="196"/>
  <c r="W1256" i="196"/>
  <c r="W1257" i="196"/>
  <c r="W1258" i="196"/>
  <c r="W1259" i="196"/>
  <c r="W1260" i="196"/>
  <c r="W1261" i="196"/>
  <c r="W1262" i="196"/>
  <c r="W1263" i="196"/>
  <c r="W1264" i="196"/>
  <c r="W1265" i="196"/>
  <c r="W1266" i="196"/>
  <c r="W1267" i="196"/>
  <c r="W1268" i="196"/>
  <c r="W1269" i="196"/>
  <c r="W1270" i="196"/>
  <c r="W1271" i="196"/>
  <c r="W1272" i="196"/>
  <c r="W1273" i="196"/>
  <c r="W1274" i="196"/>
  <c r="W1275" i="196"/>
  <c r="W1276" i="196"/>
  <c r="W1277" i="196"/>
  <c r="W1278" i="196"/>
  <c r="X2" i="196"/>
  <c r="X3" i="196"/>
  <c r="X4" i="196"/>
  <c r="X5" i="196"/>
  <c r="X6" i="196"/>
  <c r="X7" i="196"/>
  <c r="X8" i="196"/>
  <c r="X9" i="196"/>
  <c r="X10" i="196"/>
  <c r="X11" i="196"/>
  <c r="X12" i="196"/>
  <c r="X13" i="196"/>
  <c r="X14" i="196"/>
  <c r="X15" i="196"/>
  <c r="X16" i="196"/>
  <c r="X17" i="196"/>
  <c r="X18" i="196"/>
  <c r="X19" i="196"/>
  <c r="X20" i="196"/>
  <c r="X21" i="196"/>
  <c r="X22" i="196"/>
  <c r="X23" i="196"/>
  <c r="X24" i="196"/>
  <c r="X25" i="196"/>
  <c r="X26" i="196"/>
  <c r="X27" i="196"/>
  <c r="X28" i="196"/>
  <c r="X29" i="196"/>
  <c r="X30" i="196"/>
  <c r="X31" i="196"/>
  <c r="X32" i="196"/>
  <c r="X33" i="196"/>
  <c r="X34" i="196"/>
  <c r="X35" i="196"/>
  <c r="X36" i="196"/>
  <c r="X37" i="196"/>
  <c r="X38" i="196"/>
  <c r="X39" i="196"/>
  <c r="X40" i="196"/>
  <c r="X41" i="196"/>
  <c r="X42" i="196"/>
  <c r="X43" i="196"/>
  <c r="X44" i="196"/>
  <c r="X45" i="196"/>
  <c r="X46" i="196"/>
  <c r="X47" i="196"/>
  <c r="X48" i="196"/>
  <c r="X49" i="196"/>
  <c r="X50" i="196"/>
  <c r="X51" i="196"/>
  <c r="X52" i="196"/>
  <c r="X53" i="196"/>
  <c r="X54" i="196"/>
  <c r="X55" i="196"/>
  <c r="X56" i="196"/>
  <c r="X57" i="196"/>
  <c r="X58" i="196"/>
  <c r="X59" i="196"/>
  <c r="X60" i="196"/>
  <c r="X61" i="196"/>
  <c r="X62" i="196"/>
  <c r="X63" i="196"/>
  <c r="X64" i="196"/>
  <c r="X65" i="196"/>
  <c r="X66" i="196"/>
  <c r="X67" i="196"/>
  <c r="X68" i="196"/>
  <c r="X69" i="196"/>
  <c r="X70" i="196"/>
  <c r="X71" i="196"/>
  <c r="X72" i="196"/>
  <c r="X73" i="196"/>
  <c r="X74" i="196"/>
  <c r="X75" i="196"/>
  <c r="X76" i="196"/>
  <c r="X77" i="196"/>
  <c r="X78" i="196"/>
  <c r="X79" i="196"/>
  <c r="X80" i="196"/>
  <c r="X81" i="196"/>
  <c r="X82" i="196"/>
  <c r="X83" i="196"/>
  <c r="X84" i="196"/>
  <c r="X85" i="196"/>
  <c r="X86" i="196"/>
  <c r="X87" i="196"/>
  <c r="X88" i="196"/>
  <c r="X89" i="196"/>
  <c r="X90" i="196"/>
  <c r="X91" i="196"/>
  <c r="X92" i="196"/>
  <c r="X93" i="196"/>
  <c r="X94" i="196"/>
  <c r="X95" i="196"/>
  <c r="X96" i="196"/>
  <c r="X97" i="196"/>
  <c r="X98" i="196"/>
  <c r="X99" i="196"/>
  <c r="X100" i="196"/>
  <c r="X101" i="196"/>
  <c r="X102" i="196"/>
  <c r="X103" i="196"/>
  <c r="X104" i="196"/>
  <c r="X105" i="196"/>
  <c r="X106" i="196"/>
  <c r="X107" i="196"/>
  <c r="X108" i="196"/>
  <c r="X109" i="196"/>
  <c r="X110" i="196"/>
  <c r="X111" i="196"/>
  <c r="X112" i="196"/>
  <c r="X113" i="196"/>
  <c r="X114" i="196"/>
  <c r="X115" i="196"/>
  <c r="X116" i="196"/>
  <c r="X117" i="196"/>
  <c r="X118" i="196"/>
  <c r="X119" i="196"/>
  <c r="X120" i="196"/>
  <c r="X121" i="196"/>
  <c r="X122" i="196"/>
  <c r="X123" i="196"/>
  <c r="X124" i="196"/>
  <c r="X125" i="196"/>
  <c r="X126" i="196"/>
  <c r="X127" i="196"/>
  <c r="X128" i="196"/>
  <c r="X129" i="196"/>
  <c r="X130" i="196"/>
  <c r="X131" i="196"/>
  <c r="X132" i="196"/>
  <c r="X133" i="196"/>
  <c r="X134" i="196"/>
  <c r="X135" i="196"/>
  <c r="X136" i="196"/>
  <c r="X137" i="196"/>
  <c r="X138" i="196"/>
  <c r="X139" i="196"/>
  <c r="X140" i="196"/>
  <c r="X141" i="196"/>
  <c r="X142" i="196"/>
  <c r="X143" i="196"/>
  <c r="X144" i="196"/>
  <c r="X145" i="196"/>
  <c r="X146" i="196"/>
  <c r="X147" i="196"/>
  <c r="X148" i="196"/>
  <c r="X149" i="196"/>
  <c r="X150" i="196"/>
  <c r="X151" i="196"/>
  <c r="X152" i="196"/>
  <c r="X153" i="196"/>
  <c r="X154" i="196"/>
  <c r="X155" i="196"/>
  <c r="X156" i="196"/>
  <c r="X157" i="196"/>
  <c r="X158" i="196"/>
  <c r="X159" i="196"/>
  <c r="X160" i="196"/>
  <c r="X161" i="196"/>
  <c r="X162" i="196"/>
  <c r="X163" i="196"/>
  <c r="X164" i="196"/>
  <c r="X165" i="196"/>
  <c r="X166" i="196"/>
  <c r="X167" i="196"/>
  <c r="X168" i="196"/>
  <c r="X169" i="196"/>
  <c r="X170" i="196"/>
  <c r="X171" i="196"/>
  <c r="X172" i="196"/>
  <c r="X173" i="196"/>
  <c r="X174" i="196"/>
  <c r="X175" i="196"/>
  <c r="X176" i="196"/>
  <c r="X177" i="196"/>
  <c r="X178" i="196"/>
  <c r="X179" i="196"/>
  <c r="X180" i="196"/>
  <c r="X181" i="196"/>
  <c r="X182" i="196"/>
  <c r="X183" i="196"/>
  <c r="X184" i="196"/>
  <c r="X185" i="196"/>
  <c r="X186" i="196"/>
  <c r="X187" i="196"/>
  <c r="X188" i="196"/>
  <c r="X189" i="196"/>
  <c r="X190" i="196"/>
  <c r="X191" i="196"/>
  <c r="X192" i="196"/>
  <c r="X193" i="196"/>
  <c r="X194" i="196"/>
  <c r="X195" i="196"/>
  <c r="X196" i="196"/>
  <c r="X197" i="196"/>
  <c r="X198" i="196"/>
  <c r="X199" i="196"/>
  <c r="X200" i="196"/>
  <c r="X201" i="196"/>
  <c r="X202" i="196"/>
  <c r="X203" i="196"/>
  <c r="X204" i="196"/>
  <c r="X205" i="196"/>
  <c r="X206" i="196"/>
  <c r="X207" i="196"/>
  <c r="X208" i="196"/>
  <c r="X209" i="196"/>
  <c r="X210" i="196"/>
  <c r="X211" i="196"/>
  <c r="X212" i="196"/>
  <c r="X213" i="196"/>
  <c r="X214" i="196"/>
  <c r="X215" i="196"/>
  <c r="X216" i="196"/>
  <c r="X217" i="196"/>
  <c r="X218" i="196"/>
  <c r="X219" i="196"/>
  <c r="X220" i="196"/>
  <c r="X221" i="196"/>
  <c r="X222" i="196"/>
  <c r="X223" i="196"/>
  <c r="X224" i="196"/>
  <c r="X225" i="196"/>
  <c r="X226" i="196"/>
  <c r="X227" i="196"/>
  <c r="X228" i="196"/>
  <c r="X229" i="196"/>
  <c r="X230" i="196"/>
  <c r="X231" i="196"/>
  <c r="X232" i="196"/>
  <c r="X233" i="196"/>
  <c r="X234" i="196"/>
  <c r="X235" i="196"/>
  <c r="X236" i="196"/>
  <c r="X237" i="196"/>
  <c r="X238" i="196"/>
  <c r="X239" i="196"/>
  <c r="X240" i="196"/>
  <c r="X241" i="196"/>
  <c r="X242" i="196"/>
  <c r="X243" i="196"/>
  <c r="X244" i="196"/>
  <c r="X245" i="196"/>
  <c r="X246" i="196"/>
  <c r="X247" i="196"/>
  <c r="X248" i="196"/>
  <c r="X249" i="196"/>
  <c r="X250" i="196"/>
  <c r="X251" i="196"/>
  <c r="X252" i="196"/>
  <c r="X253" i="196"/>
  <c r="X254" i="196"/>
  <c r="X255" i="196"/>
  <c r="X256" i="196"/>
  <c r="X257" i="196"/>
  <c r="X258" i="196"/>
  <c r="X259" i="196"/>
  <c r="X260" i="196"/>
  <c r="X261" i="196"/>
  <c r="X262" i="196"/>
  <c r="X263" i="196"/>
  <c r="X264" i="196"/>
  <c r="X265" i="196"/>
  <c r="X266" i="196"/>
  <c r="X267" i="196"/>
  <c r="X268" i="196"/>
  <c r="X269" i="196"/>
  <c r="X270" i="196"/>
  <c r="X271" i="196"/>
  <c r="X272" i="196"/>
  <c r="X273" i="196"/>
  <c r="X274" i="196"/>
  <c r="X275" i="196"/>
  <c r="X276" i="196"/>
  <c r="X277" i="196"/>
  <c r="X278" i="196"/>
  <c r="X279" i="196"/>
  <c r="X280" i="196"/>
  <c r="X281" i="196"/>
  <c r="X282" i="196"/>
  <c r="X283" i="196"/>
  <c r="X284" i="196"/>
  <c r="X285" i="196"/>
  <c r="X286" i="196"/>
  <c r="X287" i="196"/>
  <c r="X288" i="196"/>
  <c r="X289" i="196"/>
  <c r="X290" i="196"/>
  <c r="X291" i="196"/>
  <c r="X292" i="196"/>
  <c r="X293" i="196"/>
  <c r="X294" i="196"/>
  <c r="X295" i="196"/>
  <c r="X296" i="196"/>
  <c r="X297" i="196"/>
  <c r="X298" i="196"/>
  <c r="X299" i="196"/>
  <c r="X300" i="196"/>
  <c r="X301" i="196"/>
  <c r="X302" i="196"/>
  <c r="X303" i="196"/>
  <c r="X304" i="196"/>
  <c r="X305" i="196"/>
  <c r="X306" i="196"/>
  <c r="X307" i="196"/>
  <c r="X308" i="196"/>
  <c r="X309" i="196"/>
  <c r="X310" i="196"/>
  <c r="X311" i="196"/>
  <c r="X312" i="196"/>
  <c r="X313" i="196"/>
  <c r="X314" i="196"/>
  <c r="X315" i="196"/>
  <c r="X316" i="196"/>
  <c r="X317" i="196"/>
  <c r="X318" i="196"/>
  <c r="X319" i="196"/>
  <c r="X320" i="196"/>
  <c r="X321" i="196"/>
  <c r="X322" i="196"/>
  <c r="X323" i="196"/>
  <c r="X324" i="196"/>
  <c r="X325" i="196"/>
  <c r="X326" i="196"/>
  <c r="X327" i="196"/>
  <c r="X328" i="196"/>
  <c r="X329" i="196"/>
  <c r="X330" i="196"/>
  <c r="X331" i="196"/>
  <c r="X332" i="196"/>
  <c r="X333" i="196"/>
  <c r="X334" i="196"/>
  <c r="X335" i="196"/>
  <c r="X336" i="196"/>
  <c r="X337" i="196"/>
  <c r="X338" i="196"/>
  <c r="X339" i="196"/>
  <c r="X340" i="196"/>
  <c r="X341" i="196"/>
  <c r="X342" i="196"/>
  <c r="X343" i="196"/>
  <c r="X344" i="196"/>
  <c r="X345" i="196"/>
  <c r="X346" i="196"/>
  <c r="X347" i="196"/>
  <c r="X348" i="196"/>
  <c r="X349" i="196"/>
  <c r="X350" i="196"/>
  <c r="X351" i="196"/>
  <c r="X352" i="196"/>
  <c r="X353" i="196"/>
  <c r="X354" i="196"/>
  <c r="X355" i="196"/>
  <c r="X356" i="196"/>
  <c r="X357" i="196"/>
  <c r="X358" i="196"/>
  <c r="X359" i="196"/>
  <c r="X360" i="196"/>
  <c r="X361" i="196"/>
  <c r="X362" i="196"/>
  <c r="X363" i="196"/>
  <c r="X364" i="196"/>
  <c r="X365" i="196"/>
  <c r="X366" i="196"/>
  <c r="X367" i="196"/>
  <c r="X368" i="196"/>
  <c r="X369" i="196"/>
  <c r="X370" i="196"/>
  <c r="X371" i="196"/>
  <c r="X372" i="196"/>
  <c r="X373" i="196"/>
  <c r="X374" i="196"/>
  <c r="X375" i="196"/>
  <c r="X376" i="196"/>
  <c r="X377" i="196"/>
  <c r="X378" i="196"/>
  <c r="X379" i="196"/>
  <c r="X380" i="196"/>
  <c r="X381" i="196"/>
  <c r="X382" i="196"/>
  <c r="X383" i="196"/>
  <c r="X384" i="196"/>
  <c r="X385" i="196"/>
  <c r="X386" i="196"/>
  <c r="X387" i="196"/>
  <c r="X388" i="196"/>
  <c r="X389" i="196"/>
  <c r="X390" i="196"/>
  <c r="X391" i="196"/>
  <c r="X392" i="196"/>
  <c r="X393" i="196"/>
  <c r="X394" i="196"/>
  <c r="X395" i="196"/>
  <c r="X396" i="196"/>
  <c r="X397" i="196"/>
  <c r="X398" i="196"/>
  <c r="X399" i="196"/>
  <c r="X400" i="196"/>
  <c r="X401" i="196"/>
  <c r="X402" i="196"/>
  <c r="X403" i="196"/>
  <c r="X404" i="196"/>
  <c r="X405" i="196"/>
  <c r="X406" i="196"/>
  <c r="X407" i="196"/>
  <c r="X408" i="196"/>
  <c r="X409" i="196"/>
  <c r="X410" i="196"/>
  <c r="X411" i="196"/>
  <c r="X412" i="196"/>
  <c r="X413" i="196"/>
  <c r="X414" i="196"/>
  <c r="X415" i="196"/>
  <c r="X416" i="196"/>
  <c r="X417" i="196"/>
  <c r="X418" i="196"/>
  <c r="X419" i="196"/>
  <c r="X420" i="196"/>
  <c r="X421" i="196"/>
  <c r="X422" i="196"/>
  <c r="X423" i="196"/>
  <c r="X424" i="196"/>
  <c r="X425" i="196"/>
  <c r="X426" i="196"/>
  <c r="X427" i="196"/>
  <c r="X428" i="196"/>
  <c r="X429" i="196"/>
  <c r="X430" i="196"/>
  <c r="X431" i="196"/>
  <c r="X432" i="196"/>
  <c r="X433" i="196"/>
  <c r="X434" i="196"/>
  <c r="X435" i="196"/>
  <c r="X436" i="196"/>
  <c r="X437" i="196"/>
  <c r="X438" i="196"/>
  <c r="X439" i="196"/>
  <c r="X440" i="196"/>
  <c r="X441" i="196"/>
  <c r="X442" i="196"/>
  <c r="X443" i="196"/>
  <c r="X444" i="196"/>
  <c r="X445" i="196"/>
  <c r="X446" i="196"/>
  <c r="X447" i="196"/>
  <c r="X448" i="196"/>
  <c r="X449" i="196"/>
  <c r="X450" i="196"/>
  <c r="X451" i="196"/>
  <c r="X452" i="196"/>
  <c r="X453" i="196"/>
  <c r="X454" i="196"/>
  <c r="X455" i="196"/>
  <c r="X456" i="196"/>
  <c r="X457" i="196"/>
  <c r="X458" i="196"/>
  <c r="X459" i="196"/>
  <c r="X460" i="196"/>
  <c r="X461" i="196"/>
  <c r="X462" i="196"/>
  <c r="X463" i="196"/>
  <c r="X464" i="196"/>
  <c r="X465" i="196"/>
  <c r="X466" i="196"/>
  <c r="X467" i="196"/>
  <c r="X468" i="196"/>
  <c r="X469" i="196"/>
  <c r="X470" i="196"/>
  <c r="X471" i="196"/>
  <c r="X472" i="196"/>
  <c r="X473" i="196"/>
  <c r="X474" i="196"/>
  <c r="X475" i="196"/>
  <c r="X476" i="196"/>
  <c r="X477" i="196"/>
  <c r="X478" i="196"/>
  <c r="X479" i="196"/>
  <c r="X480" i="196"/>
  <c r="X481" i="196"/>
  <c r="X482" i="196"/>
  <c r="X483" i="196"/>
  <c r="X484" i="196"/>
  <c r="X485" i="196"/>
  <c r="X486" i="196"/>
  <c r="X487" i="196"/>
  <c r="X488" i="196"/>
  <c r="X489" i="196"/>
  <c r="X490" i="196"/>
  <c r="X491" i="196"/>
  <c r="X492" i="196"/>
  <c r="X493" i="196"/>
  <c r="X494" i="196"/>
  <c r="X495" i="196"/>
  <c r="X496" i="196"/>
  <c r="X497" i="196"/>
  <c r="X498" i="196"/>
  <c r="X499" i="196"/>
  <c r="X500" i="196"/>
  <c r="X501" i="196"/>
  <c r="X502" i="196"/>
  <c r="X503" i="196"/>
  <c r="X504" i="196"/>
  <c r="X505" i="196"/>
  <c r="X506" i="196"/>
  <c r="X507" i="196"/>
  <c r="X508" i="196"/>
  <c r="X509" i="196"/>
  <c r="X510" i="196"/>
  <c r="X511" i="196"/>
  <c r="X512" i="196"/>
  <c r="X513" i="196"/>
  <c r="X514" i="196"/>
  <c r="X515" i="196"/>
  <c r="X516" i="196"/>
  <c r="X517" i="196"/>
  <c r="X518" i="196"/>
  <c r="X519" i="196"/>
  <c r="X520" i="196"/>
  <c r="X521" i="196"/>
  <c r="X522" i="196"/>
  <c r="X523" i="196"/>
  <c r="X524" i="196"/>
  <c r="X525" i="196"/>
  <c r="X526" i="196"/>
  <c r="X527" i="196"/>
  <c r="X528" i="196"/>
  <c r="X529" i="196"/>
  <c r="X530" i="196"/>
  <c r="X531" i="196"/>
  <c r="X532" i="196"/>
  <c r="X533" i="196"/>
  <c r="X534" i="196"/>
  <c r="X535" i="196"/>
  <c r="X536" i="196"/>
  <c r="X537" i="196"/>
  <c r="X538" i="196"/>
  <c r="X539" i="196"/>
  <c r="X540" i="196"/>
  <c r="X541" i="196"/>
  <c r="X542" i="196"/>
  <c r="X543" i="196"/>
  <c r="X544" i="196"/>
  <c r="X545" i="196"/>
  <c r="X546" i="196"/>
  <c r="X547" i="196"/>
  <c r="X548" i="196"/>
  <c r="X549" i="196"/>
  <c r="X550" i="196"/>
  <c r="X551" i="196"/>
  <c r="X552" i="196"/>
  <c r="X553" i="196"/>
  <c r="X554" i="196"/>
  <c r="X555" i="196"/>
  <c r="X556" i="196"/>
  <c r="X557" i="196"/>
  <c r="X558" i="196"/>
  <c r="X559" i="196"/>
  <c r="X560" i="196"/>
  <c r="X561" i="196"/>
  <c r="X562" i="196"/>
  <c r="X563" i="196"/>
  <c r="X564" i="196"/>
  <c r="X565" i="196"/>
  <c r="X566" i="196"/>
  <c r="X567" i="196"/>
  <c r="X568" i="196"/>
  <c r="X569" i="196"/>
  <c r="X570" i="196"/>
  <c r="X571" i="196"/>
  <c r="X572" i="196"/>
  <c r="X573" i="196"/>
  <c r="X574" i="196"/>
  <c r="X575" i="196"/>
  <c r="X576" i="196"/>
  <c r="X577" i="196"/>
  <c r="X578" i="196"/>
  <c r="X579" i="196"/>
  <c r="X580" i="196"/>
  <c r="X581" i="196"/>
  <c r="X582" i="196"/>
  <c r="X583" i="196"/>
  <c r="X584" i="196"/>
  <c r="X585" i="196"/>
  <c r="X586" i="196"/>
  <c r="X587" i="196"/>
  <c r="X588" i="196"/>
  <c r="X589" i="196"/>
  <c r="X590" i="196"/>
  <c r="X591" i="196"/>
  <c r="X592" i="196"/>
  <c r="X593" i="196"/>
  <c r="X594" i="196"/>
  <c r="X595" i="196"/>
  <c r="X596" i="196"/>
  <c r="X597" i="196"/>
  <c r="X598" i="196"/>
  <c r="X599" i="196"/>
  <c r="X600" i="196"/>
  <c r="X601" i="196"/>
  <c r="X602" i="196"/>
  <c r="X603" i="196"/>
  <c r="X604" i="196"/>
  <c r="X605" i="196"/>
  <c r="X606" i="196"/>
  <c r="X607" i="196"/>
  <c r="X608" i="196"/>
  <c r="X609" i="196"/>
  <c r="X610" i="196"/>
  <c r="X611" i="196"/>
  <c r="X612" i="196"/>
  <c r="X613" i="196"/>
  <c r="X614" i="196"/>
  <c r="X615" i="196"/>
  <c r="X616" i="196"/>
  <c r="X617" i="196"/>
  <c r="X618" i="196"/>
  <c r="X619" i="196"/>
  <c r="X620" i="196"/>
  <c r="X621" i="196"/>
  <c r="X622" i="196"/>
  <c r="X623" i="196"/>
  <c r="X624" i="196"/>
  <c r="X625" i="196"/>
  <c r="X626" i="196"/>
  <c r="X627" i="196"/>
  <c r="X628" i="196"/>
  <c r="X629" i="196"/>
  <c r="X630" i="196"/>
  <c r="X631" i="196"/>
  <c r="X632" i="196"/>
  <c r="X633" i="196"/>
  <c r="X634" i="196"/>
  <c r="X635" i="196"/>
  <c r="X636" i="196"/>
  <c r="X637" i="196"/>
  <c r="X638" i="196"/>
  <c r="X639" i="196"/>
  <c r="X640" i="196"/>
  <c r="X641" i="196"/>
  <c r="X642" i="196"/>
  <c r="X643" i="196"/>
  <c r="X644" i="196"/>
  <c r="X645" i="196"/>
  <c r="X646" i="196"/>
  <c r="X647" i="196"/>
  <c r="X648" i="196"/>
  <c r="X649" i="196"/>
  <c r="X650" i="196"/>
  <c r="X651" i="196"/>
  <c r="X652" i="196"/>
  <c r="X653" i="196"/>
  <c r="X654" i="196"/>
  <c r="X655" i="196"/>
  <c r="X656" i="196"/>
  <c r="X657" i="196"/>
  <c r="X658" i="196"/>
  <c r="X659" i="196"/>
  <c r="X660" i="196"/>
  <c r="X661" i="196"/>
  <c r="X662" i="196"/>
  <c r="X663" i="196"/>
  <c r="X664" i="196"/>
  <c r="X665" i="196"/>
  <c r="X666" i="196"/>
  <c r="X667" i="196"/>
  <c r="X668" i="196"/>
  <c r="X669" i="196"/>
  <c r="X670" i="196"/>
  <c r="X671" i="196"/>
  <c r="X672" i="196"/>
  <c r="X673" i="196"/>
  <c r="X674" i="196"/>
  <c r="X675" i="196"/>
  <c r="X676" i="196"/>
  <c r="X677" i="196"/>
  <c r="X678" i="196"/>
  <c r="X679" i="196"/>
  <c r="X680" i="196"/>
  <c r="X681" i="196"/>
  <c r="X682" i="196"/>
  <c r="X683" i="196"/>
  <c r="X684" i="196"/>
  <c r="X685" i="196"/>
  <c r="X686" i="196"/>
  <c r="X687" i="196"/>
  <c r="X688" i="196"/>
  <c r="X689" i="196"/>
  <c r="X690" i="196"/>
  <c r="X691" i="196"/>
  <c r="X692" i="196"/>
  <c r="X693" i="196"/>
  <c r="X694" i="196"/>
  <c r="X695" i="196"/>
  <c r="X696" i="196"/>
  <c r="X697" i="196"/>
  <c r="X698" i="196"/>
  <c r="X699" i="196"/>
  <c r="X700" i="196"/>
  <c r="X701" i="196"/>
  <c r="X702" i="196"/>
  <c r="X703" i="196"/>
  <c r="X704" i="196"/>
  <c r="X705" i="196"/>
  <c r="X706" i="196"/>
  <c r="X707" i="196"/>
  <c r="X708" i="196"/>
  <c r="X709" i="196"/>
  <c r="X710" i="196"/>
  <c r="X711" i="196"/>
  <c r="X712" i="196"/>
  <c r="X713" i="196"/>
  <c r="X714" i="196"/>
  <c r="X715" i="196"/>
  <c r="X716" i="196"/>
  <c r="X717" i="196"/>
  <c r="X718" i="196"/>
  <c r="X719" i="196"/>
  <c r="X720" i="196"/>
  <c r="X721" i="196"/>
  <c r="X722" i="196"/>
  <c r="X723" i="196"/>
  <c r="X724" i="196"/>
  <c r="X725" i="196"/>
  <c r="X726" i="196"/>
  <c r="X727" i="196"/>
  <c r="X728" i="196"/>
  <c r="X729" i="196"/>
  <c r="X730" i="196"/>
  <c r="X731" i="196"/>
  <c r="X732" i="196"/>
  <c r="X733" i="196"/>
  <c r="X734" i="196"/>
  <c r="X735" i="196"/>
  <c r="X736" i="196"/>
  <c r="X737" i="196"/>
  <c r="X738" i="196"/>
  <c r="X739" i="196"/>
  <c r="X740" i="196"/>
  <c r="X741" i="196"/>
  <c r="X742" i="196"/>
  <c r="X743" i="196"/>
  <c r="X744" i="196"/>
  <c r="X745" i="196"/>
  <c r="X746" i="196"/>
  <c r="X747" i="196"/>
  <c r="X748" i="196"/>
  <c r="X749" i="196"/>
  <c r="X750" i="196"/>
  <c r="X751" i="196"/>
  <c r="X752" i="196"/>
  <c r="X753" i="196"/>
  <c r="X754" i="196"/>
  <c r="X755" i="196"/>
  <c r="X756" i="196"/>
  <c r="X757" i="196"/>
  <c r="X758" i="196"/>
  <c r="X759" i="196"/>
  <c r="X760" i="196"/>
  <c r="X761" i="196"/>
  <c r="X762" i="196"/>
  <c r="X763" i="196"/>
  <c r="X764" i="196"/>
  <c r="X765" i="196"/>
  <c r="X766" i="196"/>
  <c r="X767" i="196"/>
  <c r="X768" i="196"/>
  <c r="X769" i="196"/>
  <c r="X770" i="196"/>
  <c r="X771" i="196"/>
  <c r="X772" i="196"/>
  <c r="X773" i="196"/>
  <c r="X774" i="196"/>
  <c r="X775" i="196"/>
  <c r="X776" i="196"/>
  <c r="X777" i="196"/>
  <c r="X778" i="196"/>
  <c r="X779" i="196"/>
  <c r="X780" i="196"/>
  <c r="X781" i="196"/>
  <c r="X782" i="196"/>
  <c r="X783" i="196"/>
  <c r="X784" i="196"/>
  <c r="X785" i="196"/>
  <c r="X786" i="196"/>
  <c r="X787" i="196"/>
  <c r="X788" i="196"/>
  <c r="X789" i="196"/>
  <c r="X790" i="196"/>
  <c r="X791" i="196"/>
  <c r="X792" i="196"/>
  <c r="X793" i="196"/>
  <c r="X794" i="196"/>
  <c r="X795" i="196"/>
  <c r="X796" i="196"/>
  <c r="X797" i="196"/>
  <c r="X798" i="196"/>
  <c r="X799" i="196"/>
  <c r="X800" i="196"/>
  <c r="X801" i="196"/>
  <c r="X802" i="196"/>
  <c r="X803" i="196"/>
  <c r="X804" i="196"/>
  <c r="X805" i="196"/>
  <c r="X806" i="196"/>
  <c r="X807" i="196"/>
  <c r="X808" i="196"/>
  <c r="X809" i="196"/>
  <c r="X810" i="196"/>
  <c r="X811" i="196"/>
  <c r="X812" i="196"/>
  <c r="X813" i="196"/>
  <c r="X814" i="196"/>
  <c r="X815" i="196"/>
  <c r="X816" i="196"/>
  <c r="X817" i="196"/>
  <c r="X818" i="196"/>
  <c r="X819" i="196"/>
  <c r="X820" i="196"/>
  <c r="X821" i="196"/>
  <c r="X822" i="196"/>
  <c r="X823" i="196"/>
  <c r="X824" i="196"/>
  <c r="X825" i="196"/>
  <c r="X826" i="196"/>
  <c r="X827" i="196"/>
  <c r="X828" i="196"/>
  <c r="X829" i="196"/>
  <c r="X830" i="196"/>
  <c r="X831" i="196"/>
  <c r="X832" i="196"/>
  <c r="X833" i="196"/>
  <c r="X834" i="196"/>
  <c r="X835" i="196"/>
  <c r="X836" i="196"/>
  <c r="X837" i="196"/>
  <c r="X838" i="196"/>
  <c r="X839" i="196"/>
  <c r="X840" i="196"/>
  <c r="X841" i="196"/>
  <c r="X842" i="196"/>
  <c r="X843" i="196"/>
  <c r="X844" i="196"/>
  <c r="X845" i="196"/>
  <c r="X846" i="196"/>
  <c r="X847" i="196"/>
  <c r="X848" i="196"/>
  <c r="X849" i="196"/>
  <c r="X850" i="196"/>
  <c r="X851" i="196"/>
  <c r="X852" i="196"/>
  <c r="X853" i="196"/>
  <c r="X854" i="196"/>
  <c r="X855" i="196"/>
  <c r="X856" i="196"/>
  <c r="X857" i="196"/>
  <c r="X858" i="196"/>
  <c r="X859" i="196"/>
  <c r="X860" i="196"/>
  <c r="X861" i="196"/>
  <c r="X862" i="196"/>
  <c r="X863" i="196"/>
  <c r="X864" i="196"/>
  <c r="X865" i="196"/>
  <c r="X866" i="196"/>
  <c r="X867" i="196"/>
  <c r="X868" i="196"/>
  <c r="X869" i="196"/>
  <c r="X870" i="196"/>
  <c r="X871" i="196"/>
  <c r="X872" i="196"/>
  <c r="X873" i="196"/>
  <c r="X874" i="196"/>
  <c r="X875" i="196"/>
  <c r="X876" i="196"/>
  <c r="X877" i="196"/>
  <c r="X878" i="196"/>
  <c r="X879" i="196"/>
  <c r="X880" i="196"/>
  <c r="X881" i="196"/>
  <c r="X882" i="196"/>
  <c r="X883" i="196"/>
  <c r="X884" i="196"/>
  <c r="X885" i="196"/>
  <c r="X886" i="196"/>
  <c r="X887" i="196"/>
  <c r="X888" i="196"/>
  <c r="X889" i="196"/>
  <c r="X890" i="196"/>
  <c r="X891" i="196"/>
  <c r="X892" i="196"/>
  <c r="X893" i="196"/>
  <c r="X894" i="196"/>
  <c r="X895" i="196"/>
  <c r="X896" i="196"/>
  <c r="X897" i="196"/>
  <c r="X898" i="196"/>
  <c r="X899" i="196"/>
  <c r="X900" i="196"/>
  <c r="X901" i="196"/>
  <c r="X902" i="196"/>
  <c r="X903" i="196"/>
  <c r="X904" i="196"/>
  <c r="X905" i="196"/>
  <c r="X906" i="196"/>
  <c r="X907" i="196"/>
  <c r="X908" i="196"/>
  <c r="X909" i="196"/>
  <c r="X910" i="196"/>
  <c r="X911" i="196"/>
  <c r="X912" i="196"/>
  <c r="X913" i="196"/>
  <c r="X914" i="196"/>
  <c r="X915" i="196"/>
  <c r="X916" i="196"/>
  <c r="X917" i="196"/>
  <c r="X918" i="196"/>
  <c r="X919" i="196"/>
  <c r="X920" i="196"/>
  <c r="X921" i="196"/>
  <c r="X922" i="196"/>
  <c r="X923" i="196"/>
  <c r="X924" i="196"/>
  <c r="X925" i="196"/>
  <c r="X926" i="196"/>
  <c r="X927" i="196"/>
  <c r="X928" i="196"/>
  <c r="X929" i="196"/>
  <c r="X930" i="196"/>
  <c r="X931" i="196"/>
  <c r="X932" i="196"/>
  <c r="X933" i="196"/>
  <c r="X934" i="196"/>
  <c r="X935" i="196"/>
  <c r="X936" i="196"/>
  <c r="X937" i="196"/>
  <c r="X938" i="196"/>
  <c r="X939" i="196"/>
  <c r="X940" i="196"/>
  <c r="X941" i="196"/>
  <c r="X942" i="196"/>
  <c r="X943" i="196"/>
  <c r="X944" i="196"/>
  <c r="X945" i="196"/>
  <c r="X946" i="196"/>
  <c r="X947" i="196"/>
  <c r="X948" i="196"/>
  <c r="X949" i="196"/>
  <c r="X950" i="196"/>
  <c r="X951" i="196"/>
  <c r="X952" i="196"/>
  <c r="X953" i="196"/>
  <c r="X954" i="196"/>
  <c r="X955" i="196"/>
  <c r="X956" i="196"/>
  <c r="X957" i="196"/>
  <c r="X958" i="196"/>
  <c r="X959" i="196"/>
  <c r="X960" i="196"/>
  <c r="X961" i="196"/>
  <c r="X962" i="196"/>
  <c r="X963" i="196"/>
  <c r="X964" i="196"/>
  <c r="X965" i="196"/>
  <c r="X966" i="196"/>
  <c r="X967" i="196"/>
  <c r="X968" i="196"/>
  <c r="X969" i="196"/>
  <c r="X970" i="196"/>
  <c r="X971" i="196"/>
  <c r="X972" i="196"/>
  <c r="X973" i="196"/>
  <c r="X974" i="196"/>
  <c r="X975" i="196"/>
  <c r="X976" i="196"/>
  <c r="X977" i="196"/>
  <c r="X978" i="196"/>
  <c r="X979" i="196"/>
  <c r="X980" i="196"/>
  <c r="X981" i="196"/>
  <c r="X982" i="196"/>
  <c r="X983" i="196"/>
  <c r="X984" i="196"/>
  <c r="X985" i="196"/>
  <c r="X986" i="196"/>
  <c r="X987" i="196"/>
  <c r="X988" i="196"/>
  <c r="X989" i="196"/>
  <c r="X990" i="196"/>
  <c r="X991" i="196"/>
  <c r="X992" i="196"/>
  <c r="X993" i="196"/>
  <c r="X994" i="196"/>
  <c r="X995" i="196"/>
  <c r="X996" i="196"/>
  <c r="X997" i="196"/>
  <c r="X998" i="196"/>
  <c r="X999" i="196"/>
  <c r="X1000" i="196"/>
  <c r="X1001" i="196"/>
  <c r="X1002" i="196"/>
  <c r="X1003" i="196"/>
  <c r="X1004" i="196"/>
  <c r="X1005" i="196"/>
  <c r="X1006" i="196"/>
  <c r="X1007" i="196"/>
  <c r="X1008" i="196"/>
  <c r="X1009" i="196"/>
  <c r="X1010" i="196"/>
  <c r="X1011" i="196"/>
  <c r="X1012" i="196"/>
  <c r="X1013" i="196"/>
  <c r="X1014" i="196"/>
  <c r="X1015" i="196"/>
  <c r="X1016" i="196"/>
  <c r="X1017" i="196"/>
  <c r="X1018" i="196"/>
  <c r="X1019" i="196"/>
  <c r="X1020" i="196"/>
  <c r="X1021" i="196"/>
  <c r="X1022" i="196"/>
  <c r="X1023" i="196"/>
  <c r="X1024" i="196"/>
  <c r="X1025" i="196"/>
  <c r="X1026" i="196"/>
  <c r="X1027" i="196"/>
  <c r="X1028" i="196"/>
  <c r="X1029" i="196"/>
  <c r="X1030" i="196"/>
  <c r="X1031" i="196"/>
  <c r="X1032" i="196"/>
  <c r="X1033" i="196"/>
  <c r="X1034" i="196"/>
  <c r="X1035" i="196"/>
  <c r="X1036" i="196"/>
  <c r="X1037" i="196"/>
  <c r="X1038" i="196"/>
  <c r="X1039" i="196"/>
  <c r="X1040" i="196"/>
  <c r="X1041" i="196"/>
  <c r="X1042" i="196"/>
  <c r="X1043" i="196"/>
  <c r="X1044" i="196"/>
  <c r="X1045" i="196"/>
  <c r="X1046" i="196"/>
  <c r="X1047" i="196"/>
  <c r="X1048" i="196"/>
  <c r="X1049" i="196"/>
  <c r="X1050" i="196"/>
  <c r="X1051" i="196"/>
  <c r="X1052" i="196"/>
  <c r="X1053" i="196"/>
  <c r="X1054" i="196"/>
  <c r="X1055" i="196"/>
  <c r="X1056" i="196"/>
  <c r="X1057" i="196"/>
  <c r="X1058" i="196"/>
  <c r="X1059" i="196"/>
  <c r="X1060" i="196"/>
  <c r="X1061" i="196"/>
  <c r="X1062" i="196"/>
  <c r="X1063" i="196"/>
  <c r="X1064" i="196"/>
  <c r="X1065" i="196"/>
  <c r="X1066" i="196"/>
  <c r="X1067" i="196"/>
  <c r="X1068" i="196"/>
  <c r="X1069" i="196"/>
  <c r="X1070" i="196"/>
  <c r="X1071" i="196"/>
  <c r="X1072" i="196"/>
  <c r="X1073" i="196"/>
  <c r="X1074" i="196"/>
  <c r="X1075" i="196"/>
  <c r="X1076" i="196"/>
  <c r="X1077" i="196"/>
  <c r="X1078" i="196"/>
  <c r="X1079" i="196"/>
  <c r="X1080" i="196"/>
  <c r="X1081" i="196"/>
  <c r="X1082" i="196"/>
  <c r="X1083" i="196"/>
  <c r="X1084" i="196"/>
  <c r="X1085" i="196"/>
  <c r="X1086" i="196"/>
  <c r="X1087" i="196"/>
  <c r="X1088" i="196"/>
  <c r="X1089" i="196"/>
  <c r="X1090" i="196"/>
  <c r="X1091" i="196"/>
  <c r="X1092" i="196"/>
  <c r="X1093" i="196"/>
  <c r="X1094" i="196"/>
  <c r="X1095" i="196"/>
  <c r="X1096" i="196"/>
  <c r="X1097" i="196"/>
  <c r="X1098" i="196"/>
  <c r="X1099" i="196"/>
  <c r="X1100" i="196"/>
  <c r="X1101" i="196"/>
  <c r="X1102" i="196"/>
  <c r="X1103" i="196"/>
  <c r="X1104" i="196"/>
  <c r="X1105" i="196"/>
  <c r="X1106" i="196"/>
  <c r="X1107" i="196"/>
  <c r="X1108" i="196"/>
  <c r="X1109" i="196"/>
  <c r="X1110" i="196"/>
  <c r="X1111" i="196"/>
  <c r="X1112" i="196"/>
  <c r="X1113" i="196"/>
  <c r="X1114" i="196"/>
  <c r="X1115" i="196"/>
  <c r="X1116" i="196"/>
  <c r="X1117" i="196"/>
  <c r="X1118" i="196"/>
  <c r="X1119" i="196"/>
  <c r="X1120" i="196"/>
  <c r="X1121" i="196"/>
  <c r="X1122" i="196"/>
  <c r="X1123" i="196"/>
  <c r="X1124" i="196"/>
  <c r="X1125" i="196"/>
  <c r="X1126" i="196"/>
  <c r="X1127" i="196"/>
  <c r="X1128" i="196"/>
  <c r="X1129" i="196"/>
  <c r="X1130" i="196"/>
  <c r="X1131" i="196"/>
  <c r="X1132" i="196"/>
  <c r="X1133" i="196"/>
  <c r="X1134" i="196"/>
  <c r="X1135" i="196"/>
  <c r="X1136" i="196"/>
  <c r="X1137" i="196"/>
  <c r="X1138" i="196"/>
  <c r="X1139" i="196"/>
  <c r="X1140" i="196"/>
  <c r="X1141" i="196"/>
  <c r="X1142" i="196"/>
  <c r="X1143" i="196"/>
  <c r="X1144" i="196"/>
  <c r="X1145" i="196"/>
  <c r="X1146" i="196"/>
  <c r="X1147" i="196"/>
  <c r="X1148" i="196"/>
  <c r="X1149" i="196"/>
  <c r="X1150" i="196"/>
  <c r="X1151" i="196"/>
  <c r="X1152" i="196"/>
  <c r="X1153" i="196"/>
  <c r="X1154" i="196"/>
  <c r="X1155" i="196"/>
  <c r="X1156" i="196"/>
  <c r="X1157" i="196"/>
  <c r="X1158" i="196"/>
  <c r="X1159" i="196"/>
  <c r="X1160" i="196"/>
  <c r="X1161" i="196"/>
  <c r="X1162" i="196"/>
  <c r="X1163" i="196"/>
  <c r="X1164" i="196"/>
  <c r="X1165" i="196"/>
  <c r="X1166" i="196"/>
  <c r="X1167" i="196"/>
  <c r="X1168" i="196"/>
  <c r="X1169" i="196"/>
  <c r="X1170" i="196"/>
  <c r="X1171" i="196"/>
  <c r="X1172" i="196"/>
  <c r="X1173" i="196"/>
  <c r="X1174" i="196"/>
  <c r="X1175" i="196"/>
  <c r="X1176" i="196"/>
  <c r="X1177" i="196"/>
  <c r="X1178" i="196"/>
  <c r="X1179" i="196"/>
  <c r="X1180" i="196"/>
  <c r="X1181" i="196"/>
  <c r="X1182" i="196"/>
  <c r="X1183" i="196"/>
  <c r="X1184" i="196"/>
  <c r="X1185" i="196"/>
  <c r="X1186" i="196"/>
  <c r="X1187" i="196"/>
  <c r="X1188" i="196"/>
  <c r="X1189" i="196"/>
  <c r="X1190" i="196"/>
  <c r="X1191" i="196"/>
  <c r="X1192" i="196"/>
  <c r="X1193" i="196"/>
  <c r="X1194" i="196"/>
  <c r="X1195" i="196"/>
  <c r="X1196" i="196"/>
  <c r="X1197" i="196"/>
  <c r="X1198" i="196"/>
  <c r="X1199" i="196"/>
  <c r="X1200" i="196"/>
  <c r="X1201" i="196"/>
  <c r="X1202" i="196"/>
  <c r="X1203" i="196"/>
  <c r="X1204" i="196"/>
  <c r="X1205" i="196"/>
  <c r="X1206" i="196"/>
  <c r="X1207" i="196"/>
  <c r="X1208" i="196"/>
  <c r="X1209" i="196"/>
  <c r="X1210" i="196"/>
  <c r="X1211" i="196"/>
  <c r="X1212" i="196"/>
  <c r="X1213" i="196"/>
  <c r="X1214" i="196"/>
  <c r="X1215" i="196"/>
  <c r="X1216" i="196"/>
  <c r="X1217" i="196"/>
  <c r="X1218" i="196"/>
  <c r="X1219" i="196"/>
  <c r="X1220" i="196"/>
  <c r="X1221" i="196"/>
  <c r="X1222" i="196"/>
  <c r="X1223" i="196"/>
  <c r="X1224" i="196"/>
  <c r="X1225" i="196"/>
  <c r="X1226" i="196"/>
  <c r="X1227" i="196"/>
  <c r="X1228" i="196"/>
  <c r="X1229" i="196"/>
  <c r="X1230" i="196"/>
  <c r="X1231" i="196"/>
  <c r="X1232" i="196"/>
  <c r="X1233" i="196"/>
  <c r="X1234" i="196"/>
  <c r="X1235" i="196"/>
  <c r="X1236" i="196"/>
  <c r="X1237" i="196"/>
  <c r="X1238" i="196"/>
  <c r="X1239" i="196"/>
  <c r="X1240" i="196"/>
  <c r="X1241" i="196"/>
  <c r="X1242" i="196"/>
  <c r="X1243" i="196"/>
  <c r="X1244" i="196"/>
  <c r="X1245" i="196"/>
  <c r="X1246" i="196"/>
  <c r="X1247" i="196"/>
  <c r="X1248" i="196"/>
  <c r="X1249" i="196"/>
  <c r="X1250" i="196"/>
  <c r="X1251" i="196"/>
  <c r="X1252" i="196"/>
  <c r="X1253" i="196"/>
  <c r="X1254" i="196"/>
  <c r="X1255" i="196"/>
  <c r="X1256" i="196"/>
  <c r="X1257" i="196"/>
  <c r="X1258" i="196"/>
  <c r="X1259" i="196"/>
  <c r="X1260" i="196"/>
  <c r="X1261" i="196"/>
  <c r="X1262" i="196"/>
  <c r="X1263" i="196"/>
  <c r="X1264" i="196"/>
  <c r="X1265" i="196"/>
  <c r="X1266" i="196"/>
  <c r="X1267" i="196"/>
  <c r="X1268" i="196"/>
  <c r="X1269" i="196"/>
  <c r="X1270" i="196"/>
  <c r="X1271" i="196"/>
  <c r="X1272" i="196"/>
  <c r="X1273" i="196"/>
  <c r="X1274" i="196"/>
  <c r="X1275" i="196"/>
  <c r="X1276" i="196"/>
  <c r="X1277" i="196"/>
  <c r="X1278" i="196"/>
  <c r="Y2" i="196"/>
  <c r="Y3" i="196"/>
  <c r="Y4" i="196"/>
  <c r="Y5" i="196"/>
  <c r="Y6" i="196"/>
  <c r="Y7" i="196"/>
  <c r="Y8" i="196"/>
  <c r="Y9" i="196"/>
  <c r="Y10" i="196"/>
  <c r="Y11" i="196"/>
  <c r="Y12" i="196"/>
  <c r="Y13" i="196"/>
  <c r="Y14" i="196"/>
  <c r="Y15" i="196"/>
  <c r="Y16" i="196"/>
  <c r="Y17" i="196"/>
  <c r="Y18" i="196"/>
  <c r="Y19" i="196"/>
  <c r="Y20" i="196"/>
  <c r="Y21" i="196"/>
  <c r="Y22" i="196"/>
  <c r="Y23" i="196"/>
  <c r="Y24" i="196"/>
  <c r="Y25" i="196"/>
  <c r="Y26" i="196"/>
  <c r="Y27" i="196"/>
  <c r="Y28" i="196"/>
  <c r="Y29" i="196"/>
  <c r="Y30" i="196"/>
  <c r="Y31" i="196"/>
  <c r="Y32" i="196"/>
  <c r="Y33" i="196"/>
  <c r="Y34" i="196"/>
  <c r="Y35" i="196"/>
  <c r="Y36" i="196"/>
  <c r="Y37" i="196"/>
  <c r="Y38" i="196"/>
  <c r="Y39" i="196"/>
  <c r="Y40" i="196"/>
  <c r="Y41" i="196"/>
  <c r="Y42" i="196"/>
  <c r="Y43" i="196"/>
  <c r="Y44" i="196"/>
  <c r="Y45" i="196"/>
  <c r="Y46" i="196"/>
  <c r="Y47" i="196"/>
  <c r="Y48" i="196"/>
  <c r="Y49" i="196"/>
  <c r="Y50" i="196"/>
  <c r="Y51" i="196"/>
  <c r="Y52" i="196"/>
  <c r="Y53" i="196"/>
  <c r="Y54" i="196"/>
  <c r="Y55" i="196"/>
  <c r="Y56" i="196"/>
  <c r="Y57" i="196"/>
  <c r="Y58" i="196"/>
  <c r="Y59" i="196"/>
  <c r="Y60" i="196"/>
  <c r="Y61" i="196"/>
  <c r="Y62" i="196"/>
  <c r="Y63" i="196"/>
  <c r="Y64" i="196"/>
  <c r="Y65" i="196"/>
  <c r="Y66" i="196"/>
  <c r="Y67" i="196"/>
  <c r="Y68" i="196"/>
  <c r="Y69" i="196"/>
  <c r="Y70" i="196"/>
  <c r="Y71" i="196"/>
  <c r="Y72" i="196"/>
  <c r="Y73" i="196"/>
  <c r="Y74" i="196"/>
  <c r="Y75" i="196"/>
  <c r="Y76" i="196"/>
  <c r="Y77" i="196"/>
  <c r="Y78" i="196"/>
  <c r="Y79" i="196"/>
  <c r="Y80" i="196"/>
  <c r="Y81" i="196"/>
  <c r="Y82" i="196"/>
  <c r="Y83" i="196"/>
  <c r="Y84" i="196"/>
  <c r="Y85" i="196"/>
  <c r="Y86" i="196"/>
  <c r="Y87" i="196"/>
  <c r="Y88" i="196"/>
  <c r="Y89" i="196"/>
  <c r="Y90" i="196"/>
  <c r="Y91" i="196"/>
  <c r="Y92" i="196"/>
  <c r="Y93" i="196"/>
  <c r="Y94" i="196"/>
  <c r="Y95" i="196"/>
  <c r="Y96" i="196"/>
  <c r="Y97" i="196"/>
  <c r="Y98" i="196"/>
  <c r="Y99" i="196"/>
  <c r="Y100" i="196"/>
  <c r="Y101" i="196"/>
  <c r="Y102" i="196"/>
  <c r="Y103" i="196"/>
  <c r="Y104" i="196"/>
  <c r="Y105" i="196"/>
  <c r="Y106" i="196"/>
  <c r="Y107" i="196"/>
  <c r="Y108" i="196"/>
  <c r="Y109" i="196"/>
  <c r="Y110" i="196"/>
  <c r="Y111" i="196"/>
  <c r="Y112" i="196"/>
  <c r="Y113" i="196"/>
  <c r="Y114" i="196"/>
  <c r="Y115" i="196"/>
  <c r="Y116" i="196"/>
  <c r="Y117" i="196"/>
  <c r="Y118" i="196"/>
  <c r="Y119" i="196"/>
  <c r="Y120" i="196"/>
  <c r="Y121" i="196"/>
  <c r="Y122" i="196"/>
  <c r="Y123" i="196"/>
  <c r="Y124" i="196"/>
  <c r="Y125" i="196"/>
  <c r="Y126" i="196"/>
  <c r="Y127" i="196"/>
  <c r="Y128" i="196"/>
  <c r="Y129" i="196"/>
  <c r="Y130" i="196"/>
  <c r="Y131" i="196"/>
  <c r="Y132" i="196"/>
  <c r="Y133" i="196"/>
  <c r="Y134" i="196"/>
  <c r="Y135" i="196"/>
  <c r="Y136" i="196"/>
  <c r="Y137" i="196"/>
  <c r="Y138" i="196"/>
  <c r="Y139" i="196"/>
  <c r="Y140" i="196"/>
  <c r="Y141" i="196"/>
  <c r="Y142" i="196"/>
  <c r="Y143" i="196"/>
  <c r="Y144" i="196"/>
  <c r="Y145" i="196"/>
  <c r="Y146" i="196"/>
  <c r="Y147" i="196"/>
  <c r="Y148" i="196"/>
  <c r="Y149" i="196"/>
  <c r="Y150" i="196"/>
  <c r="Y151" i="196"/>
  <c r="Y152" i="196"/>
  <c r="Y153" i="196"/>
  <c r="Y154" i="196"/>
  <c r="Y155" i="196"/>
  <c r="Y156" i="196"/>
  <c r="Y157" i="196"/>
  <c r="Y158" i="196"/>
  <c r="Y159" i="196"/>
  <c r="Y160" i="196"/>
  <c r="Y161" i="196"/>
  <c r="Y162" i="196"/>
  <c r="Y163" i="196"/>
  <c r="Y164" i="196"/>
  <c r="Y165" i="196"/>
  <c r="Y166" i="196"/>
  <c r="Y167" i="196"/>
  <c r="Y168" i="196"/>
  <c r="Y169" i="196"/>
  <c r="Y170" i="196"/>
  <c r="Y171" i="196"/>
  <c r="Y172" i="196"/>
  <c r="Y173" i="196"/>
  <c r="Y174" i="196"/>
  <c r="Y175" i="196"/>
  <c r="Y176" i="196"/>
  <c r="Y177" i="196"/>
  <c r="Y178" i="196"/>
  <c r="Y179" i="196"/>
  <c r="Y180" i="196"/>
  <c r="Y181" i="196"/>
  <c r="Y182" i="196"/>
  <c r="Y183" i="196"/>
  <c r="Y184" i="196"/>
  <c r="Y185" i="196"/>
  <c r="Y186" i="196"/>
  <c r="Y187" i="196"/>
  <c r="Y188" i="196"/>
  <c r="Y189" i="196"/>
  <c r="Y190" i="196"/>
  <c r="Y191" i="196"/>
  <c r="Y192" i="196"/>
  <c r="Y193" i="196"/>
  <c r="Y194" i="196"/>
  <c r="Y195" i="196"/>
  <c r="Y196" i="196"/>
  <c r="Y197" i="196"/>
  <c r="Y198" i="196"/>
  <c r="Y199" i="196"/>
  <c r="Y200" i="196"/>
  <c r="Y201" i="196"/>
  <c r="Y202" i="196"/>
  <c r="Y203" i="196"/>
  <c r="Y204" i="196"/>
  <c r="Y205" i="196"/>
  <c r="Y206" i="196"/>
  <c r="Y207" i="196"/>
  <c r="Y208" i="196"/>
  <c r="Y209" i="196"/>
  <c r="Y210" i="196"/>
  <c r="Y211" i="196"/>
  <c r="Y212" i="196"/>
  <c r="Y213" i="196"/>
  <c r="Y214" i="196"/>
  <c r="Y215" i="196"/>
  <c r="Y216" i="196"/>
  <c r="Y217" i="196"/>
  <c r="Y218" i="196"/>
  <c r="Y219" i="196"/>
  <c r="Y220" i="196"/>
  <c r="Y221" i="196"/>
  <c r="Y222" i="196"/>
  <c r="Y223" i="196"/>
  <c r="Y224" i="196"/>
  <c r="Y225" i="196"/>
  <c r="Y226" i="196"/>
  <c r="Y227" i="196"/>
  <c r="Y228" i="196"/>
  <c r="Y229" i="196"/>
  <c r="Y230" i="196"/>
  <c r="Y231" i="196"/>
  <c r="Y232" i="196"/>
  <c r="Y233" i="196"/>
  <c r="Y234" i="196"/>
  <c r="Y235" i="196"/>
  <c r="Y236" i="196"/>
  <c r="Y237" i="196"/>
  <c r="Y238" i="196"/>
  <c r="Y239" i="196"/>
  <c r="Y240" i="196"/>
  <c r="Y241" i="196"/>
  <c r="Y242" i="196"/>
  <c r="Y243" i="196"/>
  <c r="Y244" i="196"/>
  <c r="Y245" i="196"/>
  <c r="Y246" i="196"/>
  <c r="Y247" i="196"/>
  <c r="Y248" i="196"/>
  <c r="Y249" i="196"/>
  <c r="Y250" i="196"/>
  <c r="Y251" i="196"/>
  <c r="Y252" i="196"/>
  <c r="Y253" i="196"/>
  <c r="Y254" i="196"/>
  <c r="Y255" i="196"/>
  <c r="Y256" i="196"/>
  <c r="Y257" i="196"/>
  <c r="Y258" i="196"/>
  <c r="Y259" i="196"/>
  <c r="Y260" i="196"/>
  <c r="Y261" i="196"/>
  <c r="Y262" i="196"/>
  <c r="Y263" i="196"/>
  <c r="Y264" i="196"/>
  <c r="Y265" i="196"/>
  <c r="Y266" i="196"/>
  <c r="Y267" i="196"/>
  <c r="Y268" i="196"/>
  <c r="Y269" i="196"/>
  <c r="Y270" i="196"/>
  <c r="Y271" i="196"/>
  <c r="Y272" i="196"/>
  <c r="Y273" i="196"/>
  <c r="Y274" i="196"/>
  <c r="Y275" i="196"/>
  <c r="Y276" i="196"/>
  <c r="Y277" i="196"/>
  <c r="Y278" i="196"/>
  <c r="Y279" i="196"/>
  <c r="Y280" i="196"/>
  <c r="Y281" i="196"/>
  <c r="Y282" i="196"/>
  <c r="Y283" i="196"/>
  <c r="Y284" i="196"/>
  <c r="Y285" i="196"/>
  <c r="Y286" i="196"/>
  <c r="Y287" i="196"/>
  <c r="Y288" i="196"/>
  <c r="Y289" i="196"/>
  <c r="Y290" i="196"/>
  <c r="Y291" i="196"/>
  <c r="Y292" i="196"/>
  <c r="Y293" i="196"/>
  <c r="Y294" i="196"/>
  <c r="Y295" i="196"/>
  <c r="Y296" i="196"/>
  <c r="Y297" i="196"/>
  <c r="Y298" i="196"/>
  <c r="Y299" i="196"/>
  <c r="Y300" i="196"/>
  <c r="Y301" i="196"/>
  <c r="Y302" i="196"/>
  <c r="Y303" i="196"/>
  <c r="Y304" i="196"/>
  <c r="Y305" i="196"/>
  <c r="Y306" i="196"/>
  <c r="Y307" i="196"/>
  <c r="Y308" i="196"/>
  <c r="Y309" i="196"/>
  <c r="Y310" i="196"/>
  <c r="Y311" i="196"/>
  <c r="Y312" i="196"/>
  <c r="Y313" i="196"/>
  <c r="Y314" i="196"/>
  <c r="Y315" i="196"/>
  <c r="Y316" i="196"/>
  <c r="Y317" i="196"/>
  <c r="Y318" i="196"/>
  <c r="Y319" i="196"/>
  <c r="Y320" i="196"/>
  <c r="Y321" i="196"/>
  <c r="Y322" i="196"/>
  <c r="Y323" i="196"/>
  <c r="Y324" i="196"/>
  <c r="Y325" i="196"/>
  <c r="Y326" i="196"/>
  <c r="Y327" i="196"/>
  <c r="Y328" i="196"/>
  <c r="Y329" i="196"/>
  <c r="Y330" i="196"/>
  <c r="Y331" i="196"/>
  <c r="Y332" i="196"/>
  <c r="Y333" i="196"/>
  <c r="Y334" i="196"/>
  <c r="Y335" i="196"/>
  <c r="Y336" i="196"/>
  <c r="Y337" i="196"/>
  <c r="Y338" i="196"/>
  <c r="Y339" i="196"/>
  <c r="Y340" i="196"/>
  <c r="Y341" i="196"/>
  <c r="Y342" i="196"/>
  <c r="Y343" i="196"/>
  <c r="Y344" i="196"/>
  <c r="Y345" i="196"/>
  <c r="Y346" i="196"/>
  <c r="Y347" i="196"/>
  <c r="Y348" i="196"/>
  <c r="Y349" i="196"/>
  <c r="Y350" i="196"/>
  <c r="Y351" i="196"/>
  <c r="Y352" i="196"/>
  <c r="Y353" i="196"/>
  <c r="Y354" i="196"/>
  <c r="Y355" i="196"/>
  <c r="Y356" i="196"/>
  <c r="Y357" i="196"/>
  <c r="Y358" i="196"/>
  <c r="Y359" i="196"/>
  <c r="Y360" i="196"/>
  <c r="Y361" i="196"/>
  <c r="Y362" i="196"/>
  <c r="Y363" i="196"/>
  <c r="Y364" i="196"/>
  <c r="Y365" i="196"/>
  <c r="Y366" i="196"/>
  <c r="Y367" i="196"/>
  <c r="Y368" i="196"/>
  <c r="Y369" i="196"/>
  <c r="Y370" i="196"/>
  <c r="Y371" i="196"/>
  <c r="Y372" i="196"/>
  <c r="Y373" i="196"/>
  <c r="Y374" i="196"/>
  <c r="Y375" i="196"/>
  <c r="Y376" i="196"/>
  <c r="Y377" i="196"/>
  <c r="Y378" i="196"/>
  <c r="Y379" i="196"/>
  <c r="Y380" i="196"/>
  <c r="Y381" i="196"/>
  <c r="Y382" i="196"/>
  <c r="Y383" i="196"/>
  <c r="Y384" i="196"/>
  <c r="Y385" i="196"/>
  <c r="Y386" i="196"/>
  <c r="Y387" i="196"/>
  <c r="Y388" i="196"/>
  <c r="Y389" i="196"/>
  <c r="Y390" i="196"/>
  <c r="Y391" i="196"/>
  <c r="Y392" i="196"/>
  <c r="Y393" i="196"/>
  <c r="Y394" i="196"/>
  <c r="Y395" i="196"/>
  <c r="Y396" i="196"/>
  <c r="Y397" i="196"/>
  <c r="Y398" i="196"/>
  <c r="Y399" i="196"/>
  <c r="Y400" i="196"/>
  <c r="Y401" i="196"/>
  <c r="Y402" i="196"/>
  <c r="Y403" i="196"/>
  <c r="Y404" i="196"/>
  <c r="Y405" i="196"/>
  <c r="Y406" i="196"/>
  <c r="Y407" i="196"/>
  <c r="Y408" i="196"/>
  <c r="Y409" i="196"/>
  <c r="Y410" i="196"/>
  <c r="Y411" i="196"/>
  <c r="Y412" i="196"/>
  <c r="Y413" i="196"/>
  <c r="Y414" i="196"/>
  <c r="Y415" i="196"/>
  <c r="Y416" i="196"/>
  <c r="Y417" i="196"/>
  <c r="Y418" i="196"/>
  <c r="Y419" i="196"/>
  <c r="Y420" i="196"/>
  <c r="Y421" i="196"/>
  <c r="Y422" i="196"/>
  <c r="Y423" i="196"/>
  <c r="Y424" i="196"/>
  <c r="Y425" i="196"/>
  <c r="Y426" i="196"/>
  <c r="Y427" i="196"/>
  <c r="Y428" i="196"/>
  <c r="Y429" i="196"/>
  <c r="Y430" i="196"/>
  <c r="Y431" i="196"/>
  <c r="Y432" i="196"/>
  <c r="Y433" i="196"/>
  <c r="Y434" i="196"/>
  <c r="Y435" i="196"/>
  <c r="Y436" i="196"/>
  <c r="Y437" i="196"/>
  <c r="Y438" i="196"/>
  <c r="Y439" i="196"/>
  <c r="Y440" i="196"/>
  <c r="Y441" i="196"/>
  <c r="Y442" i="196"/>
  <c r="Y443" i="196"/>
  <c r="Y444" i="196"/>
  <c r="Y445" i="196"/>
  <c r="Y446" i="196"/>
  <c r="Y447" i="196"/>
  <c r="Y448" i="196"/>
  <c r="Y449" i="196"/>
  <c r="Y450" i="196"/>
  <c r="Y451" i="196"/>
  <c r="Y452" i="196"/>
  <c r="Y453" i="196"/>
  <c r="Y454" i="196"/>
  <c r="Y455" i="196"/>
  <c r="Y456" i="196"/>
  <c r="Y457" i="196"/>
  <c r="Y458" i="196"/>
  <c r="Y459" i="196"/>
  <c r="Y460" i="196"/>
  <c r="Y461" i="196"/>
  <c r="Y462" i="196"/>
  <c r="Y463" i="196"/>
  <c r="Y464" i="196"/>
  <c r="Y465" i="196"/>
  <c r="Y466" i="196"/>
  <c r="Y467" i="196"/>
  <c r="Y468" i="196"/>
  <c r="Y469" i="196"/>
  <c r="Y470" i="196"/>
  <c r="Y471" i="196"/>
  <c r="Y472" i="196"/>
  <c r="Y473" i="196"/>
  <c r="Y474" i="196"/>
  <c r="Y475" i="196"/>
  <c r="Y476" i="196"/>
  <c r="Y477" i="196"/>
  <c r="Y478" i="196"/>
  <c r="Y479" i="196"/>
  <c r="Y480" i="196"/>
  <c r="Y481" i="196"/>
  <c r="Y482" i="196"/>
  <c r="Y483" i="196"/>
  <c r="Y484" i="196"/>
  <c r="Y485" i="196"/>
  <c r="Y486" i="196"/>
  <c r="Y487" i="196"/>
  <c r="Y488" i="196"/>
  <c r="Y489" i="196"/>
  <c r="Y490" i="196"/>
  <c r="Y491" i="196"/>
  <c r="Y492" i="196"/>
  <c r="Y493" i="196"/>
  <c r="Y494" i="196"/>
  <c r="Y495" i="196"/>
  <c r="Y496" i="196"/>
  <c r="Y497" i="196"/>
  <c r="Y498" i="196"/>
  <c r="Y499" i="196"/>
  <c r="Y500" i="196"/>
  <c r="Y501" i="196"/>
  <c r="Y502" i="196"/>
  <c r="Y503" i="196"/>
  <c r="Y504" i="196"/>
  <c r="Y505" i="196"/>
  <c r="Y506" i="196"/>
  <c r="Y507" i="196"/>
  <c r="Y508" i="196"/>
  <c r="Y509" i="196"/>
  <c r="Y510" i="196"/>
  <c r="Y511" i="196"/>
  <c r="Y512" i="196"/>
  <c r="Y513" i="196"/>
  <c r="Y514" i="196"/>
  <c r="Y515" i="196"/>
  <c r="Y516" i="196"/>
  <c r="Y517" i="196"/>
  <c r="Y518" i="196"/>
  <c r="Y519" i="196"/>
  <c r="Y520" i="196"/>
  <c r="Y521" i="196"/>
  <c r="Y522" i="196"/>
  <c r="Y523" i="196"/>
  <c r="Y524" i="196"/>
  <c r="Y525" i="196"/>
  <c r="Y526" i="196"/>
  <c r="Y527" i="196"/>
  <c r="Y528" i="196"/>
  <c r="Y529" i="196"/>
  <c r="Y530" i="196"/>
  <c r="Y531" i="196"/>
  <c r="Y532" i="196"/>
  <c r="Y533" i="196"/>
  <c r="Y534" i="196"/>
  <c r="Y535" i="196"/>
  <c r="Y536" i="196"/>
  <c r="Y537" i="196"/>
  <c r="Y538" i="196"/>
  <c r="Y539" i="196"/>
  <c r="Y540" i="196"/>
  <c r="Y541" i="196"/>
  <c r="Y542" i="196"/>
  <c r="Y543" i="196"/>
  <c r="Y544" i="196"/>
  <c r="Y545" i="196"/>
  <c r="Y546" i="196"/>
  <c r="Y547" i="196"/>
  <c r="Y548" i="196"/>
  <c r="Y549" i="196"/>
  <c r="Y550" i="196"/>
  <c r="Y551" i="196"/>
  <c r="Y552" i="196"/>
  <c r="Y553" i="196"/>
  <c r="Y554" i="196"/>
  <c r="Y555" i="196"/>
  <c r="Y556" i="196"/>
  <c r="Y557" i="196"/>
  <c r="Y558" i="196"/>
  <c r="Y559" i="196"/>
  <c r="Y560" i="196"/>
  <c r="Y561" i="196"/>
  <c r="Y562" i="196"/>
  <c r="Y563" i="196"/>
  <c r="Y564" i="196"/>
  <c r="Y565" i="196"/>
  <c r="Y566" i="196"/>
  <c r="Y567" i="196"/>
  <c r="Y568" i="196"/>
  <c r="Y569" i="196"/>
  <c r="Y570" i="196"/>
  <c r="Y571" i="196"/>
  <c r="Y572" i="196"/>
  <c r="Y573" i="196"/>
  <c r="Y574" i="196"/>
  <c r="Y575" i="196"/>
  <c r="Y576" i="196"/>
  <c r="Y577" i="196"/>
  <c r="Y578" i="196"/>
  <c r="Y579" i="196"/>
  <c r="Y580" i="196"/>
  <c r="Y581" i="196"/>
  <c r="Y582" i="196"/>
  <c r="Y583" i="196"/>
  <c r="Y584" i="196"/>
  <c r="Y585" i="196"/>
  <c r="Y586" i="196"/>
  <c r="Y587" i="196"/>
  <c r="Y588" i="196"/>
  <c r="Y589" i="196"/>
  <c r="Y590" i="196"/>
  <c r="Y591" i="196"/>
  <c r="Y592" i="196"/>
  <c r="Y593" i="196"/>
  <c r="Y594" i="196"/>
  <c r="Y595" i="196"/>
  <c r="Y596" i="196"/>
  <c r="Y597" i="196"/>
  <c r="Y598" i="196"/>
  <c r="Y599" i="196"/>
  <c r="Y600" i="196"/>
  <c r="Y601" i="196"/>
  <c r="Y602" i="196"/>
  <c r="Y603" i="196"/>
  <c r="Y604" i="196"/>
  <c r="Y605" i="196"/>
  <c r="Y606" i="196"/>
  <c r="Y607" i="196"/>
  <c r="Y608" i="196"/>
  <c r="Y609" i="196"/>
  <c r="Y610" i="196"/>
  <c r="Y611" i="196"/>
  <c r="Y612" i="196"/>
  <c r="Y613" i="196"/>
  <c r="Y614" i="196"/>
  <c r="Y615" i="196"/>
  <c r="Y616" i="196"/>
  <c r="Y617" i="196"/>
  <c r="Y618" i="196"/>
  <c r="Y619" i="196"/>
  <c r="Y620" i="196"/>
  <c r="Y621" i="196"/>
  <c r="Y622" i="196"/>
  <c r="Y623" i="196"/>
  <c r="Y624" i="196"/>
  <c r="Y625" i="196"/>
  <c r="Y626" i="196"/>
  <c r="Y627" i="196"/>
  <c r="Y628" i="196"/>
  <c r="Y629" i="196"/>
  <c r="Y630" i="196"/>
  <c r="Y631" i="196"/>
  <c r="Y632" i="196"/>
  <c r="Y633" i="196"/>
  <c r="Y634" i="196"/>
  <c r="Y635" i="196"/>
  <c r="Y636" i="196"/>
  <c r="Y637" i="196"/>
  <c r="Y638" i="196"/>
  <c r="Y639" i="196"/>
  <c r="Y640" i="196"/>
  <c r="Y641" i="196"/>
  <c r="Y642" i="196"/>
  <c r="Y643" i="196"/>
  <c r="Y644" i="196"/>
  <c r="Y645" i="196"/>
  <c r="Y646" i="196"/>
  <c r="Y647" i="196"/>
  <c r="Y648" i="196"/>
  <c r="Y649" i="196"/>
  <c r="Y650" i="196"/>
  <c r="Y651" i="196"/>
  <c r="Y652" i="196"/>
  <c r="Y653" i="196"/>
  <c r="Y654" i="196"/>
  <c r="Y655" i="196"/>
  <c r="Y656" i="196"/>
  <c r="Y657" i="196"/>
  <c r="Y658" i="196"/>
  <c r="Y659" i="196"/>
  <c r="Y660" i="196"/>
  <c r="Y661" i="196"/>
  <c r="Y662" i="196"/>
  <c r="Y663" i="196"/>
  <c r="Y664" i="196"/>
  <c r="Y665" i="196"/>
  <c r="Y666" i="196"/>
  <c r="Y667" i="196"/>
  <c r="Y668" i="196"/>
  <c r="Y669" i="196"/>
  <c r="Y670" i="196"/>
  <c r="Y671" i="196"/>
  <c r="Y672" i="196"/>
  <c r="Y673" i="196"/>
  <c r="Y674" i="196"/>
  <c r="Y675" i="196"/>
  <c r="Y676" i="196"/>
  <c r="Y677" i="196"/>
  <c r="Y678" i="196"/>
  <c r="Y679" i="196"/>
  <c r="Y680" i="196"/>
  <c r="Y681" i="196"/>
  <c r="Y682" i="196"/>
  <c r="Y683" i="196"/>
  <c r="Y684" i="196"/>
  <c r="Y685" i="196"/>
  <c r="Y686" i="196"/>
  <c r="Y687" i="196"/>
  <c r="Y688" i="196"/>
  <c r="Y689" i="196"/>
  <c r="Y690" i="196"/>
  <c r="Y691" i="196"/>
  <c r="Y692" i="196"/>
  <c r="Y693" i="196"/>
  <c r="Y694" i="196"/>
  <c r="Y695" i="196"/>
  <c r="Y696" i="196"/>
  <c r="Y697" i="196"/>
  <c r="Y698" i="196"/>
  <c r="Y699" i="196"/>
  <c r="Y700" i="196"/>
  <c r="Y701" i="196"/>
  <c r="Y702" i="196"/>
  <c r="Y703" i="196"/>
  <c r="Y704" i="196"/>
  <c r="Y705" i="196"/>
  <c r="Y706" i="196"/>
  <c r="Y707" i="196"/>
  <c r="Y708" i="196"/>
  <c r="Y709" i="196"/>
  <c r="Y710" i="196"/>
  <c r="Y711" i="196"/>
  <c r="Y712" i="196"/>
  <c r="Y713" i="196"/>
  <c r="Y714" i="196"/>
  <c r="Y715" i="196"/>
  <c r="Y716" i="196"/>
  <c r="Y717" i="196"/>
  <c r="Y718" i="196"/>
  <c r="Y719" i="196"/>
  <c r="Y720" i="196"/>
  <c r="Y721" i="196"/>
  <c r="Y722" i="196"/>
  <c r="Y723" i="196"/>
  <c r="Y724" i="196"/>
  <c r="Y725" i="196"/>
  <c r="Y726" i="196"/>
  <c r="Y727" i="196"/>
  <c r="Y728" i="196"/>
  <c r="Y729" i="196"/>
  <c r="Y730" i="196"/>
  <c r="Y731" i="196"/>
  <c r="Y732" i="196"/>
  <c r="Y733" i="196"/>
  <c r="Y734" i="196"/>
  <c r="Y735" i="196"/>
  <c r="Y736" i="196"/>
  <c r="Y737" i="196"/>
  <c r="Y738" i="196"/>
  <c r="Y739" i="196"/>
  <c r="Y740" i="196"/>
  <c r="Y741" i="196"/>
  <c r="Y742" i="196"/>
  <c r="Y743" i="196"/>
  <c r="Y744" i="196"/>
  <c r="Y745" i="196"/>
  <c r="Y746" i="196"/>
  <c r="Y747" i="196"/>
  <c r="Y748" i="196"/>
  <c r="Y749" i="196"/>
  <c r="Y750" i="196"/>
  <c r="Y751" i="196"/>
  <c r="Y752" i="196"/>
  <c r="Y753" i="196"/>
  <c r="Y754" i="196"/>
  <c r="Y755" i="196"/>
  <c r="Y756" i="196"/>
  <c r="Y757" i="196"/>
  <c r="Y758" i="196"/>
  <c r="Y759" i="196"/>
  <c r="Y760" i="196"/>
  <c r="Y761" i="196"/>
  <c r="Y762" i="196"/>
  <c r="Y763" i="196"/>
  <c r="Y764" i="196"/>
  <c r="Y765" i="196"/>
  <c r="Y766" i="196"/>
  <c r="Y767" i="196"/>
  <c r="Y768" i="196"/>
  <c r="Y769" i="196"/>
  <c r="Y770" i="196"/>
  <c r="Y771" i="196"/>
  <c r="Y772" i="196"/>
  <c r="Y773" i="196"/>
  <c r="Y774" i="196"/>
  <c r="Y775" i="196"/>
  <c r="Y776" i="196"/>
  <c r="Y777" i="196"/>
  <c r="Y778" i="196"/>
  <c r="Y779" i="196"/>
  <c r="Y780" i="196"/>
  <c r="Y781" i="196"/>
  <c r="Y782" i="196"/>
  <c r="Y783" i="196"/>
  <c r="Y784" i="196"/>
  <c r="Y785" i="196"/>
  <c r="Y786" i="196"/>
  <c r="Y787" i="196"/>
  <c r="Y788" i="196"/>
  <c r="Y789" i="196"/>
  <c r="Y790" i="196"/>
  <c r="Y791" i="196"/>
  <c r="Y792" i="196"/>
  <c r="Y793" i="196"/>
  <c r="Y794" i="196"/>
  <c r="Y795" i="196"/>
  <c r="Y796" i="196"/>
  <c r="Y797" i="196"/>
  <c r="Y798" i="196"/>
  <c r="Y799" i="196"/>
  <c r="Y800" i="196"/>
  <c r="Y801" i="196"/>
  <c r="Y802" i="196"/>
  <c r="Y803" i="196"/>
  <c r="Y804" i="196"/>
  <c r="Y805" i="196"/>
  <c r="Y806" i="196"/>
  <c r="Y807" i="196"/>
  <c r="Y808" i="196"/>
  <c r="Y809" i="196"/>
  <c r="Y810" i="196"/>
  <c r="Y811" i="196"/>
  <c r="Y812" i="196"/>
  <c r="Y813" i="196"/>
  <c r="Y814" i="196"/>
  <c r="Y815" i="196"/>
  <c r="Y816" i="196"/>
  <c r="Y817" i="196"/>
  <c r="Y818" i="196"/>
  <c r="Y819" i="196"/>
  <c r="Y820" i="196"/>
  <c r="Y821" i="196"/>
  <c r="Y822" i="196"/>
  <c r="Y823" i="196"/>
  <c r="Y824" i="196"/>
  <c r="Y825" i="196"/>
  <c r="Y826" i="196"/>
  <c r="Y827" i="196"/>
  <c r="Y828" i="196"/>
  <c r="Y829" i="196"/>
  <c r="Y830" i="196"/>
  <c r="Y831" i="196"/>
  <c r="Y832" i="196"/>
  <c r="Y833" i="196"/>
  <c r="Y834" i="196"/>
  <c r="Y835" i="196"/>
  <c r="Y836" i="196"/>
  <c r="Y837" i="196"/>
  <c r="Y838" i="196"/>
  <c r="Y839" i="196"/>
  <c r="Y840" i="196"/>
  <c r="Y841" i="196"/>
  <c r="Y842" i="196"/>
  <c r="Y843" i="196"/>
  <c r="Y844" i="196"/>
  <c r="Y845" i="196"/>
  <c r="Y846" i="196"/>
  <c r="Y847" i="196"/>
  <c r="Y848" i="196"/>
  <c r="Y849" i="196"/>
  <c r="Y850" i="196"/>
  <c r="Y851" i="196"/>
  <c r="Y852" i="196"/>
  <c r="Y853" i="196"/>
  <c r="Y854" i="196"/>
  <c r="Y855" i="196"/>
  <c r="Y856" i="196"/>
  <c r="Y857" i="196"/>
  <c r="Y858" i="196"/>
  <c r="Y859" i="196"/>
  <c r="Y860" i="196"/>
  <c r="Y861" i="196"/>
  <c r="Y862" i="196"/>
  <c r="Y863" i="196"/>
  <c r="Y864" i="196"/>
  <c r="Y865" i="196"/>
  <c r="Y866" i="196"/>
  <c r="Y867" i="196"/>
  <c r="Y868" i="196"/>
  <c r="Y869" i="196"/>
  <c r="Y870" i="196"/>
  <c r="Y871" i="196"/>
  <c r="Y872" i="196"/>
  <c r="Y873" i="196"/>
  <c r="Y874" i="196"/>
  <c r="Y875" i="196"/>
  <c r="Y876" i="196"/>
  <c r="Y877" i="196"/>
  <c r="Y878" i="196"/>
  <c r="Y879" i="196"/>
  <c r="Y880" i="196"/>
  <c r="Y881" i="196"/>
  <c r="Y882" i="196"/>
  <c r="Y883" i="196"/>
  <c r="Y884" i="196"/>
  <c r="Y885" i="196"/>
  <c r="Y886" i="196"/>
  <c r="Y887" i="196"/>
  <c r="Y888" i="196"/>
  <c r="Y889" i="196"/>
  <c r="Y890" i="196"/>
  <c r="Y891" i="196"/>
  <c r="Y892" i="196"/>
  <c r="Y893" i="196"/>
  <c r="Y894" i="196"/>
  <c r="Y895" i="196"/>
  <c r="Y896" i="196"/>
  <c r="Y897" i="196"/>
  <c r="Y898" i="196"/>
  <c r="Y899" i="196"/>
  <c r="Y900" i="196"/>
  <c r="Y901" i="196"/>
  <c r="Y902" i="196"/>
  <c r="Y903" i="196"/>
  <c r="Y904" i="196"/>
  <c r="Y905" i="196"/>
  <c r="Y906" i="196"/>
  <c r="Y907" i="196"/>
  <c r="Y908" i="196"/>
  <c r="Y909" i="196"/>
  <c r="Y910" i="196"/>
  <c r="Y911" i="196"/>
  <c r="Y912" i="196"/>
  <c r="Y913" i="196"/>
  <c r="Y914" i="196"/>
  <c r="Y915" i="196"/>
  <c r="Y916" i="196"/>
  <c r="Y917" i="196"/>
  <c r="Y918" i="196"/>
  <c r="Y919" i="196"/>
  <c r="Y920" i="196"/>
  <c r="Y921" i="196"/>
  <c r="Y922" i="196"/>
  <c r="Y923" i="196"/>
  <c r="Y924" i="196"/>
  <c r="Y925" i="196"/>
  <c r="Y926" i="196"/>
  <c r="Y927" i="196"/>
  <c r="Y928" i="196"/>
  <c r="Y929" i="196"/>
  <c r="Y930" i="196"/>
  <c r="Y931" i="196"/>
  <c r="Y932" i="196"/>
  <c r="Y933" i="196"/>
  <c r="Y934" i="196"/>
  <c r="Y935" i="196"/>
  <c r="Y936" i="196"/>
  <c r="Y937" i="196"/>
  <c r="Y938" i="196"/>
  <c r="Y939" i="196"/>
  <c r="Y940" i="196"/>
  <c r="Y941" i="196"/>
  <c r="Y942" i="196"/>
  <c r="Y943" i="196"/>
  <c r="Y944" i="196"/>
  <c r="Y945" i="196"/>
  <c r="Y946" i="196"/>
  <c r="Y947" i="196"/>
  <c r="Y948" i="196"/>
  <c r="Y949" i="196"/>
  <c r="Y950" i="196"/>
  <c r="Y951" i="196"/>
  <c r="Y952" i="196"/>
  <c r="Y953" i="196"/>
  <c r="Y954" i="196"/>
  <c r="Y955" i="196"/>
  <c r="Y956" i="196"/>
  <c r="Y957" i="196"/>
  <c r="Y958" i="196"/>
  <c r="Y959" i="196"/>
  <c r="Y960" i="196"/>
  <c r="Y961" i="196"/>
  <c r="Y962" i="196"/>
  <c r="Y963" i="196"/>
  <c r="Y964" i="196"/>
  <c r="Y965" i="196"/>
  <c r="Y966" i="196"/>
  <c r="Y967" i="196"/>
  <c r="Y968" i="196"/>
  <c r="Y969" i="196"/>
  <c r="Y970" i="196"/>
  <c r="Y971" i="196"/>
  <c r="Y972" i="196"/>
  <c r="Y973" i="196"/>
  <c r="Y974" i="196"/>
  <c r="Y975" i="196"/>
  <c r="Y976" i="196"/>
  <c r="Y977" i="196"/>
  <c r="Y978" i="196"/>
  <c r="Y979" i="196"/>
  <c r="Y980" i="196"/>
  <c r="Y981" i="196"/>
  <c r="Y982" i="196"/>
  <c r="Y983" i="196"/>
  <c r="Y984" i="196"/>
  <c r="Y985" i="196"/>
  <c r="Y986" i="196"/>
  <c r="Y987" i="196"/>
  <c r="Y988" i="196"/>
  <c r="Y989" i="196"/>
  <c r="Y990" i="196"/>
  <c r="Y991" i="196"/>
  <c r="Y992" i="196"/>
  <c r="Y993" i="196"/>
  <c r="Y994" i="196"/>
  <c r="Y995" i="196"/>
  <c r="Y996" i="196"/>
  <c r="Y997" i="196"/>
  <c r="Y998" i="196"/>
  <c r="Y999" i="196"/>
  <c r="Y1000" i="196"/>
  <c r="Y1001" i="196"/>
  <c r="Y1002" i="196"/>
  <c r="Y1003" i="196"/>
  <c r="Y1004" i="196"/>
  <c r="Y1005" i="196"/>
  <c r="Y1006" i="196"/>
  <c r="Y1007" i="196"/>
  <c r="Y1008" i="196"/>
  <c r="Y1009" i="196"/>
  <c r="Y1010" i="196"/>
  <c r="Y1011" i="196"/>
  <c r="Y1012" i="196"/>
  <c r="Y1013" i="196"/>
  <c r="Y1014" i="196"/>
  <c r="Y1015" i="196"/>
  <c r="Y1016" i="196"/>
  <c r="Y1017" i="196"/>
  <c r="Y1018" i="196"/>
  <c r="Y1019" i="196"/>
  <c r="Y1020" i="196"/>
  <c r="Y1021" i="196"/>
  <c r="Y1022" i="196"/>
  <c r="Y1023" i="196"/>
  <c r="Y1024" i="196"/>
  <c r="Y1025" i="196"/>
  <c r="Y1026" i="196"/>
  <c r="Y1027" i="196"/>
  <c r="Y1028" i="196"/>
  <c r="Y1029" i="196"/>
  <c r="Y1030" i="196"/>
  <c r="Y1031" i="196"/>
  <c r="Y1032" i="196"/>
  <c r="Y1033" i="196"/>
  <c r="Y1034" i="196"/>
  <c r="Y1035" i="196"/>
  <c r="Y1036" i="196"/>
  <c r="Y1037" i="196"/>
  <c r="Y1038" i="196"/>
  <c r="Y1039" i="196"/>
  <c r="Y1040" i="196"/>
  <c r="Y1041" i="196"/>
  <c r="Y1042" i="196"/>
  <c r="Y1043" i="196"/>
  <c r="Y1044" i="196"/>
  <c r="Y1045" i="196"/>
  <c r="Y1046" i="196"/>
  <c r="Y1047" i="196"/>
  <c r="Y1048" i="196"/>
  <c r="Y1049" i="196"/>
  <c r="Y1050" i="196"/>
  <c r="Y1051" i="196"/>
  <c r="Y1052" i="196"/>
  <c r="Y1053" i="196"/>
  <c r="Y1054" i="196"/>
  <c r="Y1055" i="196"/>
  <c r="Y1056" i="196"/>
  <c r="Y1057" i="196"/>
  <c r="Y1058" i="196"/>
  <c r="Y1059" i="196"/>
  <c r="Y1060" i="196"/>
  <c r="Y1061" i="196"/>
  <c r="Y1062" i="196"/>
  <c r="Y1063" i="196"/>
  <c r="Y1064" i="196"/>
  <c r="Y1065" i="196"/>
  <c r="Y1066" i="196"/>
  <c r="Y1067" i="196"/>
  <c r="Y1068" i="196"/>
  <c r="Y1069" i="196"/>
  <c r="Y1070" i="196"/>
  <c r="Y1071" i="196"/>
  <c r="Y1072" i="196"/>
  <c r="Y1073" i="196"/>
  <c r="Y1074" i="196"/>
  <c r="Y1075" i="196"/>
  <c r="Y1076" i="196"/>
  <c r="Y1077" i="196"/>
  <c r="Y1078" i="196"/>
  <c r="Y1079" i="196"/>
  <c r="Y1080" i="196"/>
  <c r="Y1081" i="196"/>
  <c r="Y1082" i="196"/>
  <c r="Y1083" i="196"/>
  <c r="Y1084" i="196"/>
  <c r="Y1085" i="196"/>
  <c r="Y1086" i="196"/>
  <c r="Y1087" i="196"/>
  <c r="Y1088" i="196"/>
  <c r="Y1089" i="196"/>
  <c r="Y1090" i="196"/>
  <c r="Y1091" i="196"/>
  <c r="Y1092" i="196"/>
  <c r="Y1093" i="196"/>
  <c r="Y1094" i="196"/>
  <c r="Y1095" i="196"/>
  <c r="Y1096" i="196"/>
  <c r="Y1097" i="196"/>
  <c r="Y1098" i="196"/>
  <c r="Y1099" i="196"/>
  <c r="Y1100" i="196"/>
  <c r="Y1101" i="196"/>
  <c r="Y1102" i="196"/>
  <c r="Y1103" i="196"/>
  <c r="Y1104" i="196"/>
  <c r="Y1105" i="196"/>
  <c r="Y1106" i="196"/>
  <c r="Y1107" i="196"/>
  <c r="Y1108" i="196"/>
  <c r="Y1109" i="196"/>
  <c r="Y1110" i="196"/>
  <c r="Y1111" i="196"/>
  <c r="Y1112" i="196"/>
  <c r="Y1113" i="196"/>
  <c r="Y1114" i="196"/>
  <c r="Y1115" i="196"/>
  <c r="Y1116" i="196"/>
  <c r="Y1117" i="196"/>
  <c r="Y1118" i="196"/>
  <c r="Y1119" i="196"/>
  <c r="Y1120" i="196"/>
  <c r="Y1121" i="196"/>
  <c r="Y1122" i="196"/>
  <c r="Y1123" i="196"/>
  <c r="Y1124" i="196"/>
  <c r="Y1125" i="196"/>
  <c r="Y1126" i="196"/>
  <c r="Y1127" i="196"/>
  <c r="Y1128" i="196"/>
  <c r="Y1129" i="196"/>
  <c r="Y1130" i="196"/>
  <c r="Y1131" i="196"/>
  <c r="Y1132" i="196"/>
  <c r="Y1133" i="196"/>
  <c r="Y1134" i="196"/>
  <c r="Y1135" i="196"/>
  <c r="Y1136" i="196"/>
  <c r="Y1137" i="196"/>
  <c r="Y1138" i="196"/>
  <c r="Y1139" i="196"/>
  <c r="Y1140" i="196"/>
  <c r="Y1141" i="196"/>
  <c r="Y1142" i="196"/>
  <c r="Y1143" i="196"/>
  <c r="Y1144" i="196"/>
  <c r="Y1145" i="196"/>
  <c r="Y1146" i="196"/>
  <c r="Y1147" i="196"/>
  <c r="Y1148" i="196"/>
  <c r="Y1149" i="196"/>
  <c r="Y1150" i="196"/>
  <c r="Y1151" i="196"/>
  <c r="Y1152" i="196"/>
  <c r="Y1153" i="196"/>
  <c r="Y1154" i="196"/>
  <c r="Y1155" i="196"/>
  <c r="Y1156" i="196"/>
  <c r="Y1157" i="196"/>
  <c r="Y1158" i="196"/>
  <c r="Y1159" i="196"/>
  <c r="Y1160" i="196"/>
  <c r="Y1161" i="196"/>
  <c r="Y1162" i="196"/>
  <c r="Y1163" i="196"/>
  <c r="Y1164" i="196"/>
  <c r="Y1165" i="196"/>
  <c r="Y1166" i="196"/>
  <c r="Y1167" i="196"/>
  <c r="Y1168" i="196"/>
  <c r="Y1169" i="196"/>
  <c r="Y1170" i="196"/>
  <c r="Y1171" i="196"/>
  <c r="Y1172" i="196"/>
  <c r="Y1173" i="196"/>
  <c r="Y1174" i="196"/>
  <c r="Y1175" i="196"/>
  <c r="Y1176" i="196"/>
  <c r="Y1177" i="196"/>
  <c r="Y1178" i="196"/>
  <c r="Y1179" i="196"/>
  <c r="Y1180" i="196"/>
  <c r="Y1181" i="196"/>
  <c r="Y1182" i="196"/>
  <c r="Y1183" i="196"/>
  <c r="Y1184" i="196"/>
  <c r="Y1185" i="196"/>
  <c r="Y1186" i="196"/>
  <c r="Y1187" i="196"/>
  <c r="Y1188" i="196"/>
  <c r="Y1189" i="196"/>
  <c r="Y1190" i="196"/>
  <c r="Y1191" i="196"/>
  <c r="Y1192" i="196"/>
  <c r="Y1193" i="196"/>
  <c r="Y1194" i="196"/>
  <c r="Y1195" i="196"/>
  <c r="Y1196" i="196"/>
  <c r="Y1197" i="196"/>
  <c r="Y1198" i="196"/>
  <c r="Y1199" i="196"/>
  <c r="Y1200" i="196"/>
  <c r="Y1201" i="196"/>
  <c r="Y1202" i="196"/>
  <c r="Y1203" i="196"/>
  <c r="Y1204" i="196"/>
  <c r="Y1205" i="196"/>
  <c r="Y1206" i="196"/>
  <c r="Y1207" i="196"/>
  <c r="Y1208" i="196"/>
  <c r="Y1209" i="196"/>
  <c r="Y1210" i="196"/>
  <c r="Y1211" i="196"/>
  <c r="Y1212" i="196"/>
  <c r="Y1213" i="196"/>
  <c r="Y1214" i="196"/>
  <c r="Y1215" i="196"/>
  <c r="Y1216" i="196"/>
  <c r="Y1217" i="196"/>
  <c r="Y1218" i="196"/>
  <c r="Y1219" i="196"/>
  <c r="Y1220" i="196"/>
  <c r="Y1221" i="196"/>
  <c r="Y1222" i="196"/>
  <c r="Y1223" i="196"/>
  <c r="Y1224" i="196"/>
  <c r="Y1225" i="196"/>
  <c r="Y1226" i="196"/>
  <c r="Y1227" i="196"/>
  <c r="Y1228" i="196"/>
  <c r="Y1229" i="196"/>
  <c r="Y1230" i="196"/>
  <c r="Y1231" i="196"/>
  <c r="Y1232" i="196"/>
  <c r="Y1233" i="196"/>
  <c r="Y1234" i="196"/>
  <c r="Y1235" i="196"/>
  <c r="Y1236" i="196"/>
  <c r="Y1237" i="196"/>
  <c r="Y1238" i="196"/>
  <c r="Y1239" i="196"/>
  <c r="Y1240" i="196"/>
  <c r="Y1241" i="196"/>
  <c r="Y1242" i="196"/>
  <c r="Y1243" i="196"/>
  <c r="Y1244" i="196"/>
  <c r="Y1245" i="196"/>
  <c r="Y1246" i="196"/>
  <c r="Y1247" i="196"/>
  <c r="Y1248" i="196"/>
  <c r="Y1249" i="196"/>
  <c r="Y1250" i="196"/>
  <c r="Y1251" i="196"/>
  <c r="Y1252" i="196"/>
  <c r="Y1253" i="196"/>
  <c r="Y1254" i="196"/>
  <c r="Y1255" i="196"/>
  <c r="Y1256" i="196"/>
  <c r="Y1257" i="196"/>
  <c r="Y1258" i="196"/>
  <c r="Y1259" i="196"/>
  <c r="Y1260" i="196"/>
  <c r="Y1261" i="196"/>
  <c r="Y1262" i="196"/>
  <c r="Y1263" i="196"/>
  <c r="Y1264" i="196"/>
  <c r="Y1265" i="196"/>
  <c r="Y1266" i="196"/>
  <c r="Y1267" i="196"/>
  <c r="Y1268" i="196"/>
  <c r="Y1269" i="196"/>
  <c r="Y1270" i="196"/>
  <c r="Y1271" i="196"/>
  <c r="Y1272" i="196"/>
  <c r="Y1273" i="196"/>
  <c r="Y1274" i="196"/>
  <c r="Y1275" i="196"/>
  <c r="Y1276" i="196"/>
  <c r="Y1277" i="196"/>
  <c r="Y1278" i="196"/>
  <c r="Z2" i="196"/>
  <c r="Z3" i="196"/>
  <c r="Z4" i="196"/>
  <c r="Z5" i="196"/>
  <c r="Z6" i="196"/>
  <c r="Z7" i="196"/>
  <c r="Z8" i="196"/>
  <c r="Z9" i="196"/>
  <c r="Z10" i="196"/>
  <c r="Z11" i="196"/>
  <c r="Z12" i="196"/>
  <c r="Z13" i="196"/>
  <c r="Z14" i="196"/>
  <c r="Z15" i="196"/>
  <c r="Z16" i="196"/>
  <c r="Z17" i="196"/>
  <c r="Z18" i="196"/>
  <c r="Z19" i="196"/>
  <c r="Z20" i="196"/>
  <c r="Z21" i="196"/>
  <c r="Z22" i="196"/>
  <c r="Z23" i="196"/>
  <c r="Z24" i="196"/>
  <c r="Z25" i="196"/>
  <c r="Z26" i="196"/>
  <c r="Z27" i="196"/>
  <c r="Z28" i="196"/>
  <c r="Z29" i="196"/>
  <c r="Z30" i="196"/>
  <c r="Z31" i="196"/>
  <c r="Z32" i="196"/>
  <c r="Z33" i="196"/>
  <c r="Z34" i="196"/>
  <c r="Z35" i="196"/>
  <c r="Z36" i="196"/>
  <c r="Z37" i="196"/>
  <c r="Z38" i="196"/>
  <c r="Z39" i="196"/>
  <c r="Z40" i="196"/>
  <c r="Z41" i="196"/>
  <c r="Z42" i="196"/>
  <c r="Z43" i="196"/>
  <c r="Z44" i="196"/>
  <c r="Z45" i="196"/>
  <c r="Z46" i="196"/>
  <c r="Z47" i="196"/>
  <c r="Z48" i="196"/>
  <c r="Z49" i="196"/>
  <c r="Z50" i="196"/>
  <c r="Z51" i="196"/>
  <c r="Z52" i="196"/>
  <c r="Z53" i="196"/>
  <c r="Z54" i="196"/>
  <c r="Z55" i="196"/>
  <c r="Z56" i="196"/>
  <c r="Z57" i="196"/>
  <c r="Z58" i="196"/>
  <c r="Z59" i="196"/>
  <c r="Z60" i="196"/>
  <c r="Z61" i="196"/>
  <c r="Z62" i="196"/>
  <c r="Z63" i="196"/>
  <c r="Z64" i="196"/>
  <c r="Z65" i="196"/>
  <c r="Z66" i="196"/>
  <c r="Z67" i="196"/>
  <c r="Z68" i="196"/>
  <c r="Z69" i="196"/>
  <c r="Z70" i="196"/>
  <c r="Z71" i="196"/>
  <c r="Z72" i="196"/>
  <c r="Z73" i="196"/>
  <c r="Z74" i="196"/>
  <c r="Z75" i="196"/>
  <c r="Z76" i="196"/>
  <c r="Z77" i="196"/>
  <c r="Z78" i="196"/>
  <c r="Z79" i="196"/>
  <c r="Z80" i="196"/>
  <c r="Z81" i="196"/>
  <c r="Z82" i="196"/>
  <c r="Z83" i="196"/>
  <c r="Z84" i="196"/>
  <c r="Z85" i="196"/>
  <c r="Z86" i="196"/>
  <c r="Z87" i="196"/>
  <c r="Z88" i="196"/>
  <c r="Z89" i="196"/>
  <c r="Z90" i="196"/>
  <c r="Z91" i="196"/>
  <c r="Z92" i="196"/>
  <c r="Z93" i="196"/>
  <c r="Z94" i="196"/>
  <c r="Z95" i="196"/>
  <c r="Z96" i="196"/>
  <c r="Z97" i="196"/>
  <c r="Z98" i="196"/>
  <c r="Z99" i="196"/>
  <c r="Z100" i="196"/>
  <c r="Z101" i="196"/>
  <c r="Z102" i="196"/>
  <c r="Z103" i="196"/>
  <c r="Z104" i="196"/>
  <c r="Z105" i="196"/>
  <c r="Z106" i="196"/>
  <c r="Z107" i="196"/>
  <c r="Z108" i="196"/>
  <c r="Z109" i="196"/>
  <c r="Z110" i="196"/>
  <c r="Z111" i="196"/>
  <c r="Z112" i="196"/>
  <c r="Z113" i="196"/>
  <c r="Z114" i="196"/>
  <c r="Z115" i="196"/>
  <c r="Z116" i="196"/>
  <c r="Z117" i="196"/>
  <c r="Z118" i="196"/>
  <c r="Z119" i="196"/>
  <c r="Z120" i="196"/>
  <c r="Z121" i="196"/>
  <c r="Z122" i="196"/>
  <c r="Z123" i="196"/>
  <c r="Z124" i="196"/>
  <c r="Z125" i="196"/>
  <c r="Z126" i="196"/>
  <c r="Z127" i="196"/>
  <c r="Z128" i="196"/>
  <c r="Z129" i="196"/>
  <c r="Z130" i="196"/>
  <c r="Z131" i="196"/>
  <c r="Z132" i="196"/>
  <c r="Z133" i="196"/>
  <c r="Z134" i="196"/>
  <c r="Z135" i="196"/>
  <c r="Z136" i="196"/>
  <c r="Z137" i="196"/>
  <c r="Z138" i="196"/>
  <c r="Z139" i="196"/>
  <c r="Z140" i="196"/>
  <c r="Z141" i="196"/>
  <c r="Z142" i="196"/>
  <c r="Z143" i="196"/>
  <c r="Z144" i="196"/>
  <c r="Z145" i="196"/>
  <c r="Z146" i="196"/>
  <c r="Z147" i="196"/>
  <c r="Z148" i="196"/>
  <c r="Z149" i="196"/>
  <c r="Z150" i="196"/>
  <c r="Z151" i="196"/>
  <c r="Z152" i="196"/>
  <c r="Z153" i="196"/>
  <c r="Z154" i="196"/>
  <c r="Z155" i="196"/>
  <c r="Z156" i="196"/>
  <c r="Z157" i="196"/>
  <c r="Z158" i="196"/>
  <c r="Z159" i="196"/>
  <c r="Z160" i="196"/>
  <c r="Z161" i="196"/>
  <c r="Z162" i="196"/>
  <c r="Z163" i="196"/>
  <c r="Z164" i="196"/>
  <c r="Z165" i="196"/>
  <c r="Z166" i="196"/>
  <c r="Z167" i="196"/>
  <c r="Z168" i="196"/>
  <c r="Z169" i="196"/>
  <c r="Z170" i="196"/>
  <c r="Z171" i="196"/>
  <c r="Z172" i="196"/>
  <c r="Z173" i="196"/>
  <c r="Z174" i="196"/>
  <c r="Z175" i="196"/>
  <c r="Z176" i="196"/>
  <c r="Z177" i="196"/>
  <c r="Z178" i="196"/>
  <c r="Z179" i="196"/>
  <c r="Z180" i="196"/>
  <c r="Z181" i="196"/>
  <c r="Z182" i="196"/>
  <c r="Z183" i="196"/>
  <c r="Z184" i="196"/>
  <c r="Z185" i="196"/>
  <c r="Z186" i="196"/>
  <c r="Z187" i="196"/>
  <c r="Z188" i="196"/>
  <c r="Z189" i="196"/>
  <c r="Z190" i="196"/>
  <c r="Z191" i="196"/>
  <c r="Z192" i="196"/>
  <c r="Z193" i="196"/>
  <c r="Z194" i="196"/>
  <c r="Z195" i="196"/>
  <c r="Z196" i="196"/>
  <c r="Z197" i="196"/>
  <c r="Z198" i="196"/>
  <c r="Z199" i="196"/>
  <c r="Z200" i="196"/>
  <c r="Z201" i="196"/>
  <c r="Z202" i="196"/>
  <c r="Z203" i="196"/>
  <c r="Z204" i="196"/>
  <c r="Z205" i="196"/>
  <c r="Z206" i="196"/>
  <c r="Z207" i="196"/>
  <c r="Z208" i="196"/>
  <c r="Z209" i="196"/>
  <c r="Z210" i="196"/>
  <c r="Z211" i="196"/>
  <c r="Z212" i="196"/>
  <c r="Z213" i="196"/>
  <c r="Z214" i="196"/>
  <c r="Z215" i="196"/>
  <c r="Z216" i="196"/>
  <c r="Z217" i="196"/>
  <c r="Z218" i="196"/>
  <c r="Z219" i="196"/>
  <c r="Z220" i="196"/>
  <c r="Z221" i="196"/>
  <c r="Z222" i="196"/>
  <c r="Z223" i="196"/>
  <c r="Z224" i="196"/>
  <c r="Z225" i="196"/>
  <c r="Z226" i="196"/>
  <c r="Z227" i="196"/>
  <c r="Z228" i="196"/>
  <c r="Z229" i="196"/>
  <c r="Z230" i="196"/>
  <c r="Z231" i="196"/>
  <c r="Z232" i="196"/>
  <c r="Z233" i="196"/>
  <c r="Z234" i="196"/>
  <c r="Z235" i="196"/>
  <c r="Z236" i="196"/>
  <c r="Z237" i="196"/>
  <c r="Z238" i="196"/>
  <c r="Z239" i="196"/>
  <c r="Z240" i="196"/>
  <c r="Z241" i="196"/>
  <c r="Z242" i="196"/>
  <c r="Z243" i="196"/>
  <c r="Z244" i="196"/>
  <c r="Z245" i="196"/>
  <c r="Z246" i="196"/>
  <c r="Z247" i="196"/>
  <c r="Z248" i="196"/>
  <c r="Z249" i="196"/>
  <c r="Z250" i="196"/>
  <c r="Z251" i="196"/>
  <c r="Z252" i="196"/>
  <c r="Z253" i="196"/>
  <c r="Z254" i="196"/>
  <c r="Z255" i="196"/>
  <c r="Z256" i="196"/>
  <c r="Z257" i="196"/>
  <c r="Z258" i="196"/>
  <c r="Z259" i="196"/>
  <c r="Z260" i="196"/>
  <c r="Z261" i="196"/>
  <c r="Z262" i="196"/>
  <c r="Z263" i="196"/>
  <c r="Z264" i="196"/>
  <c r="Z265" i="196"/>
  <c r="Z266" i="196"/>
  <c r="Z267" i="196"/>
  <c r="Z268" i="196"/>
  <c r="Z269" i="196"/>
  <c r="Z270" i="196"/>
  <c r="Z271" i="196"/>
  <c r="Z272" i="196"/>
  <c r="Z273" i="196"/>
  <c r="Z274" i="196"/>
  <c r="Z275" i="196"/>
  <c r="Z276" i="196"/>
  <c r="Z277" i="196"/>
  <c r="Z278" i="196"/>
  <c r="Z279" i="196"/>
  <c r="Z280" i="196"/>
  <c r="Z281" i="196"/>
  <c r="Z282" i="196"/>
  <c r="Z283" i="196"/>
  <c r="Z284" i="196"/>
  <c r="Z285" i="196"/>
  <c r="Z286" i="196"/>
  <c r="Z287" i="196"/>
  <c r="Z288" i="196"/>
  <c r="Z289" i="196"/>
  <c r="Z290" i="196"/>
  <c r="Z291" i="196"/>
  <c r="Z292" i="196"/>
  <c r="Z293" i="196"/>
  <c r="Z294" i="196"/>
  <c r="Z295" i="196"/>
  <c r="Z296" i="196"/>
  <c r="Z297" i="196"/>
  <c r="Z298" i="196"/>
  <c r="Z299" i="196"/>
  <c r="Z300" i="196"/>
  <c r="Z301" i="196"/>
  <c r="Z302" i="196"/>
  <c r="Z303" i="196"/>
  <c r="Z304" i="196"/>
  <c r="Z305" i="196"/>
  <c r="Z306" i="196"/>
  <c r="Z307" i="196"/>
  <c r="Z308" i="196"/>
  <c r="Z309" i="196"/>
  <c r="Z310" i="196"/>
  <c r="Z311" i="196"/>
  <c r="Z312" i="196"/>
  <c r="Z313" i="196"/>
  <c r="Z314" i="196"/>
  <c r="Z315" i="196"/>
  <c r="Z316" i="196"/>
  <c r="Z317" i="196"/>
  <c r="Z318" i="196"/>
  <c r="Z319" i="196"/>
  <c r="Z320" i="196"/>
  <c r="Z321" i="196"/>
  <c r="Z322" i="196"/>
  <c r="Z323" i="196"/>
  <c r="Z324" i="196"/>
  <c r="Z325" i="196"/>
  <c r="Z326" i="196"/>
  <c r="Z327" i="196"/>
  <c r="Z328" i="196"/>
  <c r="Z329" i="196"/>
  <c r="Z330" i="196"/>
  <c r="Z331" i="196"/>
  <c r="Z332" i="196"/>
  <c r="Z333" i="196"/>
  <c r="Z334" i="196"/>
  <c r="Z335" i="196"/>
  <c r="Z336" i="196"/>
  <c r="Z337" i="196"/>
  <c r="Z338" i="196"/>
  <c r="Z339" i="196"/>
  <c r="Z340" i="196"/>
  <c r="Z341" i="196"/>
  <c r="Z342" i="196"/>
  <c r="Z343" i="196"/>
  <c r="Z344" i="196"/>
  <c r="Z345" i="196"/>
  <c r="Z346" i="196"/>
  <c r="Z347" i="196"/>
  <c r="Z348" i="196"/>
  <c r="Z349" i="196"/>
  <c r="Z350" i="196"/>
  <c r="Z351" i="196"/>
  <c r="Z352" i="196"/>
  <c r="Z353" i="196"/>
  <c r="Z354" i="196"/>
  <c r="Z355" i="196"/>
  <c r="Z356" i="196"/>
  <c r="Z357" i="196"/>
  <c r="Z358" i="196"/>
  <c r="Z359" i="196"/>
  <c r="Z360" i="196"/>
  <c r="Z361" i="196"/>
  <c r="Z362" i="196"/>
  <c r="Z363" i="196"/>
  <c r="Z364" i="196"/>
  <c r="Z365" i="196"/>
  <c r="Z366" i="196"/>
  <c r="Z367" i="196"/>
  <c r="Z368" i="196"/>
  <c r="Z369" i="196"/>
  <c r="Z370" i="196"/>
  <c r="Z371" i="196"/>
  <c r="Z372" i="196"/>
  <c r="Z373" i="196"/>
  <c r="Z374" i="196"/>
  <c r="Z375" i="196"/>
  <c r="Z376" i="196"/>
  <c r="Z377" i="196"/>
  <c r="Z378" i="196"/>
  <c r="Z379" i="196"/>
  <c r="Z380" i="196"/>
  <c r="Z381" i="196"/>
  <c r="Z382" i="196"/>
  <c r="Z383" i="196"/>
  <c r="Z384" i="196"/>
  <c r="Z385" i="196"/>
  <c r="Z386" i="196"/>
  <c r="Z387" i="196"/>
  <c r="Z388" i="196"/>
  <c r="Z389" i="196"/>
  <c r="Z390" i="196"/>
  <c r="Z391" i="196"/>
  <c r="Z392" i="196"/>
  <c r="Z393" i="196"/>
  <c r="Z394" i="196"/>
  <c r="Z395" i="196"/>
  <c r="Z396" i="196"/>
  <c r="Z397" i="196"/>
  <c r="Z398" i="196"/>
  <c r="Z399" i="196"/>
  <c r="Z400" i="196"/>
  <c r="Z401" i="196"/>
  <c r="Z402" i="196"/>
  <c r="Z403" i="196"/>
  <c r="Z404" i="196"/>
  <c r="Z405" i="196"/>
  <c r="Z406" i="196"/>
  <c r="Z407" i="196"/>
  <c r="Z408" i="196"/>
  <c r="Z409" i="196"/>
  <c r="Z410" i="196"/>
  <c r="Z411" i="196"/>
  <c r="Z412" i="196"/>
  <c r="Z413" i="196"/>
  <c r="Z414" i="196"/>
  <c r="Z415" i="196"/>
  <c r="Z416" i="196"/>
  <c r="Z417" i="196"/>
  <c r="Z418" i="196"/>
  <c r="Z419" i="196"/>
  <c r="Z420" i="196"/>
  <c r="Z421" i="196"/>
  <c r="Z422" i="196"/>
  <c r="Z423" i="196"/>
  <c r="Z424" i="196"/>
  <c r="Z425" i="196"/>
  <c r="Z426" i="196"/>
  <c r="Z427" i="196"/>
  <c r="Z428" i="196"/>
  <c r="Z429" i="196"/>
  <c r="Z430" i="196"/>
  <c r="Z431" i="196"/>
  <c r="Z432" i="196"/>
  <c r="Z433" i="196"/>
  <c r="Z434" i="196"/>
  <c r="Z435" i="196"/>
  <c r="Z436" i="196"/>
  <c r="Z437" i="196"/>
  <c r="Z438" i="196"/>
  <c r="Z439" i="196"/>
  <c r="Z440" i="196"/>
  <c r="Z441" i="196"/>
  <c r="Z442" i="196"/>
  <c r="Z443" i="196"/>
  <c r="Z444" i="196"/>
  <c r="Z445" i="196"/>
  <c r="Z446" i="196"/>
  <c r="Z447" i="196"/>
  <c r="Z448" i="196"/>
  <c r="Z449" i="196"/>
  <c r="Z450" i="196"/>
  <c r="Z451" i="196"/>
  <c r="Z452" i="196"/>
  <c r="Z453" i="196"/>
  <c r="Z454" i="196"/>
  <c r="Z455" i="196"/>
  <c r="Z456" i="196"/>
  <c r="Z457" i="196"/>
  <c r="Z458" i="196"/>
  <c r="Z459" i="196"/>
  <c r="Z460" i="196"/>
  <c r="Z461" i="196"/>
  <c r="Z462" i="196"/>
  <c r="Z463" i="196"/>
  <c r="Z464" i="196"/>
  <c r="Z465" i="196"/>
  <c r="Z466" i="196"/>
  <c r="Z467" i="196"/>
  <c r="Z468" i="196"/>
  <c r="Z469" i="196"/>
  <c r="Z470" i="196"/>
  <c r="Z471" i="196"/>
  <c r="Z472" i="196"/>
  <c r="Z473" i="196"/>
  <c r="Z474" i="196"/>
  <c r="Z475" i="196"/>
  <c r="Z476" i="196"/>
  <c r="Z477" i="196"/>
  <c r="Z478" i="196"/>
  <c r="Z479" i="196"/>
  <c r="Z480" i="196"/>
  <c r="Z481" i="196"/>
  <c r="Z482" i="196"/>
  <c r="Z483" i="196"/>
  <c r="Z484" i="196"/>
  <c r="Z485" i="196"/>
  <c r="Z486" i="196"/>
  <c r="Z487" i="196"/>
  <c r="Z488" i="196"/>
  <c r="Z489" i="196"/>
  <c r="Z490" i="196"/>
  <c r="Z491" i="196"/>
  <c r="Z492" i="196"/>
  <c r="Z493" i="196"/>
  <c r="Z494" i="196"/>
  <c r="Z495" i="196"/>
  <c r="Z496" i="196"/>
  <c r="Z497" i="196"/>
  <c r="Z498" i="196"/>
  <c r="Z499" i="196"/>
  <c r="Z500" i="196"/>
  <c r="Z501" i="196"/>
  <c r="Z502" i="196"/>
  <c r="Z503" i="196"/>
  <c r="Z504" i="196"/>
  <c r="Z505" i="196"/>
  <c r="Z506" i="196"/>
  <c r="Z507" i="196"/>
  <c r="Z508" i="196"/>
  <c r="Z509" i="196"/>
  <c r="Z510" i="196"/>
  <c r="Z511" i="196"/>
  <c r="Z512" i="196"/>
  <c r="Z513" i="196"/>
  <c r="Z514" i="196"/>
  <c r="Z515" i="196"/>
  <c r="Z516" i="196"/>
  <c r="Z517" i="196"/>
  <c r="Z518" i="196"/>
  <c r="Z519" i="196"/>
  <c r="Z520" i="196"/>
  <c r="Z521" i="196"/>
  <c r="Z522" i="196"/>
  <c r="Z523" i="196"/>
  <c r="Z524" i="196"/>
  <c r="Z525" i="196"/>
  <c r="Z526" i="196"/>
  <c r="Z527" i="196"/>
  <c r="Z528" i="196"/>
  <c r="Z529" i="196"/>
  <c r="Z530" i="196"/>
  <c r="Z531" i="196"/>
  <c r="Z532" i="196"/>
  <c r="Z533" i="196"/>
  <c r="Z534" i="196"/>
  <c r="Z535" i="196"/>
  <c r="Z536" i="196"/>
  <c r="Z537" i="196"/>
  <c r="Z538" i="196"/>
  <c r="Z539" i="196"/>
  <c r="Z540" i="196"/>
  <c r="Z541" i="196"/>
  <c r="Z542" i="196"/>
  <c r="Z543" i="196"/>
  <c r="Z544" i="196"/>
  <c r="Z545" i="196"/>
  <c r="Z546" i="196"/>
  <c r="Z547" i="196"/>
  <c r="Z548" i="196"/>
  <c r="Z549" i="196"/>
  <c r="Z550" i="196"/>
  <c r="Z551" i="196"/>
  <c r="Z552" i="196"/>
  <c r="Z553" i="196"/>
  <c r="Z554" i="196"/>
  <c r="Z555" i="196"/>
  <c r="Z556" i="196"/>
  <c r="Z557" i="196"/>
  <c r="Z558" i="196"/>
  <c r="Z559" i="196"/>
  <c r="Z560" i="196"/>
  <c r="Z561" i="196"/>
  <c r="Z562" i="196"/>
  <c r="Z563" i="196"/>
  <c r="Z564" i="196"/>
  <c r="Z565" i="196"/>
  <c r="Z566" i="196"/>
  <c r="Z567" i="196"/>
  <c r="Z568" i="196"/>
  <c r="Z569" i="196"/>
  <c r="Z570" i="196"/>
  <c r="Z571" i="196"/>
  <c r="Z572" i="196"/>
  <c r="Z573" i="196"/>
  <c r="Z574" i="196"/>
  <c r="Z575" i="196"/>
  <c r="Z576" i="196"/>
  <c r="Z577" i="196"/>
  <c r="Z578" i="196"/>
  <c r="Z579" i="196"/>
  <c r="Z580" i="196"/>
  <c r="Z581" i="196"/>
  <c r="Z582" i="196"/>
  <c r="Z583" i="196"/>
  <c r="Z584" i="196"/>
  <c r="Z585" i="196"/>
  <c r="Z586" i="196"/>
  <c r="Z587" i="196"/>
  <c r="Z588" i="196"/>
  <c r="Z589" i="196"/>
  <c r="Z590" i="196"/>
  <c r="Z591" i="196"/>
  <c r="Z592" i="196"/>
  <c r="Z593" i="196"/>
  <c r="Z594" i="196"/>
  <c r="Z595" i="196"/>
  <c r="Z596" i="196"/>
  <c r="Z597" i="196"/>
  <c r="Z598" i="196"/>
  <c r="Z599" i="196"/>
  <c r="Z600" i="196"/>
  <c r="Z601" i="196"/>
  <c r="Z602" i="196"/>
  <c r="Z603" i="196"/>
  <c r="Z604" i="196"/>
  <c r="Z605" i="196"/>
  <c r="Z606" i="196"/>
  <c r="Z607" i="196"/>
  <c r="Z608" i="196"/>
  <c r="Z609" i="196"/>
  <c r="Z610" i="196"/>
  <c r="Z611" i="196"/>
  <c r="Z612" i="196"/>
  <c r="Z613" i="196"/>
  <c r="Z614" i="196"/>
  <c r="Z615" i="196"/>
  <c r="Z616" i="196"/>
  <c r="Z617" i="196"/>
  <c r="Z618" i="196"/>
  <c r="Z619" i="196"/>
  <c r="Z620" i="196"/>
  <c r="Z621" i="196"/>
  <c r="Z622" i="196"/>
  <c r="Z623" i="196"/>
  <c r="Z624" i="196"/>
  <c r="Z625" i="196"/>
  <c r="Z626" i="196"/>
  <c r="Z627" i="196"/>
  <c r="Z628" i="196"/>
  <c r="Z629" i="196"/>
  <c r="Z630" i="196"/>
  <c r="Z631" i="196"/>
  <c r="Z632" i="196"/>
  <c r="Z633" i="196"/>
  <c r="Z634" i="196"/>
  <c r="Z635" i="196"/>
  <c r="Z636" i="196"/>
  <c r="Z637" i="196"/>
  <c r="Z638" i="196"/>
  <c r="Z639" i="196"/>
  <c r="Z640" i="196"/>
  <c r="Z641" i="196"/>
  <c r="Z642" i="196"/>
  <c r="Z643" i="196"/>
  <c r="Z644" i="196"/>
  <c r="Z645" i="196"/>
  <c r="Z646" i="196"/>
  <c r="Z647" i="196"/>
  <c r="Z648" i="196"/>
  <c r="Z649" i="196"/>
  <c r="Z650" i="196"/>
  <c r="Z651" i="196"/>
  <c r="Z652" i="196"/>
  <c r="Z653" i="196"/>
  <c r="Z654" i="196"/>
  <c r="Z655" i="196"/>
  <c r="Z656" i="196"/>
  <c r="Z657" i="196"/>
  <c r="Z658" i="196"/>
  <c r="Z659" i="196"/>
  <c r="Z660" i="196"/>
  <c r="Z661" i="196"/>
  <c r="Z662" i="196"/>
  <c r="Z663" i="196"/>
  <c r="Z664" i="196"/>
  <c r="Z665" i="196"/>
  <c r="Z666" i="196"/>
  <c r="Z667" i="196"/>
  <c r="Z668" i="196"/>
  <c r="Z669" i="196"/>
  <c r="Z670" i="196"/>
  <c r="Z671" i="196"/>
  <c r="Z672" i="196"/>
  <c r="Z673" i="196"/>
  <c r="Z674" i="196"/>
  <c r="Z675" i="196"/>
  <c r="Z676" i="196"/>
  <c r="Z677" i="196"/>
  <c r="Z678" i="196"/>
  <c r="Z679" i="196"/>
  <c r="Z680" i="196"/>
  <c r="Z681" i="196"/>
  <c r="Z682" i="196"/>
  <c r="Z683" i="196"/>
  <c r="Z684" i="196"/>
  <c r="Z685" i="196"/>
  <c r="Z686" i="196"/>
  <c r="Z687" i="196"/>
  <c r="Z688" i="196"/>
  <c r="Z689" i="196"/>
  <c r="Z690" i="196"/>
  <c r="Z691" i="196"/>
  <c r="Z692" i="196"/>
  <c r="Z693" i="196"/>
  <c r="Z694" i="196"/>
  <c r="Z695" i="196"/>
  <c r="Z696" i="196"/>
  <c r="Z697" i="196"/>
  <c r="Z698" i="196"/>
  <c r="Z699" i="196"/>
  <c r="Z700" i="196"/>
  <c r="Z701" i="196"/>
  <c r="Z702" i="196"/>
  <c r="Z703" i="196"/>
  <c r="Z704" i="196"/>
  <c r="Z705" i="196"/>
  <c r="Z706" i="196"/>
  <c r="Z707" i="196"/>
  <c r="Z708" i="196"/>
  <c r="Z709" i="196"/>
  <c r="Z710" i="196"/>
  <c r="Z711" i="196"/>
  <c r="Z712" i="196"/>
  <c r="Z713" i="196"/>
  <c r="Z714" i="196"/>
  <c r="Z715" i="196"/>
  <c r="Z716" i="196"/>
  <c r="Z717" i="196"/>
  <c r="Z718" i="196"/>
  <c r="Z719" i="196"/>
  <c r="Z720" i="196"/>
  <c r="Z721" i="196"/>
  <c r="Z722" i="196"/>
  <c r="Z723" i="196"/>
  <c r="Z724" i="196"/>
  <c r="Z725" i="196"/>
  <c r="Z726" i="196"/>
  <c r="Z727" i="196"/>
  <c r="Z728" i="196"/>
  <c r="Z729" i="196"/>
  <c r="Z730" i="196"/>
  <c r="Z731" i="196"/>
  <c r="Z732" i="196"/>
  <c r="Z733" i="196"/>
  <c r="Z734" i="196"/>
  <c r="Z735" i="196"/>
  <c r="Z736" i="196"/>
  <c r="Z737" i="196"/>
  <c r="Z738" i="196"/>
  <c r="Z739" i="196"/>
  <c r="Z740" i="196"/>
  <c r="Z741" i="196"/>
  <c r="Z742" i="196"/>
  <c r="Z743" i="196"/>
  <c r="Z744" i="196"/>
  <c r="Z745" i="196"/>
  <c r="Z746" i="196"/>
  <c r="Z747" i="196"/>
  <c r="Z748" i="196"/>
  <c r="Z749" i="196"/>
  <c r="Z750" i="196"/>
  <c r="Z751" i="196"/>
  <c r="Z752" i="196"/>
  <c r="Z753" i="196"/>
  <c r="Z754" i="196"/>
  <c r="Z755" i="196"/>
  <c r="Z756" i="196"/>
  <c r="Z757" i="196"/>
  <c r="Z758" i="196"/>
  <c r="Z759" i="196"/>
  <c r="Z760" i="196"/>
  <c r="Z761" i="196"/>
  <c r="Z762" i="196"/>
  <c r="Z763" i="196"/>
  <c r="Z764" i="196"/>
  <c r="Z765" i="196"/>
  <c r="Z766" i="196"/>
  <c r="Z767" i="196"/>
  <c r="Z768" i="196"/>
  <c r="Z769" i="196"/>
  <c r="Z770" i="196"/>
  <c r="Z771" i="196"/>
  <c r="Z772" i="196"/>
  <c r="Z773" i="196"/>
  <c r="Z774" i="196"/>
  <c r="Z775" i="196"/>
  <c r="Z776" i="196"/>
  <c r="Z777" i="196"/>
  <c r="Z778" i="196"/>
  <c r="Z779" i="196"/>
  <c r="Z780" i="196"/>
  <c r="Z781" i="196"/>
  <c r="Z782" i="196"/>
  <c r="Z783" i="196"/>
  <c r="Z784" i="196"/>
  <c r="Z785" i="196"/>
  <c r="Z786" i="196"/>
  <c r="Z787" i="196"/>
  <c r="Z788" i="196"/>
  <c r="Z789" i="196"/>
  <c r="Z790" i="196"/>
  <c r="Z791" i="196"/>
  <c r="Z792" i="196"/>
  <c r="Z793" i="196"/>
  <c r="Z794" i="196"/>
  <c r="Z795" i="196"/>
  <c r="Z796" i="196"/>
  <c r="Z797" i="196"/>
  <c r="Z798" i="196"/>
  <c r="Z799" i="196"/>
  <c r="Z800" i="196"/>
  <c r="Z801" i="196"/>
  <c r="Z802" i="196"/>
  <c r="Z803" i="196"/>
  <c r="Z804" i="196"/>
  <c r="Z805" i="196"/>
  <c r="Z806" i="196"/>
  <c r="Z807" i="196"/>
  <c r="Z808" i="196"/>
  <c r="Z809" i="196"/>
  <c r="Z810" i="196"/>
  <c r="Z811" i="196"/>
  <c r="Z812" i="196"/>
  <c r="Z813" i="196"/>
  <c r="Z814" i="196"/>
  <c r="Z815" i="196"/>
  <c r="Z816" i="196"/>
  <c r="Z817" i="196"/>
  <c r="Z818" i="196"/>
  <c r="Z819" i="196"/>
  <c r="Z820" i="196"/>
  <c r="Z821" i="196"/>
  <c r="Z822" i="196"/>
  <c r="Z823" i="196"/>
  <c r="Z824" i="196"/>
  <c r="Z825" i="196"/>
  <c r="Z826" i="196"/>
  <c r="Z827" i="196"/>
  <c r="Z828" i="196"/>
  <c r="Z829" i="196"/>
  <c r="Z830" i="196"/>
  <c r="Z831" i="196"/>
  <c r="Z832" i="196"/>
  <c r="Z833" i="196"/>
  <c r="Z834" i="196"/>
  <c r="Z835" i="196"/>
  <c r="Z836" i="196"/>
  <c r="Z837" i="196"/>
  <c r="Z838" i="196"/>
  <c r="Z839" i="196"/>
  <c r="Z840" i="196"/>
  <c r="Z841" i="196"/>
  <c r="Z842" i="196"/>
  <c r="Z843" i="196"/>
  <c r="Z844" i="196"/>
  <c r="Z845" i="196"/>
  <c r="Z846" i="196"/>
  <c r="Z847" i="196"/>
  <c r="Z848" i="196"/>
  <c r="Z849" i="196"/>
  <c r="Z850" i="196"/>
  <c r="Z851" i="196"/>
  <c r="Z852" i="196"/>
  <c r="Z853" i="196"/>
  <c r="Z854" i="196"/>
  <c r="Z855" i="196"/>
  <c r="Z856" i="196"/>
  <c r="Z857" i="196"/>
  <c r="Z858" i="196"/>
  <c r="Z859" i="196"/>
  <c r="Z860" i="196"/>
  <c r="Z861" i="196"/>
  <c r="Z862" i="196"/>
  <c r="Z863" i="196"/>
  <c r="Z864" i="196"/>
  <c r="Z865" i="196"/>
  <c r="Z866" i="196"/>
  <c r="Z867" i="196"/>
  <c r="Z868" i="196"/>
  <c r="Z869" i="196"/>
  <c r="Z870" i="196"/>
  <c r="Z871" i="196"/>
  <c r="Z872" i="196"/>
  <c r="Z873" i="196"/>
  <c r="Z874" i="196"/>
  <c r="Z875" i="196"/>
  <c r="Z876" i="196"/>
  <c r="Z877" i="196"/>
  <c r="Z878" i="196"/>
  <c r="Z879" i="196"/>
  <c r="Z880" i="196"/>
  <c r="Z881" i="196"/>
  <c r="Z882" i="196"/>
  <c r="Z883" i="196"/>
  <c r="Z884" i="196"/>
  <c r="Z885" i="196"/>
  <c r="Z886" i="196"/>
  <c r="Z887" i="196"/>
  <c r="Z888" i="196"/>
  <c r="Z889" i="196"/>
  <c r="Z890" i="196"/>
  <c r="Z891" i="196"/>
  <c r="Z892" i="196"/>
  <c r="Z893" i="196"/>
  <c r="Z894" i="196"/>
  <c r="Z895" i="196"/>
  <c r="Z896" i="196"/>
  <c r="Z897" i="196"/>
  <c r="Z898" i="196"/>
  <c r="Z899" i="196"/>
  <c r="Z900" i="196"/>
  <c r="Z901" i="196"/>
  <c r="Z902" i="196"/>
  <c r="Z903" i="196"/>
  <c r="Z904" i="196"/>
  <c r="Z905" i="196"/>
  <c r="Z906" i="196"/>
  <c r="Z907" i="196"/>
  <c r="Z908" i="196"/>
  <c r="Z909" i="196"/>
  <c r="Z910" i="196"/>
  <c r="Z911" i="196"/>
  <c r="Z912" i="196"/>
  <c r="Z913" i="196"/>
  <c r="Z914" i="196"/>
  <c r="Z915" i="196"/>
  <c r="Z916" i="196"/>
  <c r="Z917" i="196"/>
  <c r="Z918" i="196"/>
  <c r="Z919" i="196"/>
  <c r="Z920" i="196"/>
  <c r="Z921" i="196"/>
  <c r="Z922" i="196"/>
  <c r="Z923" i="196"/>
  <c r="Z924" i="196"/>
  <c r="Z925" i="196"/>
  <c r="Z926" i="196"/>
  <c r="Z927" i="196"/>
  <c r="Z928" i="196"/>
  <c r="Z929" i="196"/>
  <c r="Z930" i="196"/>
  <c r="Z931" i="196"/>
  <c r="Z932" i="196"/>
  <c r="Z933" i="196"/>
  <c r="Z934" i="196"/>
  <c r="Z935" i="196"/>
  <c r="Z936" i="196"/>
  <c r="Z937" i="196"/>
  <c r="Z938" i="196"/>
  <c r="Z939" i="196"/>
  <c r="Z940" i="196"/>
  <c r="Z941" i="196"/>
  <c r="Z942" i="196"/>
  <c r="Z943" i="196"/>
  <c r="Z944" i="196"/>
  <c r="Z945" i="196"/>
  <c r="Z946" i="196"/>
  <c r="Z947" i="196"/>
  <c r="Z948" i="196"/>
  <c r="Z949" i="196"/>
  <c r="Z950" i="196"/>
  <c r="Z951" i="196"/>
  <c r="Z952" i="196"/>
  <c r="Z953" i="196"/>
  <c r="Z954" i="196"/>
  <c r="Z955" i="196"/>
  <c r="Z956" i="196"/>
  <c r="Z957" i="196"/>
  <c r="Z958" i="196"/>
  <c r="Z959" i="196"/>
  <c r="Z960" i="196"/>
  <c r="Z961" i="196"/>
  <c r="Z962" i="196"/>
  <c r="Z963" i="196"/>
  <c r="Z964" i="196"/>
  <c r="Z965" i="196"/>
  <c r="Z966" i="196"/>
  <c r="Z967" i="196"/>
  <c r="Z968" i="196"/>
  <c r="Z969" i="196"/>
  <c r="Z970" i="196"/>
  <c r="Z971" i="196"/>
  <c r="Z972" i="196"/>
  <c r="Z973" i="196"/>
  <c r="Z974" i="196"/>
  <c r="Z975" i="196"/>
  <c r="Z976" i="196"/>
  <c r="Z977" i="196"/>
  <c r="Z978" i="196"/>
  <c r="Z979" i="196"/>
  <c r="Z980" i="196"/>
  <c r="Z981" i="196"/>
  <c r="Z982" i="196"/>
  <c r="Z983" i="196"/>
  <c r="Z984" i="196"/>
  <c r="Z985" i="196"/>
  <c r="Z986" i="196"/>
  <c r="Z987" i="196"/>
  <c r="Z988" i="196"/>
  <c r="Z989" i="196"/>
  <c r="Z990" i="196"/>
  <c r="Z991" i="196"/>
  <c r="Z992" i="196"/>
  <c r="Z993" i="196"/>
  <c r="Z994" i="196"/>
  <c r="Z995" i="196"/>
  <c r="Z996" i="196"/>
  <c r="Z997" i="196"/>
  <c r="Z998" i="196"/>
  <c r="Z999" i="196"/>
  <c r="Z1000" i="196"/>
  <c r="Z1001" i="196"/>
  <c r="Z1002" i="196"/>
  <c r="Z1003" i="196"/>
  <c r="Z1004" i="196"/>
  <c r="Z1005" i="196"/>
  <c r="Z1006" i="196"/>
  <c r="Z1007" i="196"/>
  <c r="Z1008" i="196"/>
  <c r="Z1009" i="196"/>
  <c r="Z1010" i="196"/>
  <c r="Z1011" i="196"/>
  <c r="Z1012" i="196"/>
  <c r="Z1013" i="196"/>
  <c r="Z1014" i="196"/>
  <c r="Z1015" i="196"/>
  <c r="Z1016" i="196"/>
  <c r="Z1017" i="196"/>
  <c r="Z1018" i="196"/>
  <c r="Z1019" i="196"/>
  <c r="Z1020" i="196"/>
  <c r="Z1021" i="196"/>
  <c r="Z1022" i="196"/>
  <c r="Z1023" i="196"/>
  <c r="Z1024" i="196"/>
  <c r="Z1025" i="196"/>
  <c r="Z1026" i="196"/>
  <c r="Z1027" i="196"/>
  <c r="Z1028" i="196"/>
  <c r="Z1029" i="196"/>
  <c r="Z1030" i="196"/>
  <c r="Z1031" i="196"/>
  <c r="Z1032" i="196"/>
  <c r="Z1033" i="196"/>
  <c r="Z1034" i="196"/>
  <c r="Z1035" i="196"/>
  <c r="Z1036" i="196"/>
  <c r="Z1037" i="196"/>
  <c r="Z1038" i="196"/>
  <c r="Z1039" i="196"/>
  <c r="Z1040" i="196"/>
  <c r="Z1041" i="196"/>
  <c r="Z1042" i="196"/>
  <c r="Z1043" i="196"/>
  <c r="Z1044" i="196"/>
  <c r="Z1045" i="196"/>
  <c r="Z1046" i="196"/>
  <c r="Z1047" i="196"/>
  <c r="Z1048" i="196"/>
  <c r="Z1049" i="196"/>
  <c r="Z1050" i="196"/>
  <c r="Z1051" i="196"/>
  <c r="Z1052" i="196"/>
  <c r="Z1053" i="196"/>
  <c r="Z1054" i="196"/>
  <c r="Z1055" i="196"/>
  <c r="Z1056" i="196"/>
  <c r="Z1057" i="196"/>
  <c r="Z1058" i="196"/>
  <c r="Z1059" i="196"/>
  <c r="Z1060" i="196"/>
  <c r="Z1061" i="196"/>
  <c r="Z1062" i="196"/>
  <c r="Z1063" i="196"/>
  <c r="Z1064" i="196"/>
  <c r="Z1065" i="196"/>
  <c r="Z1066" i="196"/>
  <c r="Z1067" i="196"/>
  <c r="Z1068" i="196"/>
  <c r="Z1069" i="196"/>
  <c r="Z1070" i="196"/>
  <c r="Z1071" i="196"/>
  <c r="Z1072" i="196"/>
  <c r="Z1073" i="196"/>
  <c r="Z1074" i="196"/>
  <c r="Z1075" i="196"/>
  <c r="Z1076" i="196"/>
  <c r="Z1077" i="196"/>
  <c r="Z1078" i="196"/>
  <c r="Z1079" i="196"/>
  <c r="Z1080" i="196"/>
  <c r="Z1081" i="196"/>
  <c r="Z1082" i="196"/>
  <c r="Z1083" i="196"/>
  <c r="Z1084" i="196"/>
  <c r="Z1085" i="196"/>
  <c r="Z1086" i="196"/>
  <c r="Z1087" i="196"/>
  <c r="Z1088" i="196"/>
  <c r="Z1089" i="196"/>
  <c r="Z1090" i="196"/>
  <c r="Z1091" i="196"/>
  <c r="Z1092" i="196"/>
  <c r="Z1093" i="196"/>
  <c r="Z1094" i="196"/>
  <c r="Z1095" i="196"/>
  <c r="Z1096" i="196"/>
  <c r="Z1097" i="196"/>
  <c r="Z1098" i="196"/>
  <c r="Z1099" i="196"/>
  <c r="Z1100" i="196"/>
  <c r="Z1101" i="196"/>
  <c r="Z1102" i="196"/>
  <c r="Z1103" i="196"/>
  <c r="Z1104" i="196"/>
  <c r="Z1105" i="196"/>
  <c r="Z1106" i="196"/>
  <c r="Z1107" i="196"/>
  <c r="Z1108" i="196"/>
  <c r="Z1109" i="196"/>
  <c r="Z1110" i="196"/>
  <c r="Z1111" i="196"/>
  <c r="Z1112" i="196"/>
  <c r="Z1113" i="196"/>
  <c r="Z1114" i="196"/>
  <c r="Z1115" i="196"/>
  <c r="Z1116" i="196"/>
  <c r="Z1117" i="196"/>
  <c r="Z1118" i="196"/>
  <c r="Z1119" i="196"/>
  <c r="Z1120" i="196"/>
  <c r="Z1121" i="196"/>
  <c r="Z1122" i="196"/>
  <c r="Z1123" i="196"/>
  <c r="Z1124" i="196"/>
  <c r="Z1125" i="196"/>
  <c r="Z1126" i="196"/>
  <c r="Z1127" i="196"/>
  <c r="Z1128" i="196"/>
  <c r="Z1129" i="196"/>
  <c r="Z1130" i="196"/>
  <c r="Z1131" i="196"/>
  <c r="Z1132" i="196"/>
  <c r="Z1133" i="196"/>
  <c r="Z1134" i="196"/>
  <c r="Z1135" i="196"/>
  <c r="Z1136" i="196"/>
  <c r="Z1137" i="196"/>
  <c r="Z1138" i="196"/>
  <c r="Z1139" i="196"/>
  <c r="Z1140" i="196"/>
  <c r="Z1141" i="196"/>
  <c r="Z1142" i="196"/>
  <c r="Z1143" i="196"/>
  <c r="Z1144" i="196"/>
  <c r="Z1145" i="196"/>
  <c r="Z1146" i="196"/>
  <c r="Z1147" i="196"/>
  <c r="Z1148" i="196"/>
  <c r="Z1149" i="196"/>
  <c r="Z1150" i="196"/>
  <c r="Z1151" i="196"/>
  <c r="Z1152" i="196"/>
  <c r="Z1153" i="196"/>
  <c r="Z1154" i="196"/>
  <c r="Z1155" i="196"/>
  <c r="Z1156" i="196"/>
  <c r="Z1157" i="196"/>
  <c r="Z1158" i="196"/>
  <c r="Z1159" i="196"/>
  <c r="Z1160" i="196"/>
  <c r="Z1161" i="196"/>
  <c r="Z1162" i="196"/>
  <c r="Z1163" i="196"/>
  <c r="Z1164" i="196"/>
  <c r="Z1165" i="196"/>
  <c r="Z1166" i="196"/>
  <c r="Z1167" i="196"/>
  <c r="Z1168" i="196"/>
  <c r="Z1169" i="196"/>
  <c r="Z1170" i="196"/>
  <c r="Z1171" i="196"/>
  <c r="Z1172" i="196"/>
  <c r="Z1173" i="196"/>
  <c r="Z1174" i="196"/>
  <c r="Z1175" i="196"/>
  <c r="Z1176" i="196"/>
  <c r="Z1177" i="196"/>
  <c r="Z1178" i="196"/>
  <c r="Z1179" i="196"/>
  <c r="Z1180" i="196"/>
  <c r="Z1181" i="196"/>
  <c r="Z1182" i="196"/>
  <c r="Z1183" i="196"/>
  <c r="Z1184" i="196"/>
  <c r="Z1185" i="196"/>
  <c r="Z1186" i="196"/>
  <c r="Z1187" i="196"/>
  <c r="Z1188" i="196"/>
  <c r="Z1189" i="196"/>
  <c r="Z1190" i="196"/>
  <c r="Z1191" i="196"/>
  <c r="Z1192" i="196"/>
  <c r="Z1193" i="196"/>
  <c r="Z1194" i="196"/>
  <c r="Z1195" i="196"/>
  <c r="Z1196" i="196"/>
  <c r="Z1197" i="196"/>
  <c r="Z1198" i="196"/>
  <c r="Z1199" i="196"/>
  <c r="Z1200" i="196"/>
  <c r="Z1201" i="196"/>
  <c r="Z1202" i="196"/>
  <c r="Z1203" i="196"/>
  <c r="Z1204" i="196"/>
  <c r="Z1205" i="196"/>
  <c r="Z1206" i="196"/>
  <c r="Z1207" i="196"/>
  <c r="Z1208" i="196"/>
  <c r="Z1209" i="196"/>
  <c r="Z1210" i="196"/>
  <c r="Z1211" i="196"/>
  <c r="Z1212" i="196"/>
  <c r="Z1213" i="196"/>
  <c r="Z1214" i="196"/>
  <c r="Z1215" i="196"/>
  <c r="Z1216" i="196"/>
  <c r="Z1217" i="196"/>
  <c r="Z1218" i="196"/>
  <c r="Z1219" i="196"/>
  <c r="Z1220" i="196"/>
  <c r="Z1221" i="196"/>
  <c r="Z1222" i="196"/>
  <c r="Z1223" i="196"/>
  <c r="Z1224" i="196"/>
  <c r="Z1225" i="196"/>
  <c r="Z1226" i="196"/>
  <c r="Z1227" i="196"/>
  <c r="Z1228" i="196"/>
  <c r="Z1229" i="196"/>
  <c r="Z1230" i="196"/>
  <c r="Z1231" i="196"/>
  <c r="Z1232" i="196"/>
  <c r="Z1233" i="196"/>
  <c r="Z1234" i="196"/>
  <c r="Z1235" i="196"/>
  <c r="Z1236" i="196"/>
  <c r="Z1237" i="196"/>
  <c r="Z1238" i="196"/>
  <c r="Z1239" i="196"/>
  <c r="Z1240" i="196"/>
  <c r="Z1241" i="196"/>
  <c r="Z1242" i="196"/>
  <c r="Z1243" i="196"/>
  <c r="Z1244" i="196"/>
  <c r="Z1245" i="196"/>
  <c r="Z1246" i="196"/>
  <c r="Z1247" i="196"/>
  <c r="Z1248" i="196"/>
  <c r="Z1249" i="196"/>
  <c r="Z1250" i="196"/>
  <c r="Z1251" i="196"/>
  <c r="Z1252" i="196"/>
  <c r="Z1253" i="196"/>
  <c r="Z1254" i="196"/>
  <c r="Z1255" i="196"/>
  <c r="Z1256" i="196"/>
  <c r="Z1257" i="196"/>
  <c r="Z1258" i="196"/>
  <c r="Z1259" i="196"/>
  <c r="Z1260" i="196"/>
  <c r="Z1261" i="196"/>
  <c r="Z1262" i="196"/>
  <c r="Z1263" i="196"/>
  <c r="Z1264" i="196"/>
  <c r="Z1265" i="196"/>
  <c r="Z1266" i="196"/>
  <c r="Z1267" i="196"/>
  <c r="Z1268" i="196"/>
  <c r="Z1269" i="196"/>
  <c r="Z1270" i="196"/>
  <c r="Z1271" i="196"/>
  <c r="Z1272" i="196"/>
  <c r="Z1273" i="196"/>
  <c r="Z1274" i="196"/>
  <c r="Z1275" i="196"/>
  <c r="Z1276" i="196"/>
  <c r="Z1277" i="196"/>
  <c r="Z1278" i="196"/>
  <c r="D1" i="261" l="1"/>
  <c r="H224" i="266" l="1"/>
  <c r="H223" i="266"/>
  <c r="H222" i="266"/>
  <c r="H221" i="266"/>
  <c r="H220" i="266"/>
  <c r="H219" i="266"/>
  <c r="H218" i="266"/>
  <c r="H217" i="266"/>
  <c r="H216" i="266"/>
  <c r="H215" i="266"/>
  <c r="H214" i="266"/>
  <c r="H213" i="266"/>
  <c r="H212" i="266"/>
  <c r="H211" i="266"/>
  <c r="H210" i="266"/>
  <c r="H209" i="266"/>
  <c r="H208" i="266"/>
  <c r="H207" i="266"/>
  <c r="H206" i="266"/>
  <c r="H205" i="266"/>
  <c r="H204" i="266"/>
  <c r="H203" i="266"/>
  <c r="H202" i="266"/>
  <c r="H201" i="266"/>
  <c r="H200" i="266"/>
  <c r="H199" i="266"/>
  <c r="H198" i="266"/>
  <c r="H197" i="266"/>
  <c r="H196" i="266"/>
  <c r="H195" i="266"/>
  <c r="H194" i="266"/>
  <c r="H193" i="266"/>
  <c r="H192" i="266"/>
  <c r="H191" i="266"/>
  <c r="H190" i="266"/>
  <c r="H189" i="266"/>
  <c r="H188" i="266"/>
  <c r="H187" i="266"/>
  <c r="H186" i="266"/>
  <c r="H185" i="266"/>
  <c r="H184" i="266"/>
  <c r="H183" i="266"/>
  <c r="H182" i="266"/>
  <c r="H181" i="266"/>
  <c r="H180" i="266"/>
  <c r="H179" i="266"/>
  <c r="H178" i="266"/>
  <c r="H177" i="266"/>
  <c r="H176" i="266"/>
  <c r="H175" i="266"/>
  <c r="H174" i="266"/>
  <c r="H173" i="266"/>
  <c r="H172" i="266"/>
  <c r="H171" i="266"/>
  <c r="H170" i="266"/>
  <c r="H169" i="266"/>
  <c r="H168" i="266"/>
  <c r="H167" i="266"/>
  <c r="H166" i="266"/>
  <c r="H165" i="266"/>
  <c r="H164" i="266"/>
  <c r="H163" i="266"/>
  <c r="H162" i="266"/>
  <c r="H161" i="266"/>
  <c r="H160" i="266"/>
  <c r="H159" i="266"/>
  <c r="H158" i="266"/>
  <c r="H157" i="266"/>
  <c r="H156" i="266"/>
  <c r="H155" i="266"/>
  <c r="H154" i="266"/>
  <c r="H153" i="266"/>
  <c r="H152" i="266"/>
  <c r="H151" i="266"/>
  <c r="H150" i="266"/>
  <c r="H149" i="266"/>
  <c r="H148" i="266"/>
  <c r="H147" i="266"/>
  <c r="H146" i="266"/>
  <c r="H145" i="266"/>
  <c r="H144" i="266"/>
  <c r="H143" i="266"/>
  <c r="H142" i="266"/>
  <c r="H141" i="266"/>
  <c r="H140" i="266"/>
  <c r="H139" i="266"/>
  <c r="H138" i="266"/>
  <c r="H137" i="266"/>
  <c r="H136" i="266"/>
  <c r="H135" i="266"/>
  <c r="H134" i="266"/>
  <c r="H133" i="266"/>
  <c r="H132" i="266"/>
  <c r="H131" i="266"/>
  <c r="H130" i="266"/>
  <c r="H129" i="266"/>
  <c r="H128" i="266"/>
  <c r="H127" i="266"/>
  <c r="H126" i="266"/>
  <c r="H125" i="266"/>
  <c r="H124" i="266"/>
  <c r="H123" i="266"/>
  <c r="H122" i="266"/>
  <c r="H121" i="266"/>
  <c r="H120" i="266"/>
  <c r="H119" i="266"/>
  <c r="H118" i="266"/>
  <c r="H117" i="266"/>
  <c r="H116" i="266"/>
  <c r="H115" i="266"/>
  <c r="H114" i="266"/>
  <c r="H113" i="266"/>
  <c r="H112" i="266"/>
  <c r="H111" i="266"/>
  <c r="H110" i="266"/>
  <c r="H109" i="266"/>
  <c r="H108" i="266"/>
  <c r="H107" i="266"/>
  <c r="H106" i="266"/>
  <c r="H105" i="266"/>
  <c r="H104" i="266"/>
  <c r="H103" i="266"/>
  <c r="H102" i="266"/>
  <c r="H101" i="266"/>
  <c r="H100" i="266"/>
  <c r="H99" i="266"/>
  <c r="H98" i="266"/>
  <c r="H97" i="266"/>
  <c r="H96" i="266"/>
  <c r="H95" i="266"/>
  <c r="H94" i="266"/>
  <c r="H93" i="266"/>
  <c r="H92" i="266"/>
  <c r="H91" i="266"/>
  <c r="H90" i="266"/>
  <c r="H89" i="266"/>
  <c r="H88" i="266"/>
  <c r="H87" i="266"/>
  <c r="H86" i="266"/>
  <c r="H85" i="266"/>
  <c r="H84" i="266"/>
  <c r="H83" i="266"/>
  <c r="H82" i="266"/>
  <c r="H81" i="266"/>
  <c r="H80" i="266"/>
  <c r="H79" i="266"/>
  <c r="H78" i="266"/>
  <c r="H77" i="266"/>
  <c r="H76" i="266"/>
  <c r="H75" i="266"/>
  <c r="H74" i="266"/>
  <c r="H73" i="266"/>
  <c r="H72" i="266"/>
  <c r="H71" i="266"/>
  <c r="H70" i="266"/>
  <c r="H69" i="266"/>
  <c r="H68" i="266"/>
  <c r="H67" i="266"/>
  <c r="H66" i="266"/>
  <c r="H65" i="266"/>
  <c r="H64" i="266"/>
  <c r="H63" i="266"/>
  <c r="H62" i="266"/>
  <c r="H61" i="266"/>
  <c r="H60" i="266"/>
  <c r="H59" i="266"/>
  <c r="H58" i="266"/>
  <c r="H57" i="266"/>
  <c r="H56" i="266"/>
  <c r="H55" i="266"/>
  <c r="H54" i="266"/>
  <c r="H53" i="266"/>
  <c r="H52" i="266"/>
  <c r="H51" i="266"/>
  <c r="H50" i="266"/>
  <c r="H49" i="266"/>
  <c r="H48" i="266"/>
  <c r="H47" i="266"/>
  <c r="H46" i="266"/>
  <c r="H45" i="266"/>
  <c r="H44" i="266"/>
  <c r="H43" i="266"/>
  <c r="H42" i="266"/>
  <c r="H41" i="266"/>
  <c r="H40" i="266"/>
  <c r="H39" i="266"/>
  <c r="H38" i="266"/>
  <c r="H37" i="266"/>
  <c r="H36" i="266"/>
  <c r="H35" i="266"/>
  <c r="H34" i="266"/>
  <c r="H33" i="266"/>
  <c r="H32" i="266"/>
  <c r="H31" i="266"/>
  <c r="H30" i="266"/>
  <c r="H29" i="266"/>
  <c r="H28" i="266"/>
  <c r="H27" i="266"/>
  <c r="H26" i="266"/>
  <c r="H25" i="266"/>
  <c r="H24" i="266"/>
  <c r="H23" i="266"/>
  <c r="H22" i="266"/>
  <c r="H120" i="257" l="1"/>
  <c r="H119" i="257"/>
  <c r="H118" i="257"/>
  <c r="H117" i="257"/>
  <c r="H116" i="257"/>
  <c r="H115" i="257"/>
  <c r="H114" i="257"/>
  <c r="H113" i="257"/>
  <c r="H112" i="257"/>
  <c r="H111" i="257"/>
  <c r="H110" i="257"/>
  <c r="H109" i="257"/>
  <c r="H108" i="257"/>
  <c r="H107" i="257"/>
  <c r="H106" i="257"/>
  <c r="H105" i="257"/>
  <c r="H104" i="257"/>
  <c r="H103" i="257"/>
  <c r="H102" i="257"/>
  <c r="H101" i="257"/>
  <c r="H100" i="257"/>
  <c r="H99" i="257"/>
  <c r="H98" i="257"/>
  <c r="H97" i="257"/>
  <c r="H96" i="257"/>
  <c r="H95" i="257"/>
  <c r="H94" i="257"/>
  <c r="H93" i="257"/>
  <c r="H92" i="257"/>
  <c r="H91" i="257"/>
  <c r="H90" i="257"/>
  <c r="H89" i="257"/>
  <c r="H88" i="257"/>
  <c r="H87" i="257"/>
  <c r="H86" i="257"/>
  <c r="H85" i="257"/>
  <c r="H84" i="257"/>
  <c r="H83" i="257"/>
  <c r="H82" i="257"/>
  <c r="H81" i="257"/>
  <c r="H80" i="257"/>
  <c r="H79" i="257"/>
  <c r="H78" i="257"/>
  <c r="H77" i="257"/>
  <c r="H76" i="257"/>
  <c r="H75" i="257"/>
  <c r="H74" i="257"/>
  <c r="H73" i="257"/>
  <c r="H72" i="257"/>
  <c r="H71" i="257"/>
  <c r="H70" i="257"/>
  <c r="H69" i="257"/>
  <c r="H68" i="257"/>
  <c r="H67" i="257"/>
  <c r="H66" i="257"/>
  <c r="H65" i="257"/>
  <c r="H64" i="257"/>
  <c r="H63" i="257"/>
  <c r="H62" i="257"/>
  <c r="H61" i="257"/>
  <c r="H60" i="257"/>
  <c r="H59" i="257"/>
  <c r="H58" i="257"/>
  <c r="H57" i="257"/>
  <c r="H56" i="257"/>
  <c r="H55" i="257"/>
  <c r="H54" i="257"/>
  <c r="H53" i="257"/>
  <c r="H52" i="257"/>
  <c r="H51" i="257"/>
  <c r="H50" i="257"/>
  <c r="H49" i="257"/>
  <c r="H48" i="257"/>
  <c r="H47" i="257"/>
  <c r="H46" i="257"/>
  <c r="H45" i="257"/>
  <c r="H44" i="257"/>
  <c r="H43" i="257"/>
  <c r="H42" i="257"/>
  <c r="H41" i="257"/>
  <c r="H40" i="257"/>
  <c r="H39" i="257"/>
  <c r="H38" i="257"/>
  <c r="H37" i="257"/>
  <c r="H36" i="257"/>
  <c r="H35" i="257"/>
  <c r="H34" i="257"/>
  <c r="H33" i="257"/>
  <c r="H32" i="257"/>
  <c r="H31" i="257"/>
  <c r="H30" i="257"/>
  <c r="H29" i="257"/>
  <c r="H28" i="257"/>
  <c r="H27" i="257"/>
  <c r="H26" i="257"/>
  <c r="H25" i="257"/>
  <c r="H24" i="257"/>
  <c r="H23" i="257"/>
  <c r="H22" i="257"/>
  <c r="A3" i="252" a="1"/>
  <c r="A3" i="252" s="1"/>
  <c r="A12" i="260" a="1"/>
  <c r="A12" i="260" s="1"/>
  <c r="A15" i="267" s="1"/>
  <c r="A17" i="266"/>
  <c r="A3" i="267" a="1"/>
  <c r="A3" i="267" s="1"/>
  <c r="A3" i="304" a="1"/>
  <c r="A3" i="304" s="1"/>
  <c r="B112" i="305"/>
  <c r="H50" i="262"/>
  <c r="H49" i="262"/>
  <c r="H48" i="262"/>
  <c r="H47" i="262"/>
  <c r="H46" i="262"/>
  <c r="H45" i="262"/>
  <c r="H44" i="262"/>
  <c r="H43" i="262"/>
  <c r="H42" i="262"/>
  <c r="H41" i="262"/>
  <c r="H40" i="262"/>
  <c r="H39" i="262"/>
  <c r="H38" i="262"/>
  <c r="H37" i="262"/>
  <c r="H36" i="262"/>
  <c r="H35" i="262"/>
  <c r="H34" i="262"/>
  <c r="H33" i="262"/>
  <c r="H32" i="262"/>
  <c r="H31" i="262"/>
  <c r="H30" i="262"/>
  <c r="H29" i="262"/>
  <c r="H28" i="262"/>
  <c r="H27" i="262"/>
  <c r="H26" i="262"/>
  <c r="H25" i="262"/>
  <c r="H24" i="262"/>
  <c r="H23" i="262"/>
  <c r="H22" i="262"/>
  <c r="F26" i="263"/>
  <c r="A3" i="262" a="1"/>
  <c r="A3" i="262" s="1"/>
  <c r="A3" i="263" a="1"/>
  <c r="A3" i="263" s="1"/>
  <c r="E51" i="262"/>
  <c r="F51" i="262"/>
  <c r="A15" i="266" l="1" a="1"/>
  <c r="A15" i="266" s="1"/>
  <c r="A17" i="263"/>
  <c r="A17" i="262"/>
  <c r="H21" i="266"/>
  <c r="F110" i="305" l="1"/>
  <c r="D112" i="305" s="1"/>
  <c r="E110" i="305"/>
  <c r="A36" i="304" a="1"/>
  <c r="A36" i="304" s="1"/>
  <c r="F34" i="304"/>
  <c r="F36" i="304" s="1"/>
  <c r="E34" i="304"/>
  <c r="D34" i="304"/>
  <c r="A19" i="304"/>
  <c r="A13" i="304"/>
  <c r="C3" i="304"/>
  <c r="E46" i="265"/>
  <c r="F38" i="304" l="1"/>
  <c r="A38" i="269" l="1" a="1"/>
  <c r="A38" i="269" s="1"/>
  <c r="E36" i="269"/>
  <c r="H21" i="269"/>
  <c r="H36" i="269" s="1"/>
  <c r="A19" i="269"/>
  <c r="A13" i="269"/>
  <c r="D3" i="269"/>
  <c r="A3" i="269"/>
  <c r="H38" i="269" l="1"/>
  <c r="G40" i="269" s="1"/>
  <c r="D3" i="268" l="1" a="1"/>
  <c r="D3" i="268" s="1"/>
  <c r="B86" i="268"/>
  <c r="F84" i="268"/>
  <c r="D86" i="268" s="1"/>
  <c r="C3" i="252"/>
  <c r="C3" i="263"/>
  <c r="C3" i="267"/>
  <c r="A42" i="267" a="1"/>
  <c r="A42" i="267" s="1"/>
  <c r="F40" i="267"/>
  <c r="F42" i="267" s="1"/>
  <c r="F44" i="267" s="1"/>
  <c r="E40" i="267"/>
  <c r="D40" i="267"/>
  <c r="A19" i="267"/>
  <c r="A17" i="267"/>
  <c r="A13" i="267"/>
  <c r="A227" i="266" l="1" a="1"/>
  <c r="A227" i="266" s="1"/>
  <c r="E225" i="266"/>
  <c r="H225" i="266"/>
  <c r="A19" i="266"/>
  <c r="A13" i="266"/>
  <c r="D3" i="266"/>
  <c r="A3" i="266"/>
  <c r="B48" i="265"/>
  <c r="F46" i="265"/>
  <c r="D48" i="265" s="1"/>
  <c r="A28" i="263" a="1"/>
  <c r="A28" i="263" s="1"/>
  <c r="F28" i="263"/>
  <c r="F30" i="263" s="1"/>
  <c r="E26" i="263"/>
  <c r="D26" i="263"/>
  <c r="A19" i="263"/>
  <c r="A13" i="263"/>
  <c r="A15" i="262" l="1"/>
  <c r="A13" i="265"/>
  <c r="H227" i="266"/>
  <c r="G229" i="266" s="1"/>
  <c r="A15" i="263"/>
  <c r="A15" i="252"/>
  <c r="A15" i="257"/>
  <c r="A53" i="262" l="1" a="1"/>
  <c r="A53" i="262" s="1"/>
  <c r="H21" i="262"/>
  <c r="H51" i="262" s="1"/>
  <c r="A19" i="262"/>
  <c r="A13" i="262"/>
  <c r="D3" i="262"/>
  <c r="H6" i="259"/>
  <c r="H3" i="259"/>
  <c r="B69" i="254"/>
  <c r="E121" i="257"/>
  <c r="F67" i="254"/>
  <c r="D69" i="254" s="1"/>
  <c r="H53" i="262" l="1"/>
  <c r="G55" i="262" s="1"/>
  <c r="F39" i="252" l="1"/>
  <c r="E39" i="252"/>
  <c r="D39" i="252"/>
  <c r="A19" i="252" l="1"/>
  <c r="A13" i="252"/>
  <c r="A41" i="252" a="1"/>
  <c r="A41" i="252" s="1"/>
  <c r="H21" i="257"/>
  <c r="H121" i="257" s="1"/>
  <c r="H123" i="257" l="1"/>
  <c r="G125" i="257" s="1"/>
  <c r="F41" i="252"/>
  <c r="F43" i="252" s="1"/>
  <c r="A123" i="257" a="1"/>
  <c r="A123" i="257" s="1"/>
  <c r="H16" i="259"/>
  <c r="C13" i="304" l="1"/>
  <c r="D13" i="269"/>
  <c r="C13" i="267"/>
  <c r="D13" i="266"/>
  <c r="C13" i="263"/>
  <c r="D13" i="262"/>
  <c r="C13" i="252"/>
  <c r="A19" i="257"/>
  <c r="A13" i="257"/>
  <c r="D3" i="257"/>
  <c r="A3" i="257"/>
  <c r="A3" i="305" l="1"/>
  <c r="D3" i="305"/>
  <c r="A11" i="305"/>
  <c r="D3" i="265"/>
  <c r="A3" i="268"/>
  <c r="A3" i="265"/>
  <c r="A11" i="268"/>
  <c r="A11" i="265"/>
  <c r="D3" i="254"/>
  <c r="A11" i="254"/>
  <c r="A3" i="254"/>
  <c r="D13" i="2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23763595-E422-4773-844D-05D6E473D279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B2C70D3D-0236-4CEA-B600-9C15B42DF792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69" authorId="0" shapeId="0" xr:uid="{6877BAAE-E9F5-402F-8105-E3D1358D4B7C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83A6D75A-8668-433B-B955-ECA65E7AA598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65F92544-A7E2-4975-A6B0-91F025227DDB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48" authorId="0" shapeId="0" xr:uid="{BB8141EB-70D6-413A-BA92-590D5F2EBC8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AF8167DA-2AC2-45B2-B461-8DB93C267807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34C839A8-9DD0-4372-B5B6-EC939F802857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86" authorId="0" shapeId="0" xr:uid="{D4F9AB9D-BA7F-4C29-9C97-84D5F1DD4D0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594DF020-F26F-4782-BB26-71EFA352382A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5168DB5C-B168-4397-BE61-F755C711192D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112" authorId="0" shapeId="0" xr:uid="{B32518AF-7879-4AC6-AD11-2A6F93018B16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797254-1FD6-487C-BCE9-5232AA65184A}" keepAlive="1" name="ModelConnection_ExternalData_1" description="Data Model" type="5" refreshedVersion="7" minRefreshableVersion="5" saveData="1">
    <dbPr connection="Data Model Connection" command="skuQuantit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9C6113B-B0E6-4620-93C9-3D056DDEB972}" keepAlive="1" name="Query - Inventory" description="Connection to the 'Inventory' query in the workbook." type="5" refreshedVersion="7" background="1" saveData="1">
    <dbPr connection="Provider=Microsoft.Mashup.OleDb.1;Data Source=$Workbook$;Location=Inventory;Extended Properties=&quot;&quot;" command="SELECT * FROM [Inventory]"/>
  </connection>
  <connection id="3" xr16:uid="{C80DCF94-F155-4C79-A770-244F5FC6779F}" name="Query - quantInv(1)" description="Connection to the 'quantInv' query in the workbook." type="100" refreshedVersion="7" minRefreshableVersion="5">
    <extLst>
      <ext xmlns:x15="http://schemas.microsoft.com/office/spreadsheetml/2010/11/main" uri="{DE250136-89BD-433C-8126-D09CA5730AF9}">
        <x15:connection id="2ae7ff40-1ded-4097-9e64-7889fe052a8e"/>
      </ext>
    </extLst>
  </connection>
  <connection id="4" xr16:uid="{4CABF09D-7BD5-4AE0-B371-027E53CFA85B}" name="Query - skuQuantity" description="Connection to the 'skuQuantity' query in the workbook." type="100" refreshedVersion="7" minRefreshableVersion="5">
    <extLst>
      <ext xmlns:x15="http://schemas.microsoft.com/office/spreadsheetml/2010/11/main" uri="{DE250136-89BD-433C-8126-D09CA5730AF9}">
        <x15:connection id="42f3cc8a-8aa0-4db7-92a6-a8c32c038094"/>
      </ext>
    </extLst>
  </connection>
  <connection id="5" xr16:uid="{0132CE59-346D-4922-9B93-A82DE722E3B4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<sst xmlns="http://schemas.openxmlformats.org/spreadsheetml/2006/main" count="11479" uniqueCount="3561">
  <si>
    <t>GS-S925-HOOP-035</t>
  </si>
  <si>
    <t>GS-S925-HOOP-025</t>
  </si>
  <si>
    <t>GS-S925-HOOP-007</t>
  </si>
  <si>
    <t>BIA-S925-HOOP-005</t>
  </si>
  <si>
    <t>BIA-S925-HOOP-004</t>
  </si>
  <si>
    <t>BIA-S925-HOOP-003</t>
  </si>
  <si>
    <t>BIA-S925-HOOP-002</t>
  </si>
  <si>
    <t>BIA-S925-HOOP-001</t>
  </si>
  <si>
    <t>BIA-S925-CHAIN-055-230-700</t>
  </si>
  <si>
    <t>BIA-S925-CHAIN-055-230-500</t>
  </si>
  <si>
    <t>BIA-S925-CHAIN-052-040-200</t>
  </si>
  <si>
    <t>BIA-S925-CHAIN-051-250-600</t>
  </si>
  <si>
    <t>BIA-S925-CHAIN-051-250-500</t>
  </si>
  <si>
    <t>BIA-S925-CHAIN-051-250-450</t>
  </si>
  <si>
    <t>BIA-S925-CHAIN-045-140-190</t>
  </si>
  <si>
    <t>BIA-S925-CHAIN-045-140-180</t>
  </si>
  <si>
    <t>BIA-S925-CHAIN-043-200-550</t>
  </si>
  <si>
    <t>BIA-S925-CHAIN-043-200-450</t>
  </si>
  <si>
    <t>BIA-S925-CHAIN-043-200-190</t>
  </si>
  <si>
    <t>BIA-S925-CHAIN-043-200-180</t>
  </si>
  <si>
    <t>BIA-S925-CHAIN-041-220-200</t>
  </si>
  <si>
    <t>BIA-S925-CHAIN-041-220-190</t>
  </si>
  <si>
    <t>BIA-S925-CHAIN-041-220-180</t>
  </si>
  <si>
    <t>BIA-S925-CHAIN-031-230-600</t>
  </si>
  <si>
    <t>BIA-S925-CHAIN-031-230-500</t>
  </si>
  <si>
    <t>BIA-S925-CHAIN-031-230-450</t>
  </si>
  <si>
    <t>BIA-S925-CHAIN-029-500-COL-190</t>
  </si>
  <si>
    <t>BIA-S925-CHAIN-029-500-450</t>
  </si>
  <si>
    <t>BIA-S925-CHAIN-029-500-190</t>
  </si>
  <si>
    <t>BIA-S925-CHAIN-024-140-500</t>
  </si>
  <si>
    <t>BIA-S925-CHAIN-024-140-450</t>
  </si>
  <si>
    <t>BIA-S925-CHAIN-020-200-500</t>
  </si>
  <si>
    <t>BIA-S925-CHAIN-020-200-450</t>
  </si>
  <si>
    <t>BIA-S925-CHAIN-020-200-190</t>
  </si>
  <si>
    <t>BIA-S925-CHAIN-020-200-180</t>
  </si>
  <si>
    <t>BIA-S925-CHAIN-019-110-200</t>
  </si>
  <si>
    <t>BIA-S925-CHAIN-019-110-190</t>
  </si>
  <si>
    <t>BIA-S925-CHAIN-019-110-180</t>
  </si>
  <si>
    <t>BIA-S925-CHAIN-016-350-550</t>
  </si>
  <si>
    <t>BIA-S925-CHAIN-015-120-900</t>
  </si>
  <si>
    <t>BIA-S925-CHAIN-015-120-700</t>
  </si>
  <si>
    <t>BIA-S925-CHAIN-015-120-500</t>
  </si>
  <si>
    <t>BIA-S925-CHAIN-015-120-450</t>
  </si>
  <si>
    <t>BIA-S925-CHAIN-013-075-200</t>
  </si>
  <si>
    <t>BIA-S925-CHAIN-013-075-190</t>
  </si>
  <si>
    <t>BIA-S925-CHAIN-012-100-600</t>
  </si>
  <si>
    <t>BIA-S925-CHAIN-012-100-500</t>
  </si>
  <si>
    <t>BIA-S925-CHAIN-010-080-200</t>
  </si>
  <si>
    <t>BIA-S925-CHAIN-001-040-700</t>
  </si>
  <si>
    <t>BIA-S925-CHAIN-001-040-500</t>
  </si>
  <si>
    <t>BIA-S925-CHAIN-001-040-450</t>
  </si>
  <si>
    <t>BIA-S925-CHAIN-001-035-500</t>
  </si>
  <si>
    <t>BIA-S925-CHAIN-001-030-600</t>
  </si>
  <si>
    <t>BIA-S925-CHAIN-001-030-500</t>
  </si>
  <si>
    <t>BIA-S925-CHAIN-001-030-450</t>
  </si>
  <si>
    <t>BIA-GP-CHAIN-001-035-700</t>
  </si>
  <si>
    <t>BIA-GP-CHAIN-001-035-500</t>
  </si>
  <si>
    <t>BIA-GP-CHAIN-001-035-450</t>
  </si>
  <si>
    <t>Assigned Item SKU</t>
  </si>
  <si>
    <t>S925-BC-0396-PEN-3H</t>
  </si>
  <si>
    <t>S925-BC-0396-PEN-6G</t>
  </si>
  <si>
    <t>S925-BC-1764-PEN-2Y</t>
  </si>
  <si>
    <t>S925-BC-1764-PEN-6G</t>
  </si>
  <si>
    <t>S925-BC-5940-EAR-6G</t>
  </si>
  <si>
    <t>GBP</t>
  </si>
  <si>
    <t>JPY</t>
  </si>
  <si>
    <t>Curency</t>
  </si>
  <si>
    <t>CAD</t>
  </si>
  <si>
    <t>USD</t>
  </si>
  <si>
    <t>EUR</t>
  </si>
  <si>
    <t>BIA-S925-CHAIN-012-200-650</t>
  </si>
  <si>
    <t>BIA-GP-CHAIN-015-120-450</t>
  </si>
  <si>
    <t>BIA-GP-CHAIN-015-120-500</t>
  </si>
  <si>
    <t>BIA-GP-CHAIN-015-120-700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</si>
  <si>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</si>
  <si>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</si>
  <si>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</si>
  <si>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</si>
  <si>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</si>
  <si>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BIA-ROSE-CHAIN-001-035-450</t>
  </si>
  <si>
    <t>BIA-ROSE-CHAIN-001-035-500</t>
  </si>
  <si>
    <t>BIA-ROSE-CHAIN-001-035-700</t>
  </si>
  <si>
    <t>BIA-S925-CHAIN-020-200-700</t>
  </si>
  <si>
    <t>BIA-S925-CHAIN-001-040-220-250</t>
  </si>
  <si>
    <t>BIA-S925-CHAIN-019-110-220-250</t>
  </si>
  <si>
    <t>BIA-S925-CHAIN-045-140-220-250</t>
  </si>
  <si>
    <t>ASIN</t>
  </si>
  <si>
    <t>BIA-S925-HOOP-HIN-010</t>
  </si>
  <si>
    <t>BIA-S925-HOOP-HIN-020</t>
  </si>
  <si>
    <t>BIA-GP-HOOP-HIN-010</t>
  </si>
  <si>
    <t>BIA-GP-HOOP-HIN-020</t>
  </si>
  <si>
    <t>BIA-GP-CHAIN-001-040-250</t>
  </si>
  <si>
    <t>BIA-GP-CHAIN-019-110-250</t>
  </si>
  <si>
    <t>BIA-GP-CHAIN-041-220-250</t>
  </si>
  <si>
    <t>BIA-ROSE-CHAIN-001-040-250</t>
  </si>
  <si>
    <t>BIA-ROSE-CHAIN-019-110-250</t>
  </si>
  <si>
    <t>BIA-ROSE-CHAIN-041-220-250</t>
  </si>
  <si>
    <t>BIA-ROSE-CHAIN-045-140-250</t>
  </si>
  <si>
    <t>Item Type</t>
  </si>
  <si>
    <t>Quantity</t>
  </si>
  <si>
    <t>MXN</t>
  </si>
  <si>
    <t>AUD</t>
  </si>
  <si>
    <t>Chain</t>
  </si>
  <si>
    <t>BIA-BRP-CHAIN-059-050-700</t>
  </si>
  <si>
    <t>INR</t>
  </si>
  <si>
    <t>B07RLF2MFR</t>
  </si>
  <si>
    <t>NZD</t>
  </si>
  <si>
    <t>AED</t>
  </si>
  <si>
    <t>THIS WEEK - UPDATE</t>
  </si>
  <si>
    <t>\</t>
  </si>
  <si>
    <t>LAST WEEK - COPY from this Week</t>
  </si>
  <si>
    <t>Currency change %</t>
  </si>
  <si>
    <t>Poland</t>
  </si>
  <si>
    <t>Italy</t>
  </si>
  <si>
    <t>Thailand</t>
  </si>
  <si>
    <t>China</t>
  </si>
  <si>
    <t>925 Silver</t>
  </si>
  <si>
    <t>United Kingdom</t>
  </si>
  <si>
    <t>TOTAL</t>
  </si>
  <si>
    <t>Date</t>
  </si>
  <si>
    <t xml:space="preserve">FBA Reference Number </t>
  </si>
  <si>
    <t>DDP</t>
  </si>
  <si>
    <t xml:space="preserve">SHIPPER/EXPORTER </t>
  </si>
  <si>
    <t xml:space="preserve">BILL TO </t>
  </si>
  <si>
    <t>COUNTRY OF MANUFACTURE</t>
  </si>
  <si>
    <t>DHL AWB NUMBER</t>
  </si>
  <si>
    <t>INVOICE NUMBER</t>
  </si>
  <si>
    <t>DETAILED DESCRIPTION OF GOODS</t>
  </si>
  <si>
    <t>COO</t>
  </si>
  <si>
    <t>QUANTITY</t>
  </si>
  <si>
    <t>SUB-TOTAL</t>
  </si>
  <si>
    <t>FREIGHT COSTS</t>
  </si>
  <si>
    <t>INSURANCE COSTS</t>
  </si>
  <si>
    <t>ADDITIONAL COSTS</t>
  </si>
  <si>
    <t>SIGNATURE:</t>
  </si>
  <si>
    <t>PRODUCT SKU</t>
  </si>
  <si>
    <t>Currency</t>
  </si>
  <si>
    <t>7113.11.10.00</t>
  </si>
  <si>
    <t>TRANSATLANTIC STERLING LIMITED</t>
  </si>
  <si>
    <t>64a Cumberland Street</t>
  </si>
  <si>
    <t>Edinburgh, Scotland</t>
  </si>
  <si>
    <t>EH3 6RE</t>
  </si>
  <si>
    <t>GB374207305000</t>
  </si>
  <si>
    <t>GB374207305</t>
  </si>
  <si>
    <t>7113.11.50.00</t>
  </si>
  <si>
    <t>7113.19.50.90</t>
  </si>
  <si>
    <t>7113.19.29.00</t>
  </si>
  <si>
    <t>TOTAL NO. OF PACKAGES (BOXES)</t>
  </si>
  <si>
    <t>Spain</t>
  </si>
  <si>
    <t>Description for New Invoice</t>
  </si>
  <si>
    <t>COMMERCIAL INVOICE</t>
  </si>
  <si>
    <t>Invoice Number</t>
  </si>
  <si>
    <t>TOTAL UNITS</t>
  </si>
  <si>
    <t>Total Cost GBP</t>
  </si>
  <si>
    <t>Total Cost EUR</t>
  </si>
  <si>
    <t>Total Cost CAD</t>
  </si>
  <si>
    <t>Total Cost AUD</t>
  </si>
  <si>
    <t>BIA-GP-CHAIN-001-035-360</t>
  </si>
  <si>
    <t>B00NG1HUX0</t>
  </si>
  <si>
    <t>Curb Chain</t>
  </si>
  <si>
    <t>B00NG1HX9Q</t>
  </si>
  <si>
    <t>B00NG1HXZ0</t>
  </si>
  <si>
    <t>B00NG1I1NI</t>
  </si>
  <si>
    <t>B077MQ71G6</t>
  </si>
  <si>
    <t>BIA-GP-CHAIN-001-060-450</t>
  </si>
  <si>
    <t>B073G8ZSHF</t>
  </si>
  <si>
    <t>BIA-GP-CHAIN-001-060-500</t>
  </si>
  <si>
    <t>B073GCMSDH</t>
  </si>
  <si>
    <t>BIA-GP-CHAIN-001-060-700</t>
  </si>
  <si>
    <t>B073G6KJ5M</t>
  </si>
  <si>
    <t>BIA-GP-CHAIN-004-040-450</t>
  </si>
  <si>
    <t>B073G8S5JT</t>
  </si>
  <si>
    <t>Figaro Chain</t>
  </si>
  <si>
    <t>BIA-GP-CHAIN-004-040-500</t>
  </si>
  <si>
    <t>B073G9X78M</t>
  </si>
  <si>
    <t>BIA-GP-CHAIN-004-040-600</t>
  </si>
  <si>
    <t>B073GB6WNZ</t>
  </si>
  <si>
    <t>BIA-GP-CHAIN-007-040-360</t>
  </si>
  <si>
    <t>B012HM885M</t>
  </si>
  <si>
    <t>Belcher Chain</t>
  </si>
  <si>
    <t>BIA-GP-CHAIN-007-040-450</t>
  </si>
  <si>
    <t>B012HM8GT0</t>
  </si>
  <si>
    <t>BIA-GP-CHAIN-007-040-500</t>
  </si>
  <si>
    <t>B012HM8JBA</t>
  </si>
  <si>
    <t>BIA-GP-CHAIN-007-040-700</t>
  </si>
  <si>
    <t>B012HM8RS0</t>
  </si>
  <si>
    <t>BIA-GP-CHAIN-008-030-360</t>
  </si>
  <si>
    <t>B012HM8VWC</t>
  </si>
  <si>
    <t>Singapore Chain</t>
  </si>
  <si>
    <t>BIA-GP-CHAIN-008-030-450</t>
  </si>
  <si>
    <t>B012HM918U</t>
  </si>
  <si>
    <t>BIA-GP-CHAIN-008-030-500</t>
  </si>
  <si>
    <t>B012HM95PO</t>
  </si>
  <si>
    <t>BIA-GP-CHAIN-008-030-700</t>
  </si>
  <si>
    <t>B012HM9DJ2</t>
  </si>
  <si>
    <t>BIA-GP-CHAIN-008-060-250</t>
  </si>
  <si>
    <t>B0783QLT88</t>
  </si>
  <si>
    <t>BIA-GP-CHAIN-012-100-360</t>
  </si>
  <si>
    <t>B012HM9HTI</t>
  </si>
  <si>
    <t>Venice Box Chain</t>
  </si>
  <si>
    <t>BIA-GP-CHAIN-012-100-450</t>
  </si>
  <si>
    <t>B012HM9MVQ</t>
  </si>
  <si>
    <t>BIA-GP-CHAIN-012-100-500</t>
  </si>
  <si>
    <t>B012HM9PMW</t>
  </si>
  <si>
    <t>BIA-GP-CHAIN-012-100-600</t>
  </si>
  <si>
    <t>B012HM9VVC</t>
  </si>
  <si>
    <t>BIA-GP-CHAIN-013-075-190</t>
  </si>
  <si>
    <t>B073V2KYM1</t>
  </si>
  <si>
    <t>Byzantine Chain</t>
  </si>
  <si>
    <t>BIA-GP-CHAIN-013-075-200</t>
  </si>
  <si>
    <t>B073V3D571</t>
  </si>
  <si>
    <t>B073GC9FWC</t>
  </si>
  <si>
    <t>Ball Chain</t>
  </si>
  <si>
    <t>B073G7MZ8G</t>
  </si>
  <si>
    <t>B073G8GNBV</t>
  </si>
  <si>
    <t>B077MBFMZS</t>
  </si>
  <si>
    <t>BIA-GP-CHAIN-019-110-450</t>
  </si>
  <si>
    <t>B073G9GG6N</t>
  </si>
  <si>
    <t>BIA-GP-CHAIN-019-110-500</t>
  </si>
  <si>
    <t>B073G8L25J</t>
  </si>
  <si>
    <t>BIA-GP-CHAIN-019-110-600</t>
  </si>
  <si>
    <t>B073G9JZMK</t>
  </si>
  <si>
    <t>B073V4NY79</t>
  </si>
  <si>
    <t>B073V368GD</t>
  </si>
  <si>
    <t>B073GBXF5Q</t>
  </si>
  <si>
    <t>B073G9PK56</t>
  </si>
  <si>
    <t>B073G82B65</t>
  </si>
  <si>
    <t>BIA-GP-CHAIN-022-150-180</t>
  </si>
  <si>
    <t>B073V2ZLZY</t>
  </si>
  <si>
    <t>French Rope Chain</t>
  </si>
  <si>
    <t>BIA-GP-CHAIN-022-150-190</t>
  </si>
  <si>
    <t>B073V3S8XH</t>
  </si>
  <si>
    <t>BIA-GP-CHAIN-024-140-450</t>
  </si>
  <si>
    <t>B073GBKVMS</t>
  </si>
  <si>
    <t>Snake Chain</t>
  </si>
  <si>
    <t>BIA-GP-CHAIN-024-140-500</t>
  </si>
  <si>
    <t>B073G8D9H6</t>
  </si>
  <si>
    <t>BIA-GP-CHAIN-024-140-600</t>
  </si>
  <si>
    <t>B073G8ZH19</t>
  </si>
  <si>
    <t>BIA-GP-CHAIN-031-230-180</t>
  </si>
  <si>
    <t>B073V3KRZ4</t>
  </si>
  <si>
    <t>Heart Chain</t>
  </si>
  <si>
    <t>BIA-GP-CHAIN-031-230-190</t>
  </si>
  <si>
    <t>B073V45K2H</t>
  </si>
  <si>
    <t>BIA-GP-CHAIN-031-230-200</t>
  </si>
  <si>
    <t>B073V3V133</t>
  </si>
  <si>
    <t>BIA-GP-CHAIN-031-230-360</t>
  </si>
  <si>
    <t>B072NC1X39</t>
  </si>
  <si>
    <t>BIA-GP-CHAIN-031-230-450</t>
  </si>
  <si>
    <t>B0721Y53ZL</t>
  </si>
  <si>
    <t>BIA-GP-CHAIN-031-230-500</t>
  </si>
  <si>
    <t>B072KS699P</t>
  </si>
  <si>
    <t>BIA-GP-CHAIN-031-230-600</t>
  </si>
  <si>
    <t>B071GYZZV3</t>
  </si>
  <si>
    <t>BIA-GP-CHAIN-036-140-250</t>
  </si>
  <si>
    <t>B077MN5KDQ</t>
  </si>
  <si>
    <t>Cube and Oval Link Chain</t>
  </si>
  <si>
    <t>BIA-GP-CHAIN-041-220-180</t>
  </si>
  <si>
    <t>B073V3Z6FW</t>
  </si>
  <si>
    <t>Bismark Chain</t>
  </si>
  <si>
    <t>BIA-GP-CHAIN-041-220-190</t>
  </si>
  <si>
    <t>B073V3RRL7</t>
  </si>
  <si>
    <t>BIA-GP-CHAIN-041-220-200</t>
  </si>
  <si>
    <t>B073V437DQ</t>
  </si>
  <si>
    <t>B0783Q52H9</t>
  </si>
  <si>
    <t>BIA-GP-CHAIN-041-220-450</t>
  </si>
  <si>
    <t>B073G88P91</t>
  </si>
  <si>
    <t>BIA-GP-CHAIN-041-220-500</t>
  </si>
  <si>
    <t>B073GBCXDL</t>
  </si>
  <si>
    <t>BIA-GP-CHAIN-041-220-600</t>
  </si>
  <si>
    <t>B073GB5FK4</t>
  </si>
  <si>
    <t>BIA-GP-CHAIN-045-140-250</t>
  </si>
  <si>
    <t>B0783RDF5M</t>
  </si>
  <si>
    <t>Singapore with Beads Chain</t>
  </si>
  <si>
    <t>BIA-ROSE-CHAIN-001-035-360</t>
  </si>
  <si>
    <t>B073G9J6QS</t>
  </si>
  <si>
    <t>B073GBS69W</t>
  </si>
  <si>
    <t>B073G73T3D</t>
  </si>
  <si>
    <t>B073G9LNHZ</t>
  </si>
  <si>
    <t>B0783Q93YJ</t>
  </si>
  <si>
    <t>BIA-ROSE-CHAIN-001-060-450</t>
  </si>
  <si>
    <t>B073GBF888</t>
  </si>
  <si>
    <t>BIA-ROSE-CHAIN-001-060-500</t>
  </si>
  <si>
    <t>B073G89MY6</t>
  </si>
  <si>
    <t>BIA-ROSE-CHAIN-001-060-700</t>
  </si>
  <si>
    <t>B073G9BRC4</t>
  </si>
  <si>
    <t>BIA-ROSE-CHAIN-004-040-450</t>
  </si>
  <si>
    <t>B073GBS6B1</t>
  </si>
  <si>
    <t>BIA-ROSE-CHAIN-004-040-500</t>
  </si>
  <si>
    <t>B073GBPP14</t>
  </si>
  <si>
    <t>BIA-ROSE-CHAIN-004-040-600</t>
  </si>
  <si>
    <t>B073G7SXJ1</t>
  </si>
  <si>
    <t>BIA-ROSE-CHAIN-007-040-360</t>
  </si>
  <si>
    <t>B073G9YP28</t>
  </si>
  <si>
    <t>Trace Chain</t>
  </si>
  <si>
    <t>BIA-ROSE-CHAIN-007-040-450</t>
  </si>
  <si>
    <t>B073GC16GF</t>
  </si>
  <si>
    <t>BIA-ROSE-CHAIN-007-040-500</t>
  </si>
  <si>
    <t>B073G8YFF5</t>
  </si>
  <si>
    <t>BIA-ROSE-CHAIN-007-040-700</t>
  </si>
  <si>
    <t>B073G8SNZ8</t>
  </si>
  <si>
    <t>BIA-ROSE-CHAIN-008-030-360</t>
  </si>
  <si>
    <t>B073JGSYFH</t>
  </si>
  <si>
    <t>BIA-ROSE-CHAIN-008-030-450</t>
  </si>
  <si>
    <t>B073JG8JLL</t>
  </si>
  <si>
    <t>BIA-ROSE-CHAIN-008-030-500</t>
  </si>
  <si>
    <t>B073JHQTKL</t>
  </si>
  <si>
    <t>BIA-ROSE-CHAIN-008-030-700</t>
  </si>
  <si>
    <t>B073JJLZBQ</t>
  </si>
  <si>
    <t>BIA-ROSE-CHAIN-008-060-250</t>
  </si>
  <si>
    <t>B077MRKPCW</t>
  </si>
  <si>
    <t>BIA-ROSE-CHAIN-012-100-360</t>
  </si>
  <si>
    <t>B073G8X64Y</t>
  </si>
  <si>
    <t>Box Chain</t>
  </si>
  <si>
    <t>BIA-ROSE-CHAIN-012-100-450</t>
  </si>
  <si>
    <t>B073GB36PC</t>
  </si>
  <si>
    <t>BIA-ROSE-CHAIN-012-100-500</t>
  </si>
  <si>
    <t>B073G8CQ93</t>
  </si>
  <si>
    <t>BIA-ROSE-CHAIN-012-100-600</t>
  </si>
  <si>
    <t>B073G7ZTRK</t>
  </si>
  <si>
    <t>BIA-ROSE-CHAIN-013-075-190</t>
  </si>
  <si>
    <t>B073V3HM2F</t>
  </si>
  <si>
    <t>BIA-ROSE-CHAIN-013-075-200</t>
  </si>
  <si>
    <t>B073V4L6B8</t>
  </si>
  <si>
    <t>BIA-ROSE-CHAIN-015-120-450</t>
  </si>
  <si>
    <t>B073G9ZDDM</t>
  </si>
  <si>
    <t>BIA-ROSE-CHAIN-015-120-500</t>
  </si>
  <si>
    <t>B073G68ZLZ</t>
  </si>
  <si>
    <t>BIA-ROSE-CHAIN-015-120-700</t>
  </si>
  <si>
    <t>B073GBG13N</t>
  </si>
  <si>
    <t>B077MN5QL7</t>
  </si>
  <si>
    <t>BIA-ROSE-CHAIN-019-110-450</t>
  </si>
  <si>
    <t>B073G8F8KW</t>
  </si>
  <si>
    <t>BIA-ROSE-CHAIN-019-110-500</t>
  </si>
  <si>
    <t>B073G7TNMK</t>
  </si>
  <si>
    <t>BIA-ROSE-CHAIN-019-110-600</t>
  </si>
  <si>
    <t>B073G8SYCQ</t>
  </si>
  <si>
    <t>BIA-ROSE-CHAIN-020-200-180</t>
  </si>
  <si>
    <t>B073V45Z21</t>
  </si>
  <si>
    <t>BIA-ROSE-CHAIN-020-200-190</t>
  </si>
  <si>
    <t>B073V39W6R</t>
  </si>
  <si>
    <t>BIA-ROSE-CHAIN-020-200-450</t>
  </si>
  <si>
    <t>B073G86JDQ</t>
  </si>
  <si>
    <t>BIA-ROSE-CHAIN-020-200-500</t>
  </si>
  <si>
    <t>B073GC44K1</t>
  </si>
  <si>
    <t>BIA-ROSE-CHAIN-020-200-700</t>
  </si>
  <si>
    <t>B073G9QLKH</t>
  </si>
  <si>
    <t>BIA-ROSE-CHAIN-022-150-180</t>
  </si>
  <si>
    <t>B073V37ZPN</t>
  </si>
  <si>
    <t>BIA-ROSE-CHAIN-022-150-190</t>
  </si>
  <si>
    <t>B073V39GF8</t>
  </si>
  <si>
    <t>BIA-ROSE-CHAIN-024-140-450</t>
  </si>
  <si>
    <t>B073G8ZG9L</t>
  </si>
  <si>
    <t>BIA-ROSE-CHAIN-024-140-500</t>
  </si>
  <si>
    <t>B073G969SY</t>
  </si>
  <si>
    <t>BIA-ROSE-CHAIN-024-140-600</t>
  </si>
  <si>
    <t>B073GBYRL5</t>
  </si>
  <si>
    <t>BIA-ROSE-CHAIN-031-230-180</t>
  </si>
  <si>
    <t>B073V3LQMF</t>
  </si>
  <si>
    <t>BIA-ROSE-CHAIN-031-230-190</t>
  </si>
  <si>
    <t>B073V39W6Q</t>
  </si>
  <si>
    <t>BIA-ROSE-CHAIN-031-230-200</t>
  </si>
  <si>
    <t>B073V3W1QD</t>
  </si>
  <si>
    <t>BIA-ROSE-CHAIN-031-230-360</t>
  </si>
  <si>
    <t>B072NCX43X</t>
  </si>
  <si>
    <t>BIA-ROSE-CHAIN-031-230-450</t>
  </si>
  <si>
    <t>B072NBWJ6G</t>
  </si>
  <si>
    <t>BIA-ROSE-CHAIN-031-230-500</t>
  </si>
  <si>
    <t>B071GYZNP8</t>
  </si>
  <si>
    <t>BIA-ROSE-CHAIN-031-230-600</t>
  </si>
  <si>
    <t>B071KL1BNN</t>
  </si>
  <si>
    <t>BIA-ROSE-CHAIN-036-140-250</t>
  </si>
  <si>
    <t>B077MN3FMF</t>
  </si>
  <si>
    <t>BIA-ROSE-CHAIN-041-220-180</t>
  </si>
  <si>
    <t>B073V3CL2H</t>
  </si>
  <si>
    <t>BIA-ROSE-CHAIN-041-220-190</t>
  </si>
  <si>
    <t>B073V3Q7XP</t>
  </si>
  <si>
    <t>BIA-ROSE-CHAIN-041-220-200</t>
  </si>
  <si>
    <t>B073V45DL8</t>
  </si>
  <si>
    <t>B0783PRGMM</t>
  </si>
  <si>
    <t>BIA-ROSE-CHAIN-041-220-450</t>
  </si>
  <si>
    <t>B073G944DQ</t>
  </si>
  <si>
    <t>BIA-ROSE-CHAIN-041-220-500</t>
  </si>
  <si>
    <t>B073G8W1SH</t>
  </si>
  <si>
    <t>BIA-ROSE-CHAIN-041-220-600</t>
  </si>
  <si>
    <t>B073G969T6</t>
  </si>
  <si>
    <t>B077MBFSXN</t>
  </si>
  <si>
    <t>B00D94C3Y0</t>
  </si>
  <si>
    <t>B00D94BYVS</t>
  </si>
  <si>
    <t>B00D94C2N2</t>
  </si>
  <si>
    <t>BIA-S925-CHAIN-001-035-360</t>
  </si>
  <si>
    <t>B00D9BPSX6</t>
  </si>
  <si>
    <t>BIA-S925-CHAIN-001-035-450</t>
  </si>
  <si>
    <t>B00D9BPYF8</t>
  </si>
  <si>
    <t>B00D9BQ0W4</t>
  </si>
  <si>
    <t>BIA-S925-CHAIN-001-035-700</t>
  </si>
  <si>
    <t>B00D9BQ9AW</t>
  </si>
  <si>
    <t>B072882QN5</t>
  </si>
  <si>
    <t>B00D9BQHAO</t>
  </si>
  <si>
    <t>B00D9BQK60</t>
  </si>
  <si>
    <t>B00D9BQPME</t>
  </si>
  <si>
    <t>BIA-S925-CHAIN-001-060-450</t>
  </si>
  <si>
    <t>B00D9BSYQY</t>
  </si>
  <si>
    <t>BIA-S925-CHAIN-001-060-500</t>
  </si>
  <si>
    <t>B00D9BT23I</t>
  </si>
  <si>
    <t>BIA-S925-CHAIN-001-060-700</t>
  </si>
  <si>
    <t>B073D7GH98</t>
  </si>
  <si>
    <t>BIA-S925-CHAIN-003-095-450</t>
  </si>
  <si>
    <t>B00DKCYOQG</t>
  </si>
  <si>
    <t>Square Snake</t>
  </si>
  <si>
    <t>BIA-S925-CHAIN-004-040-450</t>
  </si>
  <si>
    <t>B00DKCYWN6</t>
  </si>
  <si>
    <t>BIA-S925-CHAIN-004-040-500</t>
  </si>
  <si>
    <t>B00DKCYXQM</t>
  </si>
  <si>
    <t>BIA-S925-CHAIN-004-040-600</t>
  </si>
  <si>
    <t>B00DKCYZOW</t>
  </si>
  <si>
    <t>BIA-S925-CHAIN-005-060-180</t>
  </si>
  <si>
    <t>B01N7UGF1G</t>
  </si>
  <si>
    <t>Garibaldi Chain</t>
  </si>
  <si>
    <t>BIA-S925-CHAIN-005-060-190</t>
  </si>
  <si>
    <t>B01MUCWVDN</t>
  </si>
  <si>
    <t>BIA-S925-CHAIN-005-060-200</t>
  </si>
  <si>
    <t>B01MYAH5VX</t>
  </si>
  <si>
    <t>BIA-S925-CHAIN-005-060-450</t>
  </si>
  <si>
    <t>B00DKCZ8GQ</t>
  </si>
  <si>
    <t>BIA-S925-CHAIN-006-035-180</t>
  </si>
  <si>
    <t>B01N24LCKI</t>
  </si>
  <si>
    <t>Rhombus Chain</t>
  </si>
  <si>
    <t>BIA-S925-CHAIN-006-035-190</t>
  </si>
  <si>
    <t>B01MUCWUT4</t>
  </si>
  <si>
    <t>BIA-S925-CHAIN-006-035-200</t>
  </si>
  <si>
    <t>B01MR89U2X</t>
  </si>
  <si>
    <t>BIA-S925-CHAIN-006-035-450</t>
  </si>
  <si>
    <t>B00DKCZE3I</t>
  </si>
  <si>
    <t>BIA-S925-CHAIN-006-035-500</t>
  </si>
  <si>
    <t>B00DKCZEQ0</t>
  </si>
  <si>
    <t>BIA-S925-CHAIN-006-035-550</t>
  </si>
  <si>
    <t>B00DKCZF96</t>
  </si>
  <si>
    <t>BIA-S925-CHAIN-007-040-360</t>
  </si>
  <si>
    <t>B00JCW2KC8</t>
  </si>
  <si>
    <t>BIA-S925-CHAIN-007-040-450</t>
  </si>
  <si>
    <t>B00DKCZH5I</t>
  </si>
  <si>
    <t>BIA-S925-CHAIN-007-040-500</t>
  </si>
  <si>
    <t>B00DKCZHX0</t>
  </si>
  <si>
    <t>BIA-S925-CHAIN-007-040-700</t>
  </si>
  <si>
    <t>B00JCW2MRG</t>
  </si>
  <si>
    <t>BIA-S925-CHAIN-008-035-360</t>
  </si>
  <si>
    <t>B00JCW2NES</t>
  </si>
  <si>
    <t>BIA-S925-CHAIN-008-035-450</t>
  </si>
  <si>
    <t>B00DKCZKQY</t>
  </si>
  <si>
    <t>BIA-S925-CHAIN-008-035-500</t>
  </si>
  <si>
    <t>B00DKCZLFE</t>
  </si>
  <si>
    <t>BIA-S925-CHAIN-008-035-700</t>
  </si>
  <si>
    <t>B00JCW2PM8</t>
  </si>
  <si>
    <t>BIA-S925-CHAIN-008-060-180</t>
  </si>
  <si>
    <t>B01NBWW1WR</t>
  </si>
  <si>
    <t>BIA-S925-CHAIN-008-060-190</t>
  </si>
  <si>
    <t>B01N366D90</t>
  </si>
  <si>
    <t>BIA-S925-CHAIN-008-060-200</t>
  </si>
  <si>
    <t>B01N5RK65Z</t>
  </si>
  <si>
    <t>BIA-S925-CHAIN-008-060-220-250</t>
  </si>
  <si>
    <t>B071F7MDJP</t>
  </si>
  <si>
    <t>BIA-S925-CHAIN-009-140-450</t>
  </si>
  <si>
    <t>B00DKCZOUQ</t>
  </si>
  <si>
    <t>Wheat Chain</t>
  </si>
  <si>
    <t>B01N366CM3</t>
  </si>
  <si>
    <t>Open Curb Chain</t>
  </si>
  <si>
    <t>BIA-S925-CHAIN-011-050-450</t>
  </si>
  <si>
    <t>B00DKCZX0W</t>
  </si>
  <si>
    <t>Beading Chain</t>
  </si>
  <si>
    <t>BIA-S925-CHAIN-012-100-360</t>
  </si>
  <si>
    <t>B012EOLGES</t>
  </si>
  <si>
    <t>BIA-S925-CHAIN-012-100-450</t>
  </si>
  <si>
    <t>B012EOLJA4</t>
  </si>
  <si>
    <t>B012EOLKEO</t>
  </si>
  <si>
    <t>B012EOLN4Q</t>
  </si>
  <si>
    <t>BIA-S925-CHAIN-012-200-450</t>
  </si>
  <si>
    <t>B073D6H1YK</t>
  </si>
  <si>
    <t>B073D8F8RV</t>
  </si>
  <si>
    <t>B00DKD02Z2</t>
  </si>
  <si>
    <t>B00DKD03D8</t>
  </si>
  <si>
    <t>BIA-S925-CHAIN-013-075-450</t>
  </si>
  <si>
    <t>B073D7ZZVJ</t>
  </si>
  <si>
    <t>BIA-S925-CHAIN-013-075-650</t>
  </si>
  <si>
    <t>B073D6QSLB</t>
  </si>
  <si>
    <t>BIA-S925-CHAIN-015-120-360</t>
  </si>
  <si>
    <t>B00JCW1CDQ</t>
  </si>
  <si>
    <t>B00DKD0874</t>
  </si>
  <si>
    <t>B00DKD08U6</t>
  </si>
  <si>
    <t>B00JCW1GI2</t>
  </si>
  <si>
    <t>B01NBWIM7J</t>
  </si>
  <si>
    <t>BIA-S925-CHAIN-016-350-180</t>
  </si>
  <si>
    <t>B01N366DR8</t>
  </si>
  <si>
    <t>Ball and Bar Chain</t>
  </si>
  <si>
    <t>BIA-S925-CHAIN-016-350-190</t>
  </si>
  <si>
    <t>B01MYAH52W</t>
  </si>
  <si>
    <t>BIA-S925-CHAIN-016-350-200</t>
  </si>
  <si>
    <t>B01MUCWT7T</t>
  </si>
  <si>
    <t>BIA-S925-CHAIN-016-350-450</t>
  </si>
  <si>
    <t>B00DKD0AGI</t>
  </si>
  <si>
    <t>B00DKD0C66</t>
  </si>
  <si>
    <t>BIA-S925-CHAIN-018-120-450</t>
  </si>
  <si>
    <t>B00DKD0GGC</t>
  </si>
  <si>
    <t>BIA-S925-CHAIN-018-120-500</t>
  </si>
  <si>
    <t>B00DKD0H3O</t>
  </si>
  <si>
    <t>BIA-S925-CHAIN-018-120-700</t>
  </si>
  <si>
    <t>B01N9TYXR7</t>
  </si>
  <si>
    <t>B01MYAH6T3</t>
  </si>
  <si>
    <t>B01N4Q9ZOM</t>
  </si>
  <si>
    <t>B01MZC1QYT</t>
  </si>
  <si>
    <t>B0719HGZ9V</t>
  </si>
  <si>
    <t>BIA-S925-CHAIN-019-110-450</t>
  </si>
  <si>
    <t>B00DKD0L5S</t>
  </si>
  <si>
    <t>BIA-S925-CHAIN-019-110-500</t>
  </si>
  <si>
    <t>B00DKD0LXK</t>
  </si>
  <si>
    <t>BIA-S925-CHAIN-019-110-600</t>
  </si>
  <si>
    <t>B00DKD0NJ2</t>
  </si>
  <si>
    <t>B00JCW1X12</t>
  </si>
  <si>
    <t>B00JCW1XMQ</t>
  </si>
  <si>
    <t>B00DKD0OZU</t>
  </si>
  <si>
    <t>B00DKD0PHC</t>
  </si>
  <si>
    <t>B073D6W5P5</t>
  </si>
  <si>
    <t>BIA-S925-CHAIN-021-080-180</t>
  </si>
  <si>
    <t>B00DKCY40C</t>
  </si>
  <si>
    <t>Trottolino Chain</t>
  </si>
  <si>
    <t>BIA-S925-CHAIN-021-080-190</t>
  </si>
  <si>
    <t>B00DKCY5KQ</t>
  </si>
  <si>
    <t>BIA-S925-CHAIN-021-080-200</t>
  </si>
  <si>
    <t>B00DKCY7NQ</t>
  </si>
  <si>
    <t>BIA-S925-CHAIN-021-080-220-250</t>
  </si>
  <si>
    <t>B0719HGPZW</t>
  </si>
  <si>
    <t>BIA-S925-CHAIN-022-150-180</t>
  </si>
  <si>
    <t>B00JCW27OE</t>
  </si>
  <si>
    <t>Twisted Rope Chain</t>
  </si>
  <si>
    <t>BIA-S925-CHAIN-022-150-190</t>
  </si>
  <si>
    <t>B00JCW2820</t>
  </si>
  <si>
    <t>BIA-S925-CHAIN-022-150-450</t>
  </si>
  <si>
    <t>B00DKCYB8C</t>
  </si>
  <si>
    <t>BIA-S925-CHAIN-022-150-500</t>
  </si>
  <si>
    <t>B00DKCYBSW</t>
  </si>
  <si>
    <t>BIA-S925-CHAIN-022-150-600</t>
  </si>
  <si>
    <t>B00DKCYE8O</t>
  </si>
  <si>
    <t>B012EOJ9OW</t>
  </si>
  <si>
    <t>Rat Tail</t>
  </si>
  <si>
    <t>B012EOJB36</t>
  </si>
  <si>
    <t>BIA-S925-CHAIN-024-140-600</t>
  </si>
  <si>
    <t>B012EOJDUC</t>
  </si>
  <si>
    <t>BIA-S925-CHAIN-024-190-180</t>
  </si>
  <si>
    <t>B01N5RK86I</t>
  </si>
  <si>
    <t>BIA-S925-CHAIN-024-190-190</t>
  </si>
  <si>
    <t>B01MYAH61G</t>
  </si>
  <si>
    <t>BIA-S925-CHAIN-024-190-200</t>
  </si>
  <si>
    <t>B01NAVHGB2</t>
  </si>
  <si>
    <t>BIA-S925-CHAIN-024-190-220-250</t>
  </si>
  <si>
    <t>B0711QLJ8T</t>
  </si>
  <si>
    <t>BIA-S925-CHAIN-024-190-450</t>
  </si>
  <si>
    <t>B073D5G917</t>
  </si>
  <si>
    <t>BIA-S925-CHAIN-024-190-650</t>
  </si>
  <si>
    <t>B073D5W5TK</t>
  </si>
  <si>
    <t>BIA-S925-CHAIN-025-170-450</t>
  </si>
  <si>
    <t>B00DKCYW4U</t>
  </si>
  <si>
    <t>BIA-S925-CHAIN-025-170-500</t>
  </si>
  <si>
    <t>B00DKCYX2Q</t>
  </si>
  <si>
    <t>BIA-S925-CHAIN-025-170-600</t>
  </si>
  <si>
    <t>B00DKCYZMO</t>
  </si>
  <si>
    <t>BIA-S925-CHAIN-026-220-180</t>
  </si>
  <si>
    <t>B01N5RK75S</t>
  </si>
  <si>
    <t>Marine Chain</t>
  </si>
  <si>
    <t>BIA-S925-CHAIN-026-220-190</t>
  </si>
  <si>
    <t>B01MUCWVT3</t>
  </si>
  <si>
    <t>BIA-S925-CHAIN-026-220-200</t>
  </si>
  <si>
    <t>B01MS9OG5S</t>
  </si>
  <si>
    <t>BIA-S925-CHAIN-026-220-450</t>
  </si>
  <si>
    <t>B00DKCZ3C0</t>
  </si>
  <si>
    <t>BIA-S925-CHAIN-026-220-500</t>
  </si>
  <si>
    <t>B00DKCZ4B0</t>
  </si>
  <si>
    <t>BIA-S925-CHAIN-026-220-600</t>
  </si>
  <si>
    <t>B00DKCZ6JU</t>
  </si>
  <si>
    <t>B00DKCZIS4</t>
  </si>
  <si>
    <t>Herringbone Chain</t>
  </si>
  <si>
    <t>B00DKCZH5S</t>
  </si>
  <si>
    <t>B0164MQB3C</t>
  </si>
  <si>
    <t>BIA-S925-CHAIN-029-500-COL-450</t>
  </si>
  <si>
    <t>B0164MQCAY</t>
  </si>
  <si>
    <t>BIA-S925-CHAIN-031-230-180</t>
  </si>
  <si>
    <t>B00JCW2U2I</t>
  </si>
  <si>
    <t>BIA-S925-CHAIN-031-230-190</t>
  </si>
  <si>
    <t>B00JCW2UO6</t>
  </si>
  <si>
    <t>BIA-S925-CHAIN-031-230-200</t>
  </si>
  <si>
    <t>B00JCW2VBI</t>
  </si>
  <si>
    <t>BIA-S925-CHAIN-031-230-360</t>
  </si>
  <si>
    <t>B072VPJQ62</t>
  </si>
  <si>
    <t>B00DKCZKSC</t>
  </si>
  <si>
    <t>B00DKCZLPY</t>
  </si>
  <si>
    <t>B00DKCZMFI</t>
  </si>
  <si>
    <t>BIA-S925-CHAIN-036-140-180</t>
  </si>
  <si>
    <t>B01NBWM4C5</t>
  </si>
  <si>
    <t>BIA-S925-CHAIN-036-140-190</t>
  </si>
  <si>
    <t>B01MZC1R4W</t>
  </si>
  <si>
    <t>BIA-S925-CHAIN-036-140-200</t>
  </si>
  <si>
    <t>B01N24LA3B</t>
  </si>
  <si>
    <t>BIA-S925-CHAIN-036-140-220-250</t>
  </si>
  <si>
    <t>B072333FB6</t>
  </si>
  <si>
    <t>BIA-S925-CHAIN-037-125-450</t>
  </si>
  <si>
    <t>B012HM7F9C</t>
  </si>
  <si>
    <t>Omega U</t>
  </si>
  <si>
    <t>BIA-S925-CHAIN-038-140-450</t>
  </si>
  <si>
    <t>B0164MQF42</t>
  </si>
  <si>
    <t>Fox Tail</t>
  </si>
  <si>
    <t>B0164MQCKY</t>
  </si>
  <si>
    <t>Bismark chain</t>
  </si>
  <si>
    <t>B0164MQDCQ</t>
  </si>
  <si>
    <t>B0164MQE3O</t>
  </si>
  <si>
    <t>BIA-S925-CHAIN-041-220-220-250</t>
  </si>
  <si>
    <t>B0725N75R7</t>
  </si>
  <si>
    <t>BIA-S925-CHAIN-041-220-450</t>
  </si>
  <si>
    <t>B0164MQFDI</t>
  </si>
  <si>
    <t>BIA-S925-CHAIN-041-220-500</t>
  </si>
  <si>
    <t>B0164MQG1Y</t>
  </si>
  <si>
    <t>BIA-S925-CHAIN-041-220-600</t>
  </si>
  <si>
    <t>B0164MQHLI</t>
  </si>
  <si>
    <t>BIA-S925-CHAIN-042-110-450</t>
  </si>
  <si>
    <t>B0164MQJM0</t>
  </si>
  <si>
    <t>Liana Chain</t>
  </si>
  <si>
    <t>B01IBQX6IM</t>
  </si>
  <si>
    <t>Popcorn Chain</t>
  </si>
  <si>
    <t>B01IBQX7GS</t>
  </si>
  <si>
    <t>B01IBQX9EI</t>
  </si>
  <si>
    <t>B01IBQXBDC</t>
  </si>
  <si>
    <t>BIA-S925-CHAIN-044-630-190</t>
  </si>
  <si>
    <t>B01IBQXCZ4</t>
  </si>
  <si>
    <t>Oval Chain</t>
  </si>
  <si>
    <t>BIA-S925-CHAIN-044-630-200</t>
  </si>
  <si>
    <t>B01IBQXDYE</t>
  </si>
  <si>
    <t>BIA-S925-CHAIN-044-630-220-250</t>
  </si>
  <si>
    <t>B071NZRQ6D</t>
  </si>
  <si>
    <t>B01N4Q9ZOP</t>
  </si>
  <si>
    <t>B01N5RK8OL</t>
  </si>
  <si>
    <t>B0725N7KSD</t>
  </si>
  <si>
    <t>BIA-S925-CHAIN-046-170-180</t>
  </si>
  <si>
    <t>B01MR89UP7</t>
  </si>
  <si>
    <t>Anchor with tubes Chain</t>
  </si>
  <si>
    <t>BIA-S925-CHAIN-046-170-190</t>
  </si>
  <si>
    <t>B01N136KGJ</t>
  </si>
  <si>
    <t>BIA-S925-CHAIN-046-170-200</t>
  </si>
  <si>
    <t>B01NBW8XS8</t>
  </si>
  <si>
    <t>BIA-S925-CHAIN-046-170-220-250</t>
  </si>
  <si>
    <t>B0714B6NBJ</t>
  </si>
  <si>
    <t>BIA-S925-CHAIN-048-050-180</t>
  </si>
  <si>
    <t>B01NBWIUBM</t>
  </si>
  <si>
    <t>Cobb Chain</t>
  </si>
  <si>
    <t>BIA-S925-CHAIN-048-050-190</t>
  </si>
  <si>
    <t>B01N6T7315</t>
  </si>
  <si>
    <t>BIA-S925-CHAIN-048-050-200</t>
  </si>
  <si>
    <t>B01MYAH3VM</t>
  </si>
  <si>
    <t>BIA-S925-CHAIN-049-020-450</t>
  </si>
  <si>
    <t>B01N4NY3NH</t>
  </si>
  <si>
    <t>Rolo Chain</t>
  </si>
  <si>
    <t>BIA-S925-CHAIN-049-020-500</t>
  </si>
  <si>
    <t>B01N33SV5Y</t>
  </si>
  <si>
    <t>BIA-S925-CHAIN-049-020-700</t>
  </si>
  <si>
    <t>B01MT8ZDNA</t>
  </si>
  <si>
    <t>B01NAU1MJ3</t>
  </si>
  <si>
    <t>B01N6RQT3T</t>
  </si>
  <si>
    <t>B01N34Q2U0</t>
  </si>
  <si>
    <t>B01N360YYH</t>
  </si>
  <si>
    <t>BIA-S925-CHAIN-052-040-250</t>
  </si>
  <si>
    <t>B077N8W3RM</t>
  </si>
  <si>
    <t>BIA-S925-CHAIN-052-040-500</t>
  </si>
  <si>
    <t>B01N24FXQU</t>
  </si>
  <si>
    <t>BIA-S925-CHAIN-052-040-600</t>
  </si>
  <si>
    <t>B01NAV4IYF</t>
  </si>
  <si>
    <t>BIA-S925-CHAIN-053-050-450</t>
  </si>
  <si>
    <t>B01NBWAF5K</t>
  </si>
  <si>
    <t>Herringbone 1 Braid Chain</t>
  </si>
  <si>
    <t>BIA-S925-CHAIN-053-050-500</t>
  </si>
  <si>
    <t>B01NAVCECQ</t>
  </si>
  <si>
    <t>BIA-S925-CHAIN-053-050-600</t>
  </si>
  <si>
    <t>B01NAV77B4</t>
  </si>
  <si>
    <t>BIA-S925-CHAIN-054-250-450</t>
  </si>
  <si>
    <t>B01N4OUN1W</t>
  </si>
  <si>
    <t>Flat Popcorn Chain</t>
  </si>
  <si>
    <t>BIA-S925-CHAIN-054-250-500</t>
  </si>
  <si>
    <t>B01NBVJCCE</t>
  </si>
  <si>
    <t>BIA-S925-CHAIN-054-250-600</t>
  </si>
  <si>
    <t>B01N6RQTZB</t>
  </si>
  <si>
    <t>B06Y58ZYC6</t>
  </si>
  <si>
    <t>Franco Chain</t>
  </si>
  <si>
    <t>B06Y5STLNM</t>
  </si>
  <si>
    <t>BIA-S925-CHAIN-056-100-500</t>
  </si>
  <si>
    <t>B06Y5SQLLT</t>
  </si>
  <si>
    <t>Flat Figaro Chain</t>
  </si>
  <si>
    <t>BIA-S925-CHAIN-056-100-700</t>
  </si>
  <si>
    <t>B06Y5RMHD3</t>
  </si>
  <si>
    <t>BIA-S925-CHAIN-057-100-500</t>
  </si>
  <si>
    <t>B06Y5HNZVB</t>
  </si>
  <si>
    <t>Flat Curb Chain</t>
  </si>
  <si>
    <t>BIA-S925-CHAIN-057-100-700</t>
  </si>
  <si>
    <t>B06Y5TBM6K</t>
  </si>
  <si>
    <t>B00D0TO3G0</t>
  </si>
  <si>
    <t>Circle Hoop Earrings</t>
  </si>
  <si>
    <t>B00D0TO4G4</t>
  </si>
  <si>
    <t>B00D0TO5KY</t>
  </si>
  <si>
    <t>B00D0TO6G2</t>
  </si>
  <si>
    <t>B00D0TO75M</t>
  </si>
  <si>
    <t>B077MCX3VZ</t>
  </si>
  <si>
    <t>Hinged Hoop Earrings</t>
  </si>
  <si>
    <t>B077MH9DJB</t>
  </si>
  <si>
    <t>BIA-GP-HOOP-HIN-045</t>
  </si>
  <si>
    <t>B077MFPNPY</t>
  </si>
  <si>
    <t>BIA-GP-HOOP-HIN-065</t>
  </si>
  <si>
    <t>B077MD1JGX</t>
  </si>
  <si>
    <t>BIA-ROSE-HOOP-HIN-010</t>
  </si>
  <si>
    <t>B077MLRTD5</t>
  </si>
  <si>
    <t>BIA-ROSE-HOOP-HIN-020</t>
  </si>
  <si>
    <t>B077MM67Y1</t>
  </si>
  <si>
    <t>BIA-ROSE-HOOP-HIN-045</t>
  </si>
  <si>
    <t>B077MGPHD9</t>
  </si>
  <si>
    <t>BIA-ROSE-HOOP-HIN-065</t>
  </si>
  <si>
    <t>B077MCZC4G</t>
  </si>
  <si>
    <t>B077MN9BHT</t>
  </si>
  <si>
    <t>B077MD1DG6</t>
  </si>
  <si>
    <t>BIA-S925-HOOP-HIN-045</t>
  </si>
  <si>
    <t>B077MH9RM9</t>
  </si>
  <si>
    <t>BIA-S925-HOOP-HIN-065</t>
  </si>
  <si>
    <t>B077MFVWW3</t>
  </si>
  <si>
    <t>GS-GP-HOOP-007</t>
  </si>
  <si>
    <t>B077MJNRVM</t>
  </si>
  <si>
    <t>GS-GP-HOOP-015</t>
  </si>
  <si>
    <t>B077MJP61M</t>
  </si>
  <si>
    <t>GS-GP-HOOP-025</t>
  </si>
  <si>
    <t>B077MJMP5Z</t>
  </si>
  <si>
    <t>GS-GP-HOOP-035</t>
  </si>
  <si>
    <t>B077MQLMZ5</t>
  </si>
  <si>
    <t>GS-GP-HOOP-045</t>
  </si>
  <si>
    <t>B077MB4KG9</t>
  </si>
  <si>
    <t>GS-GP-HOOP-055</t>
  </si>
  <si>
    <t>B077MNB6CY</t>
  </si>
  <si>
    <t>GS-ROSE-HOOP-007</t>
  </si>
  <si>
    <t>B0783Q3T1V</t>
  </si>
  <si>
    <t>GS-ROSE-HOOP-015</t>
  </si>
  <si>
    <t>B077MJN75W</t>
  </si>
  <si>
    <t>GS-ROSE-HOOP-025</t>
  </si>
  <si>
    <t>B077MQDBZ4</t>
  </si>
  <si>
    <t>GS-ROSE-HOOP-035</t>
  </si>
  <si>
    <t>B077MJNZC7</t>
  </si>
  <si>
    <t>GS-ROSE-HOOP-045</t>
  </si>
  <si>
    <t>B077MGCJCQ</t>
  </si>
  <si>
    <t>GS-ROSE-HOOP-055</t>
  </si>
  <si>
    <t>B077MRKFV9</t>
  </si>
  <si>
    <t>B06XYW4WQF</t>
  </si>
  <si>
    <t>GS-S925-HOOP-015</t>
  </si>
  <si>
    <t>B06XYVM7F4</t>
  </si>
  <si>
    <t>B06XZ8ZM2L</t>
  </si>
  <si>
    <t>B06XYVM5ML</t>
  </si>
  <si>
    <t>GS-S925-HOOP-045</t>
  </si>
  <si>
    <t>B06XYVM5V6</t>
  </si>
  <si>
    <t>GS-S925-HOOP-055</t>
  </si>
  <si>
    <t>B06XZC1RWB</t>
  </si>
  <si>
    <t>S925-BC-0380-PEN-1W</t>
  </si>
  <si>
    <t>B06ZXVBWKW</t>
  </si>
  <si>
    <t>Pen - Rectangular</t>
  </si>
  <si>
    <t>S925-BC-0380-PEN-2Y</t>
  </si>
  <si>
    <t>B071XRRQMS</t>
  </si>
  <si>
    <t>S925-BC-0380-PEN-3H</t>
  </si>
  <si>
    <t>B071R99735</t>
  </si>
  <si>
    <t>S925-BC-0380-PEN-5C</t>
  </si>
  <si>
    <t>B06ZY4RJ3L</t>
  </si>
  <si>
    <t>S925-BC-0380-PEN-6G</t>
  </si>
  <si>
    <t>B06ZXVBWL2</t>
  </si>
  <si>
    <t>S925-BC-0381-PEN-1W</t>
  </si>
  <si>
    <t>B06ZYPVPMB</t>
  </si>
  <si>
    <t>S925-BC-0381-PEN-2Y</t>
  </si>
  <si>
    <t>B071D2XHGR</t>
  </si>
  <si>
    <t>S925-BC-0381-PEN-3H</t>
  </si>
  <si>
    <t>B071R11V8W</t>
  </si>
  <si>
    <t>S925-BC-0381-PEN-5C</t>
  </si>
  <si>
    <t>B071XRCMCZ</t>
  </si>
  <si>
    <t>S925-BC-0381-PEN-6G</t>
  </si>
  <si>
    <t>B071R9K7TW</t>
  </si>
  <si>
    <t>S925-BC-0389-PEN-1W</t>
  </si>
  <si>
    <t>B071XR9Z52</t>
  </si>
  <si>
    <t>S925-BC-0389-PEN-2Y</t>
  </si>
  <si>
    <t>B071R11ZZR</t>
  </si>
  <si>
    <t>S925-BC-0389-PEN-3H</t>
  </si>
  <si>
    <t>B06ZYF9WX8</t>
  </si>
  <si>
    <t>S925-BC-0389-PEN-5C</t>
  </si>
  <si>
    <t>B06ZYPVQKR</t>
  </si>
  <si>
    <t>S925-BC-0389-PEN-6G</t>
  </si>
  <si>
    <t>B06ZYZTCTF</t>
  </si>
  <si>
    <t>S925-BC-0396-PEN-1W</t>
  </si>
  <si>
    <t>B071R9K7TY</t>
  </si>
  <si>
    <t>Pen - Oval</t>
  </si>
  <si>
    <t>S925-BC-0396-PEN-2Y</t>
  </si>
  <si>
    <t>B06ZXVBZHT</t>
  </si>
  <si>
    <t>B06ZYZSY83</t>
  </si>
  <si>
    <t>S925-BC-0396-PEN-5C</t>
  </si>
  <si>
    <t>B071XRPDN3</t>
  </si>
  <si>
    <t>B06ZYPR9BF</t>
  </si>
  <si>
    <t>S925-BC-0407-PEN-3H</t>
  </si>
  <si>
    <t>B071R9LDV4</t>
  </si>
  <si>
    <t>Pen - Buffalo</t>
  </si>
  <si>
    <t>S925-BC-0407-PEN-6G</t>
  </si>
  <si>
    <t>B071Y19F74</t>
  </si>
  <si>
    <t>S925-BC-0440-PEN-3H</t>
  </si>
  <si>
    <t>B071R96QD5</t>
  </si>
  <si>
    <t>Pen - Fairy</t>
  </si>
  <si>
    <t>S925-BC-0519-PEN-3H</t>
  </si>
  <si>
    <t>B06ZXVBWDK</t>
  </si>
  <si>
    <t>Pen - Pig</t>
  </si>
  <si>
    <t>S925-BC-0548-PEN-3H</t>
  </si>
  <si>
    <t>B071R9J5KZ</t>
  </si>
  <si>
    <t>Pen - Squirrel</t>
  </si>
  <si>
    <t>S925-BC-0550-PEN-3H</t>
  </si>
  <si>
    <t>B06ZYF9W54</t>
  </si>
  <si>
    <t>Pen - Cat</t>
  </si>
  <si>
    <t>S925-BC-0550-PEN-6G</t>
  </si>
  <si>
    <t>B071R9973S</t>
  </si>
  <si>
    <t>S925-BC-0551-PEN-3H</t>
  </si>
  <si>
    <t>B06ZZ98T9Z</t>
  </si>
  <si>
    <t>Pen - fish</t>
  </si>
  <si>
    <t>S925-BC-0551-PEN-6G</t>
  </si>
  <si>
    <t>B071Y19PXD</t>
  </si>
  <si>
    <t>S925-BC-0553-PEN-1W</t>
  </si>
  <si>
    <t>B071QZZY7P</t>
  </si>
  <si>
    <t>Pen - fairy</t>
  </si>
  <si>
    <t>S925-BC-0553-PEN-2Y</t>
  </si>
  <si>
    <t>B06ZYPVNPD</t>
  </si>
  <si>
    <t>S925-BC-0553-PEN-3H</t>
  </si>
  <si>
    <t>B06ZY4RJ9R</t>
  </si>
  <si>
    <t>S925-BC-0553-PEN-5C</t>
  </si>
  <si>
    <t>B071DCGFHS</t>
  </si>
  <si>
    <t>S925-BC-0568-PEN-1W</t>
  </si>
  <si>
    <t>B06ZZV8HD1</t>
  </si>
  <si>
    <t>Pendant - Mouse</t>
  </si>
  <si>
    <t>S925-BC-0568-PEN-2Y</t>
  </si>
  <si>
    <t>B071CSFLLF</t>
  </si>
  <si>
    <t>S925-BC-0568-PEN-3H</t>
  </si>
  <si>
    <t>B071Y1NPSZ</t>
  </si>
  <si>
    <t>S925-BC-0568-PEN-5C</t>
  </si>
  <si>
    <t>B06ZY4RHM7</t>
  </si>
  <si>
    <t>S925-BC-0568-PEN-6G</t>
  </si>
  <si>
    <t>B06ZYPVPM6</t>
  </si>
  <si>
    <t>S925-BC-1505-PEN-2Y</t>
  </si>
  <si>
    <t>B071XRNSBD</t>
  </si>
  <si>
    <t xml:space="preserve">Pendant - Sun </t>
  </si>
  <si>
    <t>S925-BC-1505-PEN-3H</t>
  </si>
  <si>
    <t>B071R11ZM7</t>
  </si>
  <si>
    <t>S925-BC-1505-PEN-5C</t>
  </si>
  <si>
    <t>B06ZXVBTSK</t>
  </si>
  <si>
    <t>S925-BC-1505-PEN-6G</t>
  </si>
  <si>
    <t>B071DCGLGH</t>
  </si>
  <si>
    <t>S925-BC-1585-PEN-3H</t>
  </si>
  <si>
    <t>B071DCGNB3</t>
  </si>
  <si>
    <t>Pen -Kangaroo</t>
  </si>
  <si>
    <t>S925-BC-1585-PEN-6G</t>
  </si>
  <si>
    <t>B06ZXVC1B6</t>
  </si>
  <si>
    <t>S925-BC-1601-PEN-3H</t>
  </si>
  <si>
    <t>B071R95WQV</t>
  </si>
  <si>
    <t>Pen - Seahorse</t>
  </si>
  <si>
    <t>S925-BC-1601-PEN-6G</t>
  </si>
  <si>
    <t>B06ZYZT9KL</t>
  </si>
  <si>
    <t>S925-BC-1607-PEN-3H</t>
  </si>
  <si>
    <t>B06ZYF9VRJ</t>
  </si>
  <si>
    <t>Pen - Boat</t>
  </si>
  <si>
    <t>S925-BC-1608-PEN-3H</t>
  </si>
  <si>
    <t>B071CSFRFX</t>
  </si>
  <si>
    <t>Pen - Bunny</t>
  </si>
  <si>
    <t>S925-BC-1611-PEN-3H</t>
  </si>
  <si>
    <t>B071XRK1RK</t>
  </si>
  <si>
    <t>Pen - Slug</t>
  </si>
  <si>
    <t>S925-BC-1674-PEN-3H</t>
  </si>
  <si>
    <t>B06ZZV8KJ8</t>
  </si>
  <si>
    <t>S925-BC-1674-PEN-6G</t>
  </si>
  <si>
    <t>B06ZY4RK2G</t>
  </si>
  <si>
    <t>S925-BC-1681-PEN-3H</t>
  </si>
  <si>
    <t>B071R95WQZ</t>
  </si>
  <si>
    <t>Pen - Fish</t>
  </si>
  <si>
    <t>S925-BC-1681-PEN-6G</t>
  </si>
  <si>
    <t>B071XR6YHJ</t>
  </si>
  <si>
    <t>S925-BC-1706-PEN-7M</t>
  </si>
  <si>
    <t>B071DCFXYF</t>
  </si>
  <si>
    <t>Pen - cube</t>
  </si>
  <si>
    <t>S925-BC-1764-PEN-1W</t>
  </si>
  <si>
    <t>B071Y19B64</t>
  </si>
  <si>
    <t>Pendant - SUN</t>
  </si>
  <si>
    <t>B071R11Y8X</t>
  </si>
  <si>
    <t>S925-BC-1764-PEN-3H</t>
  </si>
  <si>
    <t>B06ZZKTYLD</t>
  </si>
  <si>
    <t>B06ZZV8L6T</t>
  </si>
  <si>
    <t>S925-BC-1823-PEN-3H</t>
  </si>
  <si>
    <t>B06ZYZT9X2</t>
  </si>
  <si>
    <t>Pen - twisted</t>
  </si>
  <si>
    <t>S925-BC-1823-PEN-6G</t>
  </si>
  <si>
    <t>B06ZXVBY5W</t>
  </si>
  <si>
    <t>S925-BC-1853-PEN-3H</t>
  </si>
  <si>
    <t>B06ZYPVPB8</t>
  </si>
  <si>
    <t>Pen - teddybear</t>
  </si>
  <si>
    <t>S925-BC-1861-PEN-7M</t>
  </si>
  <si>
    <t>B06ZZ98T1B</t>
  </si>
  <si>
    <t>Pen - Dragonfly</t>
  </si>
  <si>
    <t>S925-BC-1895-PEN-1W</t>
  </si>
  <si>
    <t>B071Y1J6Y9</t>
  </si>
  <si>
    <t>Pen - Circle (larger)</t>
  </si>
  <si>
    <t>S925-BC-1895-PEN-2Y</t>
  </si>
  <si>
    <t>B071CHW1NY</t>
  </si>
  <si>
    <t>S925-BC-1895-PEN-3H</t>
  </si>
  <si>
    <t>B071R98C24</t>
  </si>
  <si>
    <t>S925-BC-1895-PEN-5C</t>
  </si>
  <si>
    <t>B071CH83JX</t>
  </si>
  <si>
    <t>S925-BC-1895-PEN-6G</t>
  </si>
  <si>
    <t>B071R1212Q</t>
  </si>
  <si>
    <t>S925-BC-1924-PEN-1W</t>
  </si>
  <si>
    <t>B06ZZV8BVS</t>
  </si>
  <si>
    <t>Pen - Circle (small)</t>
  </si>
  <si>
    <t>S925-BC-1924-PEN-2Y</t>
  </si>
  <si>
    <t>B06ZZKTYCZ</t>
  </si>
  <si>
    <t>S925-BC-1924-PEN-3H</t>
  </si>
  <si>
    <t>B071XR6B3F</t>
  </si>
  <si>
    <t>S925-BC-1924-PEN-5C</t>
  </si>
  <si>
    <t>B071Y9YK3M</t>
  </si>
  <si>
    <t>S925-BC-1924-PEN-6G</t>
  </si>
  <si>
    <t>B06ZYPVPG7</t>
  </si>
  <si>
    <t>S925-BC-1983-PEN-3H</t>
  </si>
  <si>
    <t>B071R98C28</t>
  </si>
  <si>
    <t>Pen - Fishbone</t>
  </si>
  <si>
    <t>S925-BC-1984-PEN-3H</t>
  </si>
  <si>
    <t>B06ZZV8KJF</t>
  </si>
  <si>
    <t>Pen - Owl</t>
  </si>
  <si>
    <t>S925-BC-4013-PIN-3H</t>
  </si>
  <si>
    <t>B071D3WXKC</t>
  </si>
  <si>
    <t>Pin - Sunflower</t>
  </si>
  <si>
    <t>S925-BC-4016-PIN-3H</t>
  </si>
  <si>
    <t>B071YCGHGQ</t>
  </si>
  <si>
    <t>Pin - Rose</t>
  </si>
  <si>
    <t>S925-BC-4034-PIN-3H</t>
  </si>
  <si>
    <t>B06ZZ1T8X7</t>
  </si>
  <si>
    <t>Pin - Seahorse</t>
  </si>
  <si>
    <t>S925-BC-4070-PIN-3H</t>
  </si>
  <si>
    <t>B071CTDQML</t>
  </si>
  <si>
    <t>Pin - Calibri</t>
  </si>
  <si>
    <t>S925-BC-4107-PIN-2Y</t>
  </si>
  <si>
    <t>B06ZYQV66Y</t>
  </si>
  <si>
    <t>Pin - Mouse</t>
  </si>
  <si>
    <t>S925-BC-4107-PIN-3H</t>
  </si>
  <si>
    <t>B071DDF47N</t>
  </si>
  <si>
    <t>S925-BC-4107-PIN-5C</t>
  </si>
  <si>
    <t>B06ZYQV3C8</t>
  </si>
  <si>
    <t>S925-BC-4107-PIN-6G</t>
  </si>
  <si>
    <t>B071XSR69C</t>
  </si>
  <si>
    <t>S925-BC-5260-EAR-3H</t>
  </si>
  <si>
    <t>B071CHQJ52</t>
  </si>
  <si>
    <t>S925-BC-5260-EAR-7M</t>
  </si>
  <si>
    <t>B071D2RT4F</t>
  </si>
  <si>
    <t>S925-BC-5302-EAR-3H</t>
  </si>
  <si>
    <t>B06ZY4LWND</t>
  </si>
  <si>
    <t>S925-BC-5305-EAR-1W</t>
  </si>
  <si>
    <t>B06ZZV482J</t>
  </si>
  <si>
    <t>Earrings - Sun - 2</t>
  </si>
  <si>
    <t>S925-BC-5305-EAR-2Y</t>
  </si>
  <si>
    <t>B071DC9XF7</t>
  </si>
  <si>
    <t>S925-BC-5305-EAR-3H</t>
  </si>
  <si>
    <t>B06ZYPQ75H</t>
  </si>
  <si>
    <t>S925-BC-5305-EAR-5C</t>
  </si>
  <si>
    <t>B06ZZKPVNC</t>
  </si>
  <si>
    <t>S925-BC-5305-EAR-6G</t>
  </si>
  <si>
    <t>B06ZZV4263</t>
  </si>
  <si>
    <t>S925-BC-5310-EAR-1W</t>
  </si>
  <si>
    <t>B071DCB22X</t>
  </si>
  <si>
    <t>Earrings - Square Stud</t>
  </si>
  <si>
    <t>S925-BC-5310-EAR-2Y</t>
  </si>
  <si>
    <t>B06ZXV6GPZ</t>
  </si>
  <si>
    <t>S925-BC-5310-EAR-3H</t>
  </si>
  <si>
    <t>B06ZY4LTKF</t>
  </si>
  <si>
    <t>S925-BC-5310-EAR-5C</t>
  </si>
  <si>
    <t>B06ZXV6J81</t>
  </si>
  <si>
    <t>S925-BC-5310-EAR-6G</t>
  </si>
  <si>
    <t>B071DC7BVX</t>
  </si>
  <si>
    <t>S925-BC-5392-EAR-3H</t>
  </si>
  <si>
    <t>B071CS9WLH</t>
  </si>
  <si>
    <t>Earrings - Teddy Bear</t>
  </si>
  <si>
    <t>S925-BC-5807-EAR-3H</t>
  </si>
  <si>
    <t>B071CH7P2D</t>
  </si>
  <si>
    <t>S925-BC-5940-EAR-1W</t>
  </si>
  <si>
    <t>B06ZZV4613</t>
  </si>
  <si>
    <t>Earrings - Round Stud</t>
  </si>
  <si>
    <t>S925-BC-5940-EAR-2Y</t>
  </si>
  <si>
    <t>B06ZYZP4BW</t>
  </si>
  <si>
    <t>S925-BC-5940-EAR-3H</t>
  </si>
  <si>
    <t>B071R9GF2X</t>
  </si>
  <si>
    <t>S925-BC-5940-EAR-5C</t>
  </si>
  <si>
    <t>B071R9FRCM</t>
  </si>
  <si>
    <t>B071D2S76L</t>
  </si>
  <si>
    <t>S925-BC-5948-EAR-2Y</t>
  </si>
  <si>
    <t>B06ZYZP65S</t>
  </si>
  <si>
    <t>S925-BC-5948-EAR-3H</t>
  </si>
  <si>
    <t>B071XRDYD3</t>
  </si>
  <si>
    <t>S925-BC-5948-EAR-6G</t>
  </si>
  <si>
    <t>B06ZZ8YGYG</t>
  </si>
  <si>
    <t>S925-BC-5952-EAR-1W</t>
  </si>
  <si>
    <t>B06ZYPQ59C</t>
  </si>
  <si>
    <t>S925-BC-5952-EAR-2Y</t>
  </si>
  <si>
    <t>B06ZYZP8D2</t>
  </si>
  <si>
    <t>S925-BC-5952-EAR-3H</t>
  </si>
  <si>
    <t>B06ZY4LS3Y</t>
  </si>
  <si>
    <t>S925-BC-5952-EAR-5C</t>
  </si>
  <si>
    <t>B06ZZTKMY4</t>
  </si>
  <si>
    <t>S925-BC-5952-EAR-6G</t>
  </si>
  <si>
    <t>B071CS9HKW</t>
  </si>
  <si>
    <t>S925-BC-5953-EAR-1W</t>
  </si>
  <si>
    <t>B06ZYF4ZMZ</t>
  </si>
  <si>
    <t>S925-BC-5953-EAR-2Y</t>
  </si>
  <si>
    <t>B071DC9ZXW</t>
  </si>
  <si>
    <t>S925-BC-5953-EAR-3H</t>
  </si>
  <si>
    <t>B071CS7VXP</t>
  </si>
  <si>
    <t>S925-BC-5953-EAR-5C</t>
  </si>
  <si>
    <t>B071DCB5KP</t>
  </si>
  <si>
    <t>S925-BC-5953-EAR-6G</t>
  </si>
  <si>
    <t>B071XR15W6</t>
  </si>
  <si>
    <t>S925-BC-5966-EAR-2Y</t>
  </si>
  <si>
    <t>B071QZH2GN</t>
  </si>
  <si>
    <t>S925-BC-5966-EAR-3H</t>
  </si>
  <si>
    <t>B071XR7DZ9</t>
  </si>
  <si>
    <t>S925-BC-5966-EAR-5C</t>
  </si>
  <si>
    <t>B071DCB4YY</t>
  </si>
  <si>
    <t>S925-BC-8007-EAR-3H</t>
  </si>
  <si>
    <t>B071R98M2N</t>
  </si>
  <si>
    <t>S925-BC-8021-EAR-1W</t>
  </si>
  <si>
    <t>B071XR5KJP</t>
  </si>
  <si>
    <t>S925-BC-8021-EAR-2Y</t>
  </si>
  <si>
    <t>B071R9B9HW</t>
  </si>
  <si>
    <t>S925-BC-8021-EAR-3H</t>
  </si>
  <si>
    <t>B06ZYF5FR4</t>
  </si>
  <si>
    <t>S925-BC-8021-EAR-5C</t>
  </si>
  <si>
    <t>B071CHQJN5</t>
  </si>
  <si>
    <t>S925-BC-8165-EAR-7M</t>
  </si>
  <si>
    <t>B071R916JC</t>
  </si>
  <si>
    <t>S925-BC-8222-EAR-1W</t>
  </si>
  <si>
    <t>B06ZYPQ7G1</t>
  </si>
  <si>
    <t>Earrings - Sun - 3.4</t>
  </si>
  <si>
    <t>S925-BC-8222-EAR-2Y</t>
  </si>
  <si>
    <t>B071QZWMWZ</t>
  </si>
  <si>
    <t>S925-BC-8222-EAR-3H</t>
  </si>
  <si>
    <t>B06ZZKPV4W</t>
  </si>
  <si>
    <t>S925-BC-8222-EAR-5C</t>
  </si>
  <si>
    <t>B06ZY4LVFR</t>
  </si>
  <si>
    <t>S925-BC-8222-EAR-6G</t>
  </si>
  <si>
    <t>B071CHQLSM</t>
  </si>
  <si>
    <t>S925-BC-8282-EAR-1W</t>
  </si>
  <si>
    <t>B071XQWXW4</t>
  </si>
  <si>
    <t>S925-BC-8282-EAR-2Y</t>
  </si>
  <si>
    <t>B06ZZV3GBS</t>
  </si>
  <si>
    <t>S925-BC-8282-EAR-3H</t>
  </si>
  <si>
    <t>B071DCB5PV</t>
  </si>
  <si>
    <t>S925-BC-8282-EAR-5C</t>
  </si>
  <si>
    <t>B071QZWLJS</t>
  </si>
  <si>
    <t>S925-BC-8282-EAR-6G</t>
  </si>
  <si>
    <t>B06ZZKPV1J</t>
  </si>
  <si>
    <t>S925-BC-8289-EAR-3H</t>
  </si>
  <si>
    <t>B06ZYZNYYW</t>
  </si>
  <si>
    <t>S925-BC-8289-EAR-6G</t>
  </si>
  <si>
    <t>B06ZY4LQ5J</t>
  </si>
  <si>
    <t>S925-BC-8365-EAR-3H</t>
  </si>
  <si>
    <t>B071R9BCM6</t>
  </si>
  <si>
    <t>S925-BC-8375-EAR-3H</t>
  </si>
  <si>
    <t>B071QZQJRM</t>
  </si>
  <si>
    <t>S925-BC-8380-EAR-3H</t>
  </si>
  <si>
    <t>B071CS9M92</t>
  </si>
  <si>
    <t>S925-BC-8475-EAR-1W</t>
  </si>
  <si>
    <t>B06ZXV6HVN</t>
  </si>
  <si>
    <t>S925-BC-8475-EAR-2Y</t>
  </si>
  <si>
    <t>B071XR1RKS</t>
  </si>
  <si>
    <t>S925-BC-8475-EAR-3H</t>
  </si>
  <si>
    <t>B06ZZ94DN3</t>
  </si>
  <si>
    <t>S925-BC-8475-EAR-5C</t>
  </si>
  <si>
    <t>B071R9FRCS</t>
  </si>
  <si>
    <t>S925-BC-8475-EAR-6G</t>
  </si>
  <si>
    <t>B071CS9XF5</t>
  </si>
  <si>
    <t>S925-BC-8497-EAR-1W</t>
  </si>
  <si>
    <t>B06ZXV6GQW</t>
  </si>
  <si>
    <t>Earrings - circle stud</t>
  </si>
  <si>
    <t>S925-BC-8497-EAR-2Y</t>
  </si>
  <si>
    <t>B071D2S8LL</t>
  </si>
  <si>
    <t>S925-BC-8497-EAR-3H</t>
  </si>
  <si>
    <t>B06ZZV483K</t>
  </si>
  <si>
    <t>S925-BC-8497-EAR-5C</t>
  </si>
  <si>
    <t>B071DCB494</t>
  </si>
  <si>
    <t>S925-BC-8497-EAR-6G</t>
  </si>
  <si>
    <t>B071Y1DJZF</t>
  </si>
  <si>
    <t>TIE-S925-BRA-001</t>
  </si>
  <si>
    <t>B077T3Y5N7</t>
  </si>
  <si>
    <t>TIE-S925-BRA-002</t>
  </si>
  <si>
    <t>B077TK8B4P</t>
  </si>
  <si>
    <t>TIE-S925-BRA-003</t>
  </si>
  <si>
    <t>B077TB9WP2</t>
  </si>
  <si>
    <t>TIE-S925-BRA-004</t>
  </si>
  <si>
    <t>B077T8TYX9</t>
  </si>
  <si>
    <t>TIE-S925-BRA-005</t>
  </si>
  <si>
    <t>B0784Y55C4</t>
  </si>
  <si>
    <t>TIE-S925-BRA-006</t>
  </si>
  <si>
    <t>B077T8QPFX</t>
  </si>
  <si>
    <t>TIE-S925-BRA-007</t>
  </si>
  <si>
    <t>B077T8SQNQ</t>
  </si>
  <si>
    <t>TIE-S925-BRA-008</t>
  </si>
  <si>
    <t>B077T3Y2V8</t>
  </si>
  <si>
    <t>TIE-S925-BRA-009</t>
  </si>
  <si>
    <t>B078C9RDKG</t>
  </si>
  <si>
    <t>TIE-S925-BRA-010</t>
  </si>
  <si>
    <t>B077T8SNV2</t>
  </si>
  <si>
    <t>TIE-S925-BRA-011</t>
  </si>
  <si>
    <t>B077T8SLKQ</t>
  </si>
  <si>
    <t>TIE-S925-BRA-012</t>
  </si>
  <si>
    <t>B077TK8LZL</t>
  </si>
  <si>
    <t>TIE-S925-BRA-013</t>
  </si>
  <si>
    <t>B077TG89TW</t>
  </si>
  <si>
    <t>TIE-S925-BRA-014</t>
  </si>
  <si>
    <t>B077T8V8QJ</t>
  </si>
  <si>
    <t>TIE-S925-BRA-015</t>
  </si>
  <si>
    <t>B077TK8MFG</t>
  </si>
  <si>
    <t>TIE-S925-BRA-016</t>
  </si>
  <si>
    <t>B077TK8NL9</t>
  </si>
  <si>
    <t>TIE-S925-BRA-017</t>
  </si>
  <si>
    <t>B077TBB6MJ</t>
  </si>
  <si>
    <t>TIE-S925-BRA-018</t>
  </si>
  <si>
    <t>B077TK8DG7</t>
  </si>
  <si>
    <t>TIE-S925-BRA-019</t>
  </si>
  <si>
    <t>B077T8SMSJ</t>
  </si>
  <si>
    <t>TIE-S925-BRA-020</t>
  </si>
  <si>
    <t>B077T3TTTN</t>
  </si>
  <si>
    <t>TIE-S925-BRA-021</t>
  </si>
  <si>
    <t>B0784Y4YKW</t>
  </si>
  <si>
    <t>TIE-S925-BRA-022</t>
  </si>
  <si>
    <t>B078C7ZT6Z</t>
  </si>
  <si>
    <t>TIE-S925-BRA-023</t>
  </si>
  <si>
    <t>B077T8SKZB</t>
  </si>
  <si>
    <t>TIE-S925-BRA-024</t>
  </si>
  <si>
    <t>B077T3W49Y</t>
  </si>
  <si>
    <t>TIE-S925-BRA-025</t>
  </si>
  <si>
    <t>B077T3Y2NW</t>
  </si>
  <si>
    <t>TIE-S925-BRA-026</t>
  </si>
  <si>
    <t>B077TB36G4</t>
  </si>
  <si>
    <t>TIE-S925-ANK-001</t>
  </si>
  <si>
    <t>B07F8B199V</t>
  </si>
  <si>
    <t>TIE-S925-ANK-002</t>
  </si>
  <si>
    <t>B07F89S6D7</t>
  </si>
  <si>
    <t>TIE-S925-ANK-003</t>
  </si>
  <si>
    <t>B07F8CDSFB</t>
  </si>
  <si>
    <t>TIE-S925-ANK-004</t>
  </si>
  <si>
    <t>B07F8BND62</t>
  </si>
  <si>
    <t>TIE-S925-ANK-005</t>
  </si>
  <si>
    <t>B07F89T25B</t>
  </si>
  <si>
    <t>TIE-S925-ANK-006</t>
  </si>
  <si>
    <t>B07F8BGB8R</t>
  </si>
  <si>
    <t>TIE-S925-ANK-007</t>
  </si>
  <si>
    <t>B07F8C376P</t>
  </si>
  <si>
    <t>TIE-S925-ANK-008</t>
  </si>
  <si>
    <t>B07F8CPSQ1</t>
  </si>
  <si>
    <t>TIE-S925-ANK-009</t>
  </si>
  <si>
    <t>B07F8BHSHM</t>
  </si>
  <si>
    <t>TIE-S925-ANK-010</t>
  </si>
  <si>
    <t>B07F887PBL</t>
  </si>
  <si>
    <t>TIE-S925-ANK-011</t>
  </si>
  <si>
    <t>B07FJ5YQJ7</t>
  </si>
  <si>
    <t>TIE-S925-ANK-012</t>
  </si>
  <si>
    <t>B07F8GR72Q</t>
  </si>
  <si>
    <t>TIE-S925-ANK-013</t>
  </si>
  <si>
    <t>B07F87J5D1</t>
  </si>
  <si>
    <t>TIE-S925-ANK-014</t>
  </si>
  <si>
    <t>B07F8BP4K7</t>
  </si>
  <si>
    <t>TIE-S925-ANK-015</t>
  </si>
  <si>
    <t>B07F8CDJRJ</t>
  </si>
  <si>
    <t>TIE-S925-ANK-016</t>
  </si>
  <si>
    <t>B07F8C1VR5</t>
  </si>
  <si>
    <t>TIE-S925-ANK-017</t>
  </si>
  <si>
    <t>B07F89C3TG</t>
  </si>
  <si>
    <t>TIE-S925-ANK-018</t>
  </si>
  <si>
    <t>B07F8CZLPB</t>
  </si>
  <si>
    <t>TIE-S925-ANK-019</t>
  </si>
  <si>
    <t>B07F89D9VY</t>
  </si>
  <si>
    <t>TIE-S925-ANK-020</t>
  </si>
  <si>
    <t>B07F8MX9FP</t>
  </si>
  <si>
    <t>TIE-S925-ANK-025</t>
  </si>
  <si>
    <t>B07F8CY6QN</t>
  </si>
  <si>
    <t>TIE-S925-BRA-ELA-001</t>
  </si>
  <si>
    <t>B07GFL4PWW</t>
  </si>
  <si>
    <t>Bracelet - elastic ball beads</t>
  </si>
  <si>
    <t>TIE-RHP-BRA-ELA-001</t>
  </si>
  <si>
    <t>B07GFDQ1XW</t>
  </si>
  <si>
    <t>TIE-GP-BRA-ELA-001</t>
  </si>
  <si>
    <t>B07GFMN96Z</t>
  </si>
  <si>
    <t>TIE-ROSE-BRA-ELA-001</t>
  </si>
  <si>
    <t>B07GFD7TFS</t>
  </si>
  <si>
    <t>TIE-S925-EAR-001</t>
  </si>
  <si>
    <t>B07GGSXD7Q</t>
  </si>
  <si>
    <t xml:space="preserve">Earrings: studs roses small </t>
  </si>
  <si>
    <t>TIE-S925-EAR-002</t>
  </si>
  <si>
    <t>B07GGTTTLW</t>
  </si>
  <si>
    <t xml:space="preserve">Earrings: studs flowers small </t>
  </si>
  <si>
    <t>TIE-S925-EAR-003</t>
  </si>
  <si>
    <t>B07GGS55YD</t>
  </si>
  <si>
    <t>Earrings: stud Teddy with rings Medium unique</t>
  </si>
  <si>
    <t>TIE-S925-EAR-004</t>
  </si>
  <si>
    <t>B07GHBFF48</t>
  </si>
  <si>
    <t>Earrings: drop roses small 5 lines</t>
  </si>
  <si>
    <t>TIE-S925-EAR-005</t>
  </si>
  <si>
    <t>B07GGXY9XY</t>
  </si>
  <si>
    <t>Earrings: drop bellflowers small 2 lines</t>
  </si>
  <si>
    <t>TIE-S925-EAR-006</t>
  </si>
  <si>
    <t>B07GGVVJ6G</t>
  </si>
  <si>
    <t xml:space="preserve">Earrings: hooks birds medium </t>
  </si>
  <si>
    <t>TIE-S925-EAR-007</t>
  </si>
  <si>
    <t>B07GH2FNTH</t>
  </si>
  <si>
    <t>Earrings: drop ROSE Big - colour ball chain drop</t>
  </si>
  <si>
    <t>TIE-S925-EAR-008</t>
  </si>
  <si>
    <t>B07GGWLVW8</t>
  </si>
  <si>
    <t>Earrings: drop heart BIG ball chain drop</t>
  </si>
  <si>
    <t>TIE-S925-EAR-009</t>
  </si>
  <si>
    <t>B07GGWVC95</t>
  </si>
  <si>
    <t>TIE-S925-EAR-010</t>
  </si>
  <si>
    <t>B07GGW9S79</t>
  </si>
  <si>
    <t>Earrings: drop ball small ball chain drop 2 lines</t>
  </si>
  <si>
    <t>TIE-S925-EAR-011</t>
  </si>
  <si>
    <t>B07GGV9BZL</t>
  </si>
  <si>
    <t>TIE-S925-EAR-012</t>
  </si>
  <si>
    <t>B07GGSN34R</t>
  </si>
  <si>
    <t>Earrings: drop Duckies Big ball chain drop</t>
  </si>
  <si>
    <t>GL-9K-CHAIN-001-140-510</t>
  </si>
  <si>
    <t>B07KW5YHXB</t>
  </si>
  <si>
    <t>9K Curb Chain</t>
  </si>
  <si>
    <t>9k Gold</t>
  </si>
  <si>
    <t>GL-9K-CHAIN-002-140-510</t>
  </si>
  <si>
    <t>B07KW4FB47</t>
  </si>
  <si>
    <t>9K Anchor Chain</t>
  </si>
  <si>
    <t>GL-9K-CHAIN-003-140-510</t>
  </si>
  <si>
    <t>B07KW5HKR8</t>
  </si>
  <si>
    <t>9K Figaro Chain</t>
  </si>
  <si>
    <t>CS-9K-HOOP-010</t>
  </si>
  <si>
    <t>B07R4JXTFS</t>
  </si>
  <si>
    <t>9K Circle Hoop Earrings</t>
  </si>
  <si>
    <t>CS-9K-HOOP-015</t>
  </si>
  <si>
    <t>B07R7LVTVV</t>
  </si>
  <si>
    <t>CS-9K-HOOP-020</t>
  </si>
  <si>
    <t>B07R4JXYTP</t>
  </si>
  <si>
    <t>CS-S925-HOOP-BALI-001</t>
  </si>
  <si>
    <t>B07QS9N4ZX</t>
  </si>
  <si>
    <t>Silver Bali Hoops</t>
  </si>
  <si>
    <t>CS-S925-HOOP-BALI-002</t>
  </si>
  <si>
    <t>B07QSB6FQN</t>
  </si>
  <si>
    <t>CS-S925-HOOP-BALI-003</t>
  </si>
  <si>
    <t>B07QSBWZRJ</t>
  </si>
  <si>
    <t>TIE-S925-EAR-013</t>
  </si>
  <si>
    <t>B07GGS5QNP</t>
  </si>
  <si>
    <t>Earrings: studs hearts</t>
  </si>
  <si>
    <t>BIA-S925-CHAIN-020-300-500</t>
  </si>
  <si>
    <t>B07VCKSBXQ</t>
  </si>
  <si>
    <t>Ball Chain 3 mm</t>
  </si>
  <si>
    <t>BIA-S925-CHAIN-020-300-700</t>
  </si>
  <si>
    <t>B07VBFBKXM</t>
  </si>
  <si>
    <t>GS-S925-BRA-SLI-001</t>
  </si>
  <si>
    <t>B07PRLLPQS</t>
  </si>
  <si>
    <t>Round Box Chain with Hearts and Donut Slider Bracelet</t>
  </si>
  <si>
    <t>GS-S925-BRA-SLI-002</t>
  </si>
  <si>
    <t>B07PPHGXHC</t>
  </si>
  <si>
    <t>Round Box Chain with Infinity and Donut Slider Bracelet</t>
  </si>
  <si>
    <t>GS-S925-BRA-SLI-003</t>
  </si>
  <si>
    <t>B07PRM2XVB</t>
  </si>
  <si>
    <t>Wheat Chain with Arc and Donut Slider Bracelet</t>
  </si>
  <si>
    <t>GS-S925-BRA-SLI-004</t>
  </si>
  <si>
    <t>B07PNBMZDR</t>
  </si>
  <si>
    <t>Round Box Chain with Balls and Donut Slider Bracelet</t>
  </si>
  <si>
    <t>GS-S925-BRA-SLI-005</t>
  </si>
  <si>
    <t>B07PMD87GZ</t>
  </si>
  <si>
    <t>Round Box Chain with Mesh and Donut Slider Bracelet</t>
  </si>
  <si>
    <t>GS-S925-CHAIN-SLI-001-030</t>
  </si>
  <si>
    <t>B07NLFS2J8</t>
  </si>
  <si>
    <t>Curb Chain with Round Slider</t>
  </si>
  <si>
    <t>GS-S925-CHAIN-SLI-002-030</t>
  </si>
  <si>
    <t>B07PVC8HS5</t>
  </si>
  <si>
    <t>Trace Chain with Round Slider</t>
  </si>
  <si>
    <t>GS-S925-CHAIN-SLI-003-019</t>
  </si>
  <si>
    <t>B07PXFLSHF</t>
  </si>
  <si>
    <t>Box Chain with Round Slider</t>
  </si>
  <si>
    <t>MS-S925-TOE-001</t>
  </si>
  <si>
    <t>B07R94JB4Y</t>
  </si>
  <si>
    <t>Toe Ring</t>
  </si>
  <si>
    <t>MS-S925-TOE-002</t>
  </si>
  <si>
    <t>B07R94JHCH</t>
  </si>
  <si>
    <t>RING - SIZE J</t>
  </si>
  <si>
    <t>MS-S925-TOE-003</t>
  </si>
  <si>
    <t>B07RB9S93Q</t>
  </si>
  <si>
    <t>MS-S925-TOE-004</t>
  </si>
  <si>
    <t>B07RC4XK1N</t>
  </si>
  <si>
    <t>MS-S925-LOC-001</t>
  </si>
  <si>
    <t>B07NT32JTG</t>
  </si>
  <si>
    <t>Locket</t>
  </si>
  <si>
    <t>MS-S925-LOC-002</t>
  </si>
  <si>
    <t>B07Q35Q174</t>
  </si>
  <si>
    <t>CN-S925-LOC-003</t>
  </si>
  <si>
    <t>B07NTGYTQ6</t>
  </si>
  <si>
    <t>Locket - Round</t>
  </si>
  <si>
    <t>CN-S925-LOC-004</t>
  </si>
  <si>
    <t>B07Q7G1GF7</t>
  </si>
  <si>
    <t>Locket - Heart</t>
  </si>
  <si>
    <t>GS-S925-BAN-001-650</t>
  </si>
  <si>
    <t>B07RCZQ431</t>
  </si>
  <si>
    <t>Bangle - bendable with clasp</t>
  </si>
  <si>
    <t>GS-S925-EAR-014</t>
  </si>
  <si>
    <t>B08PC6M657</t>
  </si>
  <si>
    <t>Earrings - drop Feather</t>
  </si>
  <si>
    <t>Earrings</t>
  </si>
  <si>
    <t>BIA-GP-CHAIN-058-060-500</t>
  </si>
  <si>
    <t>B07RMXS34Q</t>
  </si>
  <si>
    <t>Chain - French Rope for men</t>
  </si>
  <si>
    <t>BIA-GP-CHAIN-058-060-700</t>
  </si>
  <si>
    <t>B07RR1YS6P</t>
  </si>
  <si>
    <t>BIA-BRP-CHAIN-059-050-500</t>
  </si>
  <si>
    <t>B07RMGSK1W</t>
  </si>
  <si>
    <t>Chain - Round Box for men</t>
  </si>
  <si>
    <t>GS-S925-BAN-002-650</t>
  </si>
  <si>
    <t>B07RCX69TV</t>
  </si>
  <si>
    <t>Bangle - Round 1.8 mm</t>
  </si>
  <si>
    <t>GS-S925-BAN-003-650</t>
  </si>
  <si>
    <t>B07RCYMH57</t>
  </si>
  <si>
    <t>Bangle - Twisted Wire 2.1 mm</t>
  </si>
  <si>
    <t>GS-S925-BAN-004-650</t>
  </si>
  <si>
    <t>B07RDYB5C1</t>
  </si>
  <si>
    <t>Bangle - Squared Wire 1.7 mm</t>
  </si>
  <si>
    <t>GS-S925-BAN-005-650</t>
  </si>
  <si>
    <t>B07RCK3FQP</t>
  </si>
  <si>
    <t>Bangles - Triple-Connected</t>
  </si>
  <si>
    <t>GS-S925-CHAIN-EXT-001-025</t>
  </si>
  <si>
    <t>EBAY</t>
  </si>
  <si>
    <t>Extender Cable - Silver - 5 mm spring ring</t>
  </si>
  <si>
    <t>GS-S925-CHAIN-EXT-001-050</t>
  </si>
  <si>
    <t>GS-S925-CHAIN-EXT-001-100</t>
  </si>
  <si>
    <t>GS-RP-CHAIN-EXT-001-025</t>
  </si>
  <si>
    <t>Extender Cable - Rhodium Plated - 5 mm spring ring</t>
  </si>
  <si>
    <t>GS-RP-CHAIN-EXT-001-050</t>
  </si>
  <si>
    <t>GS-RP-CHAIN-EXT-001-100</t>
  </si>
  <si>
    <t>GS-GP-CHAIN-EXT-001-025</t>
  </si>
  <si>
    <t>Extender Cable - Gold Plated - 5 mm spring ring</t>
  </si>
  <si>
    <t>GS-GP-CHAIN-EXT-001-050</t>
  </si>
  <si>
    <t>GS-GP-CHAIN-EXT-001-100</t>
  </si>
  <si>
    <t>GS-ROSE-CHAIN-EXT-001-025</t>
  </si>
  <si>
    <t>Extender Cable - Rose Plated - 5 mm spring ring</t>
  </si>
  <si>
    <t>GS-ROSE-CHAIN-EXT-001-050</t>
  </si>
  <si>
    <t>GS-ROSE-CHAIN-EXT-001-100</t>
  </si>
  <si>
    <t>BIA-BRP-CHAIN-060-150-500</t>
  </si>
  <si>
    <t>B07RK8BTHX</t>
  </si>
  <si>
    <t>Chain - Super Flat Curb - Gauge 150 - Width 5 mm</t>
  </si>
  <si>
    <t>BIA-BRP-CHAIN-060-150-650</t>
  </si>
  <si>
    <t>B07RP1KJFG</t>
  </si>
  <si>
    <t>BIA-GP-CHAIN-060-150-500</t>
  </si>
  <si>
    <t>B07RNZ643Y</t>
  </si>
  <si>
    <t>BIA-GP-CHAIN-060-150-650</t>
  </si>
  <si>
    <t>B07RMXGTQJ</t>
  </si>
  <si>
    <t>BIA-BRP-CHAIN-060-200</t>
  </si>
  <si>
    <t>B07T69R46V</t>
  </si>
  <si>
    <t>Chain Bracelet - Super Flat Curb - Gauge 200 - Width 8 mm</t>
  </si>
  <si>
    <t>BIA-GP-CHAIN-060-200</t>
  </si>
  <si>
    <t>B07T6ZCW3K</t>
  </si>
  <si>
    <t>BIA-RP-CHAIN-060-200</t>
  </si>
  <si>
    <t>B07T56B5F7</t>
  </si>
  <si>
    <t>GS-S925-BRA-MEN-001-205</t>
  </si>
  <si>
    <t>B07T569WFS</t>
  </si>
  <si>
    <t>Chain Bracelet - Men - Rhodium Brushed</t>
  </si>
  <si>
    <t>PAV-S925-HOOP-BALI-001-015</t>
  </si>
  <si>
    <t>B07QS82H3S</t>
  </si>
  <si>
    <t>Hoop Earrings - Bali - 15 mm</t>
  </si>
  <si>
    <t>PAV-S925-HOOP-BALI-002-020</t>
  </si>
  <si>
    <t>B07QS9Y5YM</t>
  </si>
  <si>
    <t>Hoop Earrings - Bali - 20 mm</t>
  </si>
  <si>
    <t>PAV-S925-HOOP-BALI-003-015</t>
  </si>
  <si>
    <t>B07QNYQDSW</t>
  </si>
  <si>
    <t>PAV-S925-HOOP-BALI-004-030</t>
  </si>
  <si>
    <t>B07QT9RLZJ</t>
  </si>
  <si>
    <t>Hoop Earrings - Bali - 30 mm</t>
  </si>
  <si>
    <t>PAV-S925-EAR-TWIST-001</t>
  </si>
  <si>
    <t>B07TMP23LG</t>
  </si>
  <si>
    <t>Earrings - twisted shape - flat wire</t>
  </si>
  <si>
    <t>PAV-S925-EAR-TWIST-002</t>
  </si>
  <si>
    <t>B07TMMS3K8</t>
  </si>
  <si>
    <t>Earrings - twisted shape</t>
  </si>
  <si>
    <t>PAV-S925-EAR-BALL-001-020-2PAIR</t>
  </si>
  <si>
    <t>B07STWS287</t>
  </si>
  <si>
    <t>Earrings - 2 mm CZ Stones</t>
  </si>
  <si>
    <t>GS-S925-NEC-PEN-001</t>
  </si>
  <si>
    <t>B07SGMNVF8</t>
  </si>
  <si>
    <t>Neaklce - chain with infinity</t>
  </si>
  <si>
    <t>GS-S925-NEC-PEN-002</t>
  </si>
  <si>
    <t>B07SHPTG4G</t>
  </si>
  <si>
    <t>Neaklce - chain with leaf</t>
  </si>
  <si>
    <t>GS-S925-NEC-CRY-001</t>
  </si>
  <si>
    <t>B07SJPBY26</t>
  </si>
  <si>
    <t>Necklace - trace chain with SVAROWSKY Rainbow Cube 8 mm</t>
  </si>
  <si>
    <t>GS-S925-NEC-CRY-002</t>
  </si>
  <si>
    <t>B07SHPSYN3</t>
  </si>
  <si>
    <t>Necklace - trace chain with SVAROWSKY Rainbow Ball 8 mm</t>
  </si>
  <si>
    <t>GS-S925-EAR-CRY-001-LS</t>
  </si>
  <si>
    <t>B07SRV6JZG</t>
  </si>
  <si>
    <t>Earrings - Stud SVAROWSKY LIGHT SIAM stone 6 mm</t>
  </si>
  <si>
    <t>GS-S925-EAR-CRY-001-AQ</t>
  </si>
  <si>
    <t>B07STWSK97</t>
  </si>
  <si>
    <t>Earrings - Stud SVAROWSKY Aquamarine stone 6 mm</t>
  </si>
  <si>
    <t>PAV-S925-EAR-CRY-002</t>
  </si>
  <si>
    <t>B07STWSC6R</t>
  </si>
  <si>
    <t>Earrings - Stud with CZ Rainbow Cube - 6 mm?</t>
  </si>
  <si>
    <t>PAV-S925-EAR-CRY-003</t>
  </si>
  <si>
    <t>B07SX4VXD2</t>
  </si>
  <si>
    <t>Earrings - Stud with CZ Rainbow Ball - 10 mm?</t>
  </si>
  <si>
    <t>TIE-S925-BRA-026-030-190</t>
  </si>
  <si>
    <t>B07TZYMD5V</t>
  </si>
  <si>
    <t>Silver Charms Bracelet</t>
  </si>
  <si>
    <t>Bracelet</t>
  </si>
  <si>
    <t>TIE-S925-BRA-026-030-200</t>
  </si>
  <si>
    <t>B07TZYC6H3</t>
  </si>
  <si>
    <t>TIE-S925-BRA-027</t>
  </si>
  <si>
    <t>B07W5N53X1</t>
  </si>
  <si>
    <t>Silver Ball Bracelet - Luck</t>
  </si>
  <si>
    <t>TIE-S925-BRA-028</t>
  </si>
  <si>
    <t>B07W7SW486</t>
  </si>
  <si>
    <t>Silver Ball Bracelet - Love Mom</t>
  </si>
  <si>
    <t>GS-S925-ANK-026</t>
  </si>
  <si>
    <t>B07X9HLNDS</t>
  </si>
  <si>
    <t>Silver Anklet with coins</t>
  </si>
  <si>
    <t>Anklet</t>
  </si>
  <si>
    <t>GS-S925-BRA-027-190</t>
  </si>
  <si>
    <t>B07WW6XF5J</t>
  </si>
  <si>
    <t>Silver Bracelet - Hollow - Thick and Heavy - Round Cable</t>
  </si>
  <si>
    <t>GS-S925-BRA-028-190</t>
  </si>
  <si>
    <t>B07WS1LJGS</t>
  </si>
  <si>
    <t>Silver Bracelet - Hollow - Thick and Heavy - Rectangular Cable - 3 colour</t>
  </si>
  <si>
    <t>GS-S925-BRA-029-190</t>
  </si>
  <si>
    <t>B07WP5VZDF</t>
  </si>
  <si>
    <t>Silver Bracelet - Hollow - Thick and Heavy - Oval Patterned Wire</t>
  </si>
  <si>
    <t>GS-S925-CHAIN-EXT-001</t>
  </si>
  <si>
    <t>B07RZRK41J</t>
  </si>
  <si>
    <t>Chain Extender - 3 sizes together - silver</t>
  </si>
  <si>
    <t>GS-RP-CHAIN-EXT-001</t>
  </si>
  <si>
    <t>B07RZSHQVH</t>
  </si>
  <si>
    <t>Chain Extender - 3 sizes together - rhodium</t>
  </si>
  <si>
    <t>GS-GP-CHAIN-EXT-001</t>
  </si>
  <si>
    <t>B07RZR27NP</t>
  </si>
  <si>
    <t>Chain Extender - 3 sizes together - gold plated</t>
  </si>
  <si>
    <t>GS-ROSE-CHAIN-EXT-001</t>
  </si>
  <si>
    <t>B07S1SVY6L</t>
  </si>
  <si>
    <t>Chain Extender - 3 sizes together - rose plated</t>
  </si>
  <si>
    <t>GS-S925-PEN-COIN-001</t>
  </si>
  <si>
    <t>B07Z591N8W</t>
  </si>
  <si>
    <t>Coin Pendant - St Christopher - Silver</t>
  </si>
  <si>
    <t>Pendant</t>
  </si>
  <si>
    <t>GS-GP-PEN-COIN-001</t>
  </si>
  <si>
    <t>B07Z59WJPW</t>
  </si>
  <si>
    <t>Coin Pendant - St Christopher - Gold Plated</t>
  </si>
  <si>
    <t>GS-S925-NEC-MEN-001-500</t>
  </si>
  <si>
    <t>B093QBWDLL</t>
  </si>
  <si>
    <t>Silver Rhodium Plated Double Dog tag on Ball Chain</t>
  </si>
  <si>
    <t>TIE-S925-BRA-MEN-002-200</t>
  </si>
  <si>
    <t>B07T31BN76</t>
  </si>
  <si>
    <t>Chain Bracelet - Men</t>
  </si>
  <si>
    <t>PAV-S925-EAR-CRAW-001</t>
  </si>
  <si>
    <t>B07Z57WC8L</t>
  </si>
  <si>
    <t>Earrings - Crawler - Sprig with cz</t>
  </si>
  <si>
    <t>PAV-S925-EAR-CRAW-002</t>
  </si>
  <si>
    <t>B07Z57VHF3</t>
  </si>
  <si>
    <t>PAV-S925-EAR-CRAW-003</t>
  </si>
  <si>
    <t>B07Z568XVY</t>
  </si>
  <si>
    <t>Earrings - Crawler - stars</t>
  </si>
  <si>
    <t>PAV-S925-EAR-CRAW-004</t>
  </si>
  <si>
    <t>B07Z56N8H6</t>
  </si>
  <si>
    <t>Earrings - Crawler - Wavy Vine Line</t>
  </si>
  <si>
    <t>PAV-S925-EAR-CRAW-005</t>
  </si>
  <si>
    <t>B07Z57KVT4</t>
  </si>
  <si>
    <t>Earrings - Crawler - ZigZag</t>
  </si>
  <si>
    <t>PAV-S925-EAR-CRAW-006</t>
  </si>
  <si>
    <t>B07Z56NJV1</t>
  </si>
  <si>
    <t>Earrings - Crawler - Multi CZ</t>
  </si>
  <si>
    <t>GL-10K-CHAIN-001-140-510</t>
  </si>
  <si>
    <t>B07WFDL64M</t>
  </si>
  <si>
    <t>Yellow Gold 10k Spiga Wheat Chain (Hollow)</t>
  </si>
  <si>
    <t>GL-10K-CHAIN-002-140-510</t>
  </si>
  <si>
    <t>B07WFDVW32</t>
  </si>
  <si>
    <t>White Gold 10k Classic Long Curb Chain - Diamond Cut (Hollow)</t>
  </si>
  <si>
    <t>GL-10K-CHAIN-003-140-510</t>
  </si>
  <si>
    <t>B07WFDMDZ9</t>
  </si>
  <si>
    <t>Rose Gold 10K - Long Anchor Chain</t>
  </si>
  <si>
    <t>S925-WHI-PEN-TREE-001</t>
  </si>
  <si>
    <t>B084SV527B</t>
  </si>
  <si>
    <t>Tree Of Life Pendant - Fruitful</t>
  </si>
  <si>
    <t>S925-WHI-PEN-TREE-002</t>
  </si>
  <si>
    <t>B084SX25L1</t>
  </si>
  <si>
    <t>Tree of Life Pendant - with Giraffe</t>
  </si>
  <si>
    <t>PAV-S925-EAR-BALL-002-020-2PAIR</t>
  </si>
  <si>
    <t>B081VK8FXV</t>
  </si>
  <si>
    <t>Earrings - Silver Ball studs 2 mm - 2 pair</t>
  </si>
  <si>
    <t>PAV-S925-EAR-BALL-002-030to050</t>
  </si>
  <si>
    <t>B081VK8FYJ</t>
  </si>
  <si>
    <t>BIA-S925-HOOP-020-SINGLE</t>
  </si>
  <si>
    <t>Single Hoop Earrings - variation on ebay</t>
  </si>
  <si>
    <t>BIA-S925-HOOP-HIN-010-SINGLE</t>
  </si>
  <si>
    <t>MS-S925-LOC-001-CC45</t>
  </si>
  <si>
    <t>Locket + Curb Chain 45 cm</t>
  </si>
  <si>
    <t>MS-S925-LOC-002-CC45</t>
  </si>
  <si>
    <t>CN-S925-LOC-003-CC45</t>
  </si>
  <si>
    <t>Locket - Round + Curb Chain 45 cm</t>
  </si>
  <si>
    <t>CN-S925-LOC-004-CC45</t>
  </si>
  <si>
    <t>Locket - Heart + Curb Chain 45 cm</t>
  </si>
  <si>
    <t>PAV-S925-LOC-005-CC45</t>
  </si>
  <si>
    <t>PAV-S925-LOC-005</t>
  </si>
  <si>
    <t>B082L3K95P</t>
  </si>
  <si>
    <t>Locket - Heart + Tree of Life engraving</t>
  </si>
  <si>
    <t>S925-WHI-PEN-LET-001-A</t>
  </si>
  <si>
    <t>B082BF23G4</t>
  </si>
  <si>
    <t>Pendant - Letter - A</t>
  </si>
  <si>
    <t>S925-WHI-PEN-LET-001-B</t>
  </si>
  <si>
    <t>B082BBL6NW</t>
  </si>
  <si>
    <t>Pendant - Letter - B</t>
  </si>
  <si>
    <t>S925-WHI-PEN-LET-001-C</t>
  </si>
  <si>
    <t>B082BBTLTG</t>
  </si>
  <si>
    <t>Pendant - Letter - C</t>
  </si>
  <si>
    <t>S925-WHI-PEN-LET-001-D</t>
  </si>
  <si>
    <t>B082B9CHCZ</t>
  </si>
  <si>
    <t>Pendant - Letter - D</t>
  </si>
  <si>
    <t>S925-WHI-PEN-LET-001-E</t>
  </si>
  <si>
    <t>B082BBXWB3</t>
  </si>
  <si>
    <t>Pendant - Letter - E</t>
  </si>
  <si>
    <t>S925-WHI-PEN-LET-001-F</t>
  </si>
  <si>
    <t>B082BC8HVH</t>
  </si>
  <si>
    <t>Pendant - Letter - F</t>
  </si>
  <si>
    <t>S925-WHI-PEN-LET-001-G</t>
  </si>
  <si>
    <t>B082BDLQXP</t>
  </si>
  <si>
    <t>Pendant - Letter - G</t>
  </si>
  <si>
    <t>S925-WHI-PEN-LET-001-H</t>
  </si>
  <si>
    <t>B082BBN14N</t>
  </si>
  <si>
    <t>Pendant - Letter - H</t>
  </si>
  <si>
    <t>S925-WHI-PEN-LET-001-I</t>
  </si>
  <si>
    <t>B082BBK3VZ</t>
  </si>
  <si>
    <t>Pendant - Letter - I</t>
  </si>
  <si>
    <t>S925-WHI-PEN-LET-001-J</t>
  </si>
  <si>
    <t>B082BFGR3M</t>
  </si>
  <si>
    <t>Pendant - Letter - J</t>
  </si>
  <si>
    <t>S925-WHI-PEN-LET-001-K</t>
  </si>
  <si>
    <t>B082BCPQGS</t>
  </si>
  <si>
    <t>Pendant - Letter - K</t>
  </si>
  <si>
    <t>S925-WHI-PEN-LET-001-L</t>
  </si>
  <si>
    <t>B082BCWM1R</t>
  </si>
  <si>
    <t>Pendant - Letter - L</t>
  </si>
  <si>
    <t>S925-WHI-PEN-LET-001-M</t>
  </si>
  <si>
    <t>B082BCY7KW</t>
  </si>
  <si>
    <t>Pendant - Letter - M</t>
  </si>
  <si>
    <t>S925-WHI-PEN-LET-001-N</t>
  </si>
  <si>
    <t>B082BD3NVQ</t>
  </si>
  <si>
    <t>Pendant - Letter - N</t>
  </si>
  <si>
    <t>S925-WHI-PEN-LET-001-O</t>
  </si>
  <si>
    <t>B082BCF48D</t>
  </si>
  <si>
    <t>Pendant - Letter - O</t>
  </si>
  <si>
    <t>S925-WHI-PEN-LET-001-P</t>
  </si>
  <si>
    <t>B082B96V8V</t>
  </si>
  <si>
    <t>Pendant - Letter - P</t>
  </si>
  <si>
    <t>S925-WHI-PEN-LET-001-Q</t>
  </si>
  <si>
    <t>B082BDB7X8</t>
  </si>
  <si>
    <t>Pendant - Letter - Q</t>
  </si>
  <si>
    <t>S925-WHI-PEN-LET-001-R</t>
  </si>
  <si>
    <t>B082BBPN73</t>
  </si>
  <si>
    <t>Pendant - Letter - R</t>
  </si>
  <si>
    <t>S925-WHI-PEN-LET-001-S</t>
  </si>
  <si>
    <t>B082BCKF59</t>
  </si>
  <si>
    <t>Pendant - Letter - S</t>
  </si>
  <si>
    <t>S925-WHI-PEN-LET-001-T</t>
  </si>
  <si>
    <t>B082BBSFKK</t>
  </si>
  <si>
    <t>Pendant - Letter - T</t>
  </si>
  <si>
    <t>S925-WHI-PEN-LET-001-U</t>
  </si>
  <si>
    <t>B082BCDTHV</t>
  </si>
  <si>
    <t>Pendant - Letter - U</t>
  </si>
  <si>
    <t>S925-WHI-PEN-LET-001-V</t>
  </si>
  <si>
    <t>B082BCLWBF</t>
  </si>
  <si>
    <t>Pendant - Letter - V</t>
  </si>
  <si>
    <t>S925-WHI-PEN-LET-001-W</t>
  </si>
  <si>
    <t>B082BBDK8Z</t>
  </si>
  <si>
    <t>Pendant - Letter - W</t>
  </si>
  <si>
    <t>S925-WHI-PEN-LET-001-X</t>
  </si>
  <si>
    <t>B082BBRJ4F</t>
  </si>
  <si>
    <t>Pendant - Letter - X</t>
  </si>
  <si>
    <t>S925-WHI-PEN-LET-001-Y</t>
  </si>
  <si>
    <t>B082BC9GCD</t>
  </si>
  <si>
    <t>Pendant - Letter - Y</t>
  </si>
  <si>
    <t>S925-WHI-PEN-LET-001-Z</t>
  </si>
  <si>
    <t>B082BBKPRX</t>
  </si>
  <si>
    <t>Pendant - Letter - Z</t>
  </si>
  <si>
    <t>S925-WHI-PEN-TREE-003</t>
  </si>
  <si>
    <t>B084SY1V7J</t>
  </si>
  <si>
    <t xml:space="preserve">Tree of Life Pendant - Yggdrasil </t>
  </si>
  <si>
    <t>S925-WHI-EAR-CEL-001</t>
  </si>
  <si>
    <t>B083KMSZX9</t>
  </si>
  <si>
    <t>Silver Earrings - Celtic Design- Drop/Hooks/Dangle - Irish Knot</t>
  </si>
  <si>
    <t>S925-WHI-EAR-CEL-002</t>
  </si>
  <si>
    <t>B083KN8J8Q</t>
  </si>
  <si>
    <t>Silver Earrings - Celtic Design- Drop/Hooks/Dangle</t>
  </si>
  <si>
    <t>S925-WHI-EAR-CEL-003</t>
  </si>
  <si>
    <t>B083KMC8K1</t>
  </si>
  <si>
    <t>Silver Earrings - Celtic Design- Stud - Knot</t>
  </si>
  <si>
    <t>S925-WHI-EAR-CEL-004</t>
  </si>
  <si>
    <t>B083KM8MTH</t>
  </si>
  <si>
    <t xml:space="preserve">Silver Earrings - Celtic Design- Stud </t>
  </si>
  <si>
    <t>S925-WHI-EAR-CEL-005</t>
  </si>
  <si>
    <t>B083KLZKT1</t>
  </si>
  <si>
    <t>S925-WHI-EAR-CEL-006</t>
  </si>
  <si>
    <t>B083KM9FLZ</t>
  </si>
  <si>
    <t>S925-BLA-NEC-CHA-001-013-400</t>
  </si>
  <si>
    <t>B0848DGCL7</t>
  </si>
  <si>
    <t>S925-BLA-NEC-CHA-001-013-450</t>
  </si>
  <si>
    <t>B0848W58XR</t>
  </si>
  <si>
    <t>S925-BLA-NEC-CHA-001-013-500</t>
  </si>
  <si>
    <t>B0848XD3PT</t>
  </si>
  <si>
    <t>S925-BLA-NEC-CHA-001-013-700</t>
  </si>
  <si>
    <t>B0848PBC87</t>
  </si>
  <si>
    <t>S925-BLA-NEC-CHA-002-015-450</t>
  </si>
  <si>
    <t>B0848CNWK7</t>
  </si>
  <si>
    <t>S925-BLA-NEC-CHA-002-015-500</t>
  </si>
  <si>
    <t>B0848MX3S6</t>
  </si>
  <si>
    <t>S925-BLA-NEC-CHA-002-015-600</t>
  </si>
  <si>
    <t>B0848QJ5D9</t>
  </si>
  <si>
    <t>S925-BLA-NEC-CHA-004-013-450</t>
  </si>
  <si>
    <t>B0848HKWN9</t>
  </si>
  <si>
    <t>Belcher/Trace Chain</t>
  </si>
  <si>
    <t>S925-BLA-NEC-CHA-004-013-500</t>
  </si>
  <si>
    <t>B0848TSCTS</t>
  </si>
  <si>
    <t>S925-BLA-NEC-CHA-004-013-700</t>
  </si>
  <si>
    <t>B0848QBDS5</t>
  </si>
  <si>
    <t>S925-BLA-NEC-CHA-006-010-450</t>
  </si>
  <si>
    <t>B0848VQQLN</t>
  </si>
  <si>
    <t>S925-BLA-NEC-CHA-006-010-500</t>
  </si>
  <si>
    <t>B0848FDK7Q</t>
  </si>
  <si>
    <t>S925-BLA-NEC-CHA-006-010-600</t>
  </si>
  <si>
    <t>B0848QH3TQ</t>
  </si>
  <si>
    <t>S925-BLA-NEC-CHA-007-012-450</t>
  </si>
  <si>
    <t>B0848LC4L5</t>
  </si>
  <si>
    <t>S925-BLA-NEC-CHA-007-012-500</t>
  </si>
  <si>
    <t>B0848RZ8LJ</t>
  </si>
  <si>
    <t>S925-BLA-NEC-CHA-007-012-700</t>
  </si>
  <si>
    <t>B0848SVW8Y</t>
  </si>
  <si>
    <t>GL-9K-CHAIN-004-140-510</t>
  </si>
  <si>
    <t>B07ZC8BN6K</t>
  </si>
  <si>
    <t>GL-9K-CHAIN-005-140-510</t>
  </si>
  <si>
    <t>B07ZC7ZQMN</t>
  </si>
  <si>
    <t>GL-9K-CHAIN-006-140-510</t>
  </si>
  <si>
    <t>B07ZC76LN6</t>
  </si>
  <si>
    <t>S925-WHI-BRA-CHA-037-190</t>
  </si>
  <si>
    <t>B0854N4WRJ</t>
  </si>
  <si>
    <t>Bracelet - Rolo chain with Wings</t>
  </si>
  <si>
    <t>S925-WHI-BRA-CHA-038-190</t>
  </si>
  <si>
    <t>B0854N4TG7</t>
  </si>
  <si>
    <t>Bracelet - Rolo chain with Trees of Life</t>
  </si>
  <si>
    <t>S925-WHI-BRA-CHA-039-200</t>
  </si>
  <si>
    <t>B0854P65F1</t>
  </si>
  <si>
    <t>Bracelet - Rolo Chain with Infinity</t>
  </si>
  <si>
    <t>S925-WHI-BRA-CHA-040-200</t>
  </si>
  <si>
    <t>B0854N624S</t>
  </si>
  <si>
    <t>Bracelet - Rolo chain with Hearts</t>
  </si>
  <si>
    <t>S925-WHI-NEC-PEN-005</t>
  </si>
  <si>
    <t>B085F37RXH</t>
  </si>
  <si>
    <t>Necklace - Rolo chain - tripple circle Pendant</t>
  </si>
  <si>
    <t>S925-WHI-NEC-PEN-006</t>
  </si>
  <si>
    <t>B085F34DW7</t>
  </si>
  <si>
    <t>Necklace - Rolo chain - interlocking Circles Pendant</t>
  </si>
  <si>
    <t>S925-WHI-NEC-PEN-007</t>
  </si>
  <si>
    <t>B085F2X79R</t>
  </si>
  <si>
    <t>S925-YEL-PEN-TREE-004</t>
  </si>
  <si>
    <t>B084SW9YWK</t>
  </si>
  <si>
    <t>Pendant - Tree of Life</t>
  </si>
  <si>
    <t>S925-ROS-PEN-TREE-005</t>
  </si>
  <si>
    <t>B084SX21MQ</t>
  </si>
  <si>
    <t>Pendant - Tree of Life - shiny</t>
  </si>
  <si>
    <t>S925-WHI-PEN-TREE-006</t>
  </si>
  <si>
    <t>B084SSWKL4</t>
  </si>
  <si>
    <t>G9K-YEL-BRA-CHA-001-190</t>
  </si>
  <si>
    <t>B085QL5Q9X</t>
  </si>
  <si>
    <t>Chain Bracelet - Heart - 9K Gold Yellow</t>
  </si>
  <si>
    <t>G9K-WHI-BRA-CHA-001-190</t>
  </si>
  <si>
    <t>B085QKYDGJ</t>
  </si>
  <si>
    <t>Chain Bracelet - Heart - 9K Gold White</t>
  </si>
  <si>
    <t>G9K-ROS-BRA-CHA-001-190</t>
  </si>
  <si>
    <t>B085QKX58N</t>
  </si>
  <si>
    <t>Chain Bracelet - Heart - 9K Gold Rose</t>
  </si>
  <si>
    <t>S925-WHI-PEN-COIN-001-CC50</t>
  </si>
  <si>
    <t>S925-YEL-PEN-COIN-001-CC50g</t>
  </si>
  <si>
    <t>G10K-YEL-EAR-HOOP-001-010</t>
  </si>
  <si>
    <t>Listed as 9K</t>
  </si>
  <si>
    <t>10k Gold Hoops - 10 mm</t>
  </si>
  <si>
    <t>G10K-YEL-EAR-HOOP-001-015</t>
  </si>
  <si>
    <t>10k Gold Hoops - 15 mm</t>
  </si>
  <si>
    <t>G10K-YEL-EAR-HOOP-001-020</t>
  </si>
  <si>
    <t>10k Gold Hoops - 20 mm</t>
  </si>
  <si>
    <t>G10K-YEL-NEC-CHA-001-014-510</t>
  </si>
  <si>
    <t>10K Curb Chain</t>
  </si>
  <si>
    <t>G10K-YEL-NEC-CHA-002-014-510</t>
  </si>
  <si>
    <t>10K Anchor Chain</t>
  </si>
  <si>
    <t>G10K-YEL-NEC-CHA-003-014-510</t>
  </si>
  <si>
    <t>10K Figaro Chain</t>
  </si>
  <si>
    <t>S925-WHI-BRA-BAN-006-600</t>
  </si>
  <si>
    <t>B08618C612</t>
  </si>
  <si>
    <t>Silver Adjustable Bangle</t>
  </si>
  <si>
    <t>S925-ROS-BRA-BAN-006-600</t>
  </si>
  <si>
    <t>B08618HGR4</t>
  </si>
  <si>
    <t>Rose Plated Adjustable Bangle</t>
  </si>
  <si>
    <t>S925-YEL-BRA-BAN-006-600</t>
  </si>
  <si>
    <t>B08618N9LX</t>
  </si>
  <si>
    <t>Gold Plated Adjustable Bangle</t>
  </si>
  <si>
    <t>S925-WHI-BRA-ELA-002</t>
  </si>
  <si>
    <t>B09968Z6K4</t>
  </si>
  <si>
    <t>Silver Elastic Snake Bracelet</t>
  </si>
  <si>
    <t>S925-MUL-BRA-LAY-001-200</t>
  </si>
  <si>
    <t>B0872DCQ9Q</t>
  </si>
  <si>
    <t>Adjustable 3 layer bracelet with Big Beads.</t>
  </si>
  <si>
    <t>S925-MUL-BRA-LAY-002-200</t>
  </si>
  <si>
    <t>B0872DTX5C</t>
  </si>
  <si>
    <t>Adjustable 3 layer bracelet with Small Beads.</t>
  </si>
  <si>
    <t>S925-MUL-BRA-LAY-003-200</t>
  </si>
  <si>
    <t>B0872D8GP7</t>
  </si>
  <si>
    <t>Adjustable 3 layer bracelet with knots.</t>
  </si>
  <si>
    <t>S925-MUL-NEC-LAY-002-010-450</t>
  </si>
  <si>
    <t>B087CZF1D2</t>
  </si>
  <si>
    <t>Adjustable 3 layered chain. Chains with knot.</t>
  </si>
  <si>
    <t>S925-MUL-NEC-LAY-003-009-450</t>
  </si>
  <si>
    <t>B087D5B5VF</t>
  </si>
  <si>
    <t>Adjustable 3 necklace with small Beads.</t>
  </si>
  <si>
    <t>S925-MUL-NEC-LAY-004-013-450</t>
  </si>
  <si>
    <t>B087D5DP5K</t>
  </si>
  <si>
    <t>Adjustable 3 necklace with small and medium Beads.</t>
  </si>
  <si>
    <t>S925-ROS-ANK-COIN-002</t>
  </si>
  <si>
    <t>B08ZSYCJKR</t>
  </si>
  <si>
    <t>Adjustable Anklet with Coins</t>
  </si>
  <si>
    <t>S925-ROS-BRA-COIN-001-200</t>
  </si>
  <si>
    <t>B08ZSZ45Z4</t>
  </si>
  <si>
    <t>Adjustable ROSE Gold Plated Bracelet with Coins</t>
  </si>
  <si>
    <t>S925-ROS-NEC-COIN-001-013-450</t>
  </si>
  <si>
    <t>B08ZSZQCN7</t>
  </si>
  <si>
    <t>Adjustable Necklace with Coins</t>
  </si>
  <si>
    <t>S925-WHI-BRA-CHA-041-200</t>
  </si>
  <si>
    <t>B093QCKKBM</t>
  </si>
  <si>
    <t>Adjustable Rolo Chain Bracelet with BABY tag</t>
  </si>
  <si>
    <t>S925-WHI-BRA-COIN-002-190</t>
  </si>
  <si>
    <t>B08ZSZBC63</t>
  </si>
  <si>
    <t>Adjustable Silver Bracelet with Coins</t>
  </si>
  <si>
    <t>S925-WHI-BRA-COIN-003-200</t>
  </si>
  <si>
    <t>B08ZSXS83F</t>
  </si>
  <si>
    <t>Adjustable Bracelet with Small and Big Coins</t>
  </si>
  <si>
    <t>S925-WHI-BRA-MEN-004-230</t>
  </si>
  <si>
    <t>B092975BJC</t>
  </si>
  <si>
    <t>Adjustable Unisex Bracelet with Cylinder Beads</t>
  </si>
  <si>
    <t>S925-WHI-BRA-MEN-005-230</t>
  </si>
  <si>
    <t>B0929C1L6F</t>
  </si>
  <si>
    <t>Adjustable Unisex Bracelet with Cylinder Beads and Balls</t>
  </si>
  <si>
    <t>S925-WHI-NEC-COIN-002-029-450</t>
  </si>
  <si>
    <t>B08ZSSLC47</t>
  </si>
  <si>
    <t>Adjustable Cable Necklace with Coin</t>
  </si>
  <si>
    <t>S925-WHI-NEC-COIN-003-008-450</t>
  </si>
  <si>
    <t>B08ZT1C8B6</t>
  </si>
  <si>
    <t>Adjustable Rolo Chain with Coin and Beads</t>
  </si>
  <si>
    <t>S925-WHI-NEC-COIN-004-029-430</t>
  </si>
  <si>
    <t>B08ZSZR19N</t>
  </si>
  <si>
    <t>Adjustable Chain Necklace with Small and Big Coins</t>
  </si>
  <si>
    <t>S925-WHI-NEC-LAY-001-017-450</t>
  </si>
  <si>
    <t>B087D4XHNS</t>
  </si>
  <si>
    <t>Adjustable 3 Layered Chain. 2 Ball Chains and 1 Snake Chain with Beads</t>
  </si>
  <si>
    <t>S925-YEL-BRA-COIN-001-200</t>
  </si>
  <si>
    <t>B08ZT12JR3</t>
  </si>
  <si>
    <t>Adjustable Gold Plated Bracelet with Coins</t>
  </si>
  <si>
    <t>S925-ROS-EAR-SWA-002-261</t>
  </si>
  <si>
    <t>B08CXV5JZK</t>
  </si>
  <si>
    <t>Stud Earrings with Swarovski. LIGHT SILK</t>
  </si>
  <si>
    <t>S925-ROS-EAR-SWA-002-280</t>
  </si>
  <si>
    <t>B08CXLVPPF</t>
  </si>
  <si>
    <t>Stud Earrings with Swarovski. JET</t>
  </si>
  <si>
    <t>S925-WHI-EAR-SWA-002-001</t>
  </si>
  <si>
    <t>B08CXHGKYR</t>
  </si>
  <si>
    <t>Stud Earrings with Swarovski. CRYSTAL</t>
  </si>
  <si>
    <t>S925-WHI-EAR-SWA-002-001-AB</t>
  </si>
  <si>
    <t>B08CXMXLDN</t>
  </si>
  <si>
    <t>Stud Earrings with Swarovski. AURORA BOREALE</t>
  </si>
  <si>
    <t>S925-WHI-EAR-SWA-002-205</t>
  </si>
  <si>
    <t>B08CXQMDR1</t>
  </si>
  <si>
    <t>Stud Earrings with Swarovski. EMERALD</t>
  </si>
  <si>
    <t>S925-WHI-EAR-SWA-002-206</t>
  </si>
  <si>
    <t>B08CXKT94H</t>
  </si>
  <si>
    <t>Stud Earrings with Swarovski. SAPPHIRE</t>
  </si>
  <si>
    <t>S925-WHI-EAR-SWA-002-209</t>
  </si>
  <si>
    <t>B08CXX352G</t>
  </si>
  <si>
    <t>Stud Earrings with Swarovski. ROSE</t>
  </si>
  <si>
    <t>S925-WHI-EAR-SWA-002-215</t>
  </si>
  <si>
    <t>B08CXR1M6C</t>
  </si>
  <si>
    <t>Stud Earrings with Swarovski. BLACK DIAMOND</t>
  </si>
  <si>
    <t>S925-WHI-EAR-SWA-002-234</t>
  </si>
  <si>
    <t>B08CXJD935</t>
  </si>
  <si>
    <t>Stud Earrings with Swarovski. WHITE OPAL</t>
  </si>
  <si>
    <t>S925-WHI-EAR-SWA-002-238</t>
  </si>
  <si>
    <t>B08CXLTJ2Q</t>
  </si>
  <si>
    <t>Stud Earrings with Swarovski. CHRYSOLITE</t>
  </si>
  <si>
    <t>S925-WHI-EAR-SWA-002-263</t>
  </si>
  <si>
    <t>B08CXFTTTY</t>
  </si>
  <si>
    <t>Stud Earrings with Swarovski. LIGHT TURQUOISE</t>
  </si>
  <si>
    <t>S925-WHI-EAR-SWA-002-266</t>
  </si>
  <si>
    <t>B08CXN1B8Y</t>
  </si>
  <si>
    <t>Stud Earrings with Swarovski. DENIM BLUE</t>
  </si>
  <si>
    <t>S925-WHI-EAR-SWA-002-280</t>
  </si>
  <si>
    <t>B08CXKT7P2</t>
  </si>
  <si>
    <t>S925-WHI-EAR-SWA-002-296</t>
  </si>
  <si>
    <t>B08CXPY2RR</t>
  </si>
  <si>
    <t>Stud Earrings with Swarovski. MAJESTIC BLUE</t>
  </si>
  <si>
    <t>S925-YEL-EAR-SWA-002-001</t>
  </si>
  <si>
    <t>B08CXL6KJH</t>
  </si>
  <si>
    <t>S925-WHI-EAR-CUFF-001</t>
  </si>
  <si>
    <t>B08NQ4W888</t>
  </si>
  <si>
    <t>S925-WHI-EAR-CUFF-002</t>
  </si>
  <si>
    <t>B08NQ42WC1</t>
  </si>
  <si>
    <t>S925-WHI-EAR-CUFF-003</t>
  </si>
  <si>
    <t>B08NQ44RB1</t>
  </si>
  <si>
    <t>S925-WHI-EAR-CUFF-004</t>
  </si>
  <si>
    <t>B08NQ4VDR8</t>
  </si>
  <si>
    <t>S925-WHI-EAR-CUFF-005</t>
  </si>
  <si>
    <t>B08NQ4WCBL</t>
  </si>
  <si>
    <t>S925-WHI-EAR-CUFF-006</t>
  </si>
  <si>
    <t>B08NQ35WQT</t>
  </si>
  <si>
    <t>S925-WHI-EAR-CUFF-007</t>
  </si>
  <si>
    <t>B08NQ57V79</t>
  </si>
  <si>
    <t>S925-WHI-RIN-CEL-001</t>
  </si>
  <si>
    <t>B08C35MTZ6</t>
  </si>
  <si>
    <t>Celtic Adjustable Braid Ring</t>
  </si>
  <si>
    <t>S925-WHI-RIN-CEL-002</t>
  </si>
  <si>
    <t>B08C34BKFF</t>
  </si>
  <si>
    <t>Celtic Adjustable Feather Ring</t>
  </si>
  <si>
    <t>S925-WHI-RIN-CEL-003</t>
  </si>
  <si>
    <t>B08C34VPKM</t>
  </si>
  <si>
    <t>Celtic Adjustable Interlace Ring</t>
  </si>
  <si>
    <t>S925-WHI-RIN-CEL-004</t>
  </si>
  <si>
    <t>B08C35FS73</t>
  </si>
  <si>
    <t>Celtic Adjustable Knot Ring</t>
  </si>
  <si>
    <t>S925-WHI-RIN-CEL-005</t>
  </si>
  <si>
    <t>B08C34Z2NK</t>
  </si>
  <si>
    <t>Celtic Adjustable Shield Ring</t>
  </si>
  <si>
    <t>S925-WHI-RIN-CEL-006-J</t>
  </si>
  <si>
    <t>B08C34PJMC</t>
  </si>
  <si>
    <t>Celtic Braid Ring - J</t>
  </si>
  <si>
    <t>S925-WHI-RIN-CEL-006-L</t>
  </si>
  <si>
    <t>B08C34DGJD</t>
  </si>
  <si>
    <t>Celtic Braid Ring - L</t>
  </si>
  <si>
    <t>S925-WHI-RIN-CEL-006-M</t>
  </si>
  <si>
    <t>B08C35VZK9</t>
  </si>
  <si>
    <t>Celtic Braid Ring - M</t>
  </si>
  <si>
    <t>S925-WHI-RIN-CEL-006-N</t>
  </si>
  <si>
    <t>B08C34NJ4G</t>
  </si>
  <si>
    <t>Celtic Braid Ring - N</t>
  </si>
  <si>
    <t>S925-WHI-RIN-CEL-006-O</t>
  </si>
  <si>
    <t>B08C35SP74</t>
  </si>
  <si>
    <t>Celtic Braid Ring - O</t>
  </si>
  <si>
    <t>S925-WHI-RIN-CEL-006-Q</t>
  </si>
  <si>
    <t>B08C348HVN</t>
  </si>
  <si>
    <t>Celtic Braid Ring - Q</t>
  </si>
  <si>
    <t>S925-WHI-RIN-GEM-001-J</t>
  </si>
  <si>
    <t>B08C32SND1</t>
  </si>
  <si>
    <t>Ring with CZ - J</t>
  </si>
  <si>
    <t>S925-WHI-RIN-GEM-001-L</t>
  </si>
  <si>
    <t>B08C34MCWL</t>
  </si>
  <si>
    <t>Ring with CZ - L</t>
  </si>
  <si>
    <t>S925-WHI-RIN-GEM-001-M</t>
  </si>
  <si>
    <t>B08C34P7W7</t>
  </si>
  <si>
    <t>Ring with CZ - M</t>
  </si>
  <si>
    <t>S925-WHI-RIN-GEM-001-N</t>
  </si>
  <si>
    <t>B08C33X17L</t>
  </si>
  <si>
    <t>Ring with CZ - N</t>
  </si>
  <si>
    <t>S925-WHI-RIN-GEM-001-O</t>
  </si>
  <si>
    <t>B08C3661GY</t>
  </si>
  <si>
    <t>Ring with CZ - O</t>
  </si>
  <si>
    <t>S925-WHI-RIN-GEM-001-Q</t>
  </si>
  <si>
    <t>B08C343PST</t>
  </si>
  <si>
    <t>Ring with CZ - Q</t>
  </si>
  <si>
    <t>S925-WHI-PEN-LEAF-001</t>
  </si>
  <si>
    <t>B091FSR26S</t>
  </si>
  <si>
    <t>Pendant - Leaves - Flat Leaf</t>
  </si>
  <si>
    <t>S925-WHI-PEN-LEAF-002</t>
  </si>
  <si>
    <t>B091FRW8WS</t>
  </si>
  <si>
    <t>Pendant - Leaves - Curved Leaf</t>
  </si>
  <si>
    <t>S925-WHI-PEN-LEAF-003</t>
  </si>
  <si>
    <t>B091FSWXY3</t>
  </si>
  <si>
    <t>Pendant - Leaves - Four-Leaf Clover</t>
  </si>
  <si>
    <t>S925-WHI-PEN-BALL-001</t>
  </si>
  <si>
    <t>B091FS5G8F</t>
  </si>
  <si>
    <t>Pendant - Ball - Moon</t>
  </si>
  <si>
    <t>S925-WHI-PEN-COIN-002</t>
  </si>
  <si>
    <t>B091FQ62VJ</t>
  </si>
  <si>
    <t>Pendant - Coins - Eye of Providence/God</t>
  </si>
  <si>
    <t>S925-WHI-PEN-STAR-001</t>
  </si>
  <si>
    <t>B091FRLRDB</t>
  </si>
  <si>
    <t>Pendant - Stars - David Star</t>
  </si>
  <si>
    <t>S925-WHI-PEN-ANML-001</t>
  </si>
  <si>
    <t>B091FRRZGQ</t>
  </si>
  <si>
    <t>Pendant - Animals - Dolphin</t>
  </si>
  <si>
    <t>S925-WHI-PEN-SEA-001</t>
  </si>
  <si>
    <t>B091FS72KX</t>
  </si>
  <si>
    <t>Pendant - Sea - Anchor</t>
  </si>
  <si>
    <t>S925-WHI-PEN-MUS-001</t>
  </si>
  <si>
    <t>B091FQPMZK</t>
  </si>
  <si>
    <t>Pendant - Music - Music Note</t>
  </si>
  <si>
    <t>S925-WHI-PEN-KEY-001</t>
  </si>
  <si>
    <t>B091FRDB42</t>
  </si>
  <si>
    <t>Pendant - Key</t>
  </si>
  <si>
    <t>S925-WHI-PEN-PLOC-001</t>
  </si>
  <si>
    <t>B091FRN6MN</t>
  </si>
  <si>
    <t>Pendant - Padlock</t>
  </si>
  <si>
    <t>S925-WHI-EAR-STUD-010</t>
  </si>
  <si>
    <t>B08J89FDQR</t>
  </si>
  <si>
    <t>Stud Earrings - Shell</t>
  </si>
  <si>
    <t>S925-WHI-EAR-STUD-011</t>
  </si>
  <si>
    <t>B08J87MT2X</t>
  </si>
  <si>
    <t>Stud Earrings - Turtle</t>
  </si>
  <si>
    <t>S925-WHI-EAR-STUD-012</t>
  </si>
  <si>
    <t>B08J887BY3</t>
  </si>
  <si>
    <t>Stud Earrings - Sea Star</t>
  </si>
  <si>
    <t>S925-WHI-EAR-STUD-013</t>
  </si>
  <si>
    <t>B08J8712Z4</t>
  </si>
  <si>
    <t>Stud Earrings - Fish Bone</t>
  </si>
  <si>
    <t>S925-WHI-EAR-STUD-014</t>
  </si>
  <si>
    <t>B08J87RYMD</t>
  </si>
  <si>
    <t>Stud Earrings - Leaf</t>
  </si>
  <si>
    <t>S925-WHI-EAR-STUD-015</t>
  </si>
  <si>
    <t>B08J8BRHCZ</t>
  </si>
  <si>
    <t>Stud Earrings - Celtic Design</t>
  </si>
  <si>
    <t>S925-WHI-EAR-STUD-016</t>
  </si>
  <si>
    <t>B08J846JBG</t>
  </si>
  <si>
    <t>Stud Earrings - Owl</t>
  </si>
  <si>
    <t>S925-WHI-EAR-STUD-017</t>
  </si>
  <si>
    <t>B08J88JQTR</t>
  </si>
  <si>
    <t>Stud Earrings - Angel Wings</t>
  </si>
  <si>
    <t>S925-WHI-EAR-STUD-018</t>
  </si>
  <si>
    <t>B08J884SGN</t>
  </si>
  <si>
    <t xml:space="preserve">Stud Earrings - Interlocking Circles </t>
  </si>
  <si>
    <t>S925-WHI-EAR-STUD-019</t>
  </si>
  <si>
    <t>B08J89ZYXP</t>
  </si>
  <si>
    <t>Stud Earrings - Snake</t>
  </si>
  <si>
    <t>S925-WHI-EAR-STUD-020</t>
  </si>
  <si>
    <t>B08J8CB3KB</t>
  </si>
  <si>
    <t>Stud Earrings - Knot</t>
  </si>
  <si>
    <t>S925-WHI-EAR-STUD-021</t>
  </si>
  <si>
    <t>B08J89S5PD</t>
  </si>
  <si>
    <t>Stud Earrings - Unicorn</t>
  </si>
  <si>
    <t>S925-WHI-RIN-TOE-005</t>
  </si>
  <si>
    <t>B08C34DY3Z</t>
  </si>
  <si>
    <t>Toe Ring - Leaf/Feather</t>
  </si>
  <si>
    <t>S925-WHI-PEN-LOC-006</t>
  </si>
  <si>
    <t>B08Z4869H6</t>
  </si>
  <si>
    <t>Pendant - Locket with a Plant</t>
  </si>
  <si>
    <t>S925-WHI-EAR-CRAW-007</t>
  </si>
  <si>
    <t>B08NQZ8G92</t>
  </si>
  <si>
    <t>Crawler Earrings with Hearts</t>
  </si>
  <si>
    <t>S925-WHI-EAR-CRAW-008-WH</t>
  </si>
  <si>
    <t>B08NQZ8SNT</t>
  </si>
  <si>
    <t>Crawler Earrings with White CZ</t>
  </si>
  <si>
    <t>S925-WHI-EAR-CRAW-009-PNK</t>
  </si>
  <si>
    <t>B08NQ37246</t>
  </si>
  <si>
    <t>Crawler Earrings with Pink CZ</t>
  </si>
  <si>
    <t>S925-WHI-EAR-DROP-006</t>
  </si>
  <si>
    <t>B08PC5RJC8</t>
  </si>
  <si>
    <t>Drop Earrings - Asymmetrical Cubes</t>
  </si>
  <si>
    <t>S925-WHI-EAR-DROP-007</t>
  </si>
  <si>
    <t>B08PC64BC9</t>
  </si>
  <si>
    <t>Drop Earrings - Flower</t>
  </si>
  <si>
    <t>S925-WHI-EAR-DROP-008</t>
  </si>
  <si>
    <t>B08PC6F2G3</t>
  </si>
  <si>
    <t>Drop Earrings - Keys</t>
  </si>
  <si>
    <t>S925-WHI-EAR-DROP-009</t>
  </si>
  <si>
    <t>B08PC8RXQN</t>
  </si>
  <si>
    <t>Drop Earrings - Music Note</t>
  </si>
  <si>
    <t>S925-WHI-EAR-DROP-010</t>
  </si>
  <si>
    <t>B08PC7P4DG</t>
  </si>
  <si>
    <t>Drop Earrings - Flower Countour</t>
  </si>
  <si>
    <t>S925-WHI-EAR-DROP-011</t>
  </si>
  <si>
    <t>B08PC6PM4R</t>
  </si>
  <si>
    <t>Drop Earrings - Celtic Shield</t>
  </si>
  <si>
    <t>S925-WHI-EAR-DROP-012</t>
  </si>
  <si>
    <t>B08PC621HT</t>
  </si>
  <si>
    <t>Drop Earrings - 3 Interlocking Circles</t>
  </si>
  <si>
    <t>S925-WHI-EAR-DROP-013</t>
  </si>
  <si>
    <t>B08PC7RRS5</t>
  </si>
  <si>
    <t>Drop Earrings - Padlock and Key</t>
  </si>
  <si>
    <t>S925-WHI-EAR-DROP-014</t>
  </si>
  <si>
    <t>B08PC7HL1K</t>
  </si>
  <si>
    <t>Drop Earrings - Celtic Square</t>
  </si>
  <si>
    <t>S925-WHI-EAR-DROP-015</t>
  </si>
  <si>
    <t>B08PC4VQPZ</t>
  </si>
  <si>
    <t>Drop Earrings - Gothic Heart</t>
  </si>
  <si>
    <t>S925-WHI-EAR-DROP-016</t>
  </si>
  <si>
    <t>B08PC8YPWJ</t>
  </si>
  <si>
    <t>Drop Earrings - Small and Big White CZ</t>
  </si>
  <si>
    <t>S925-YEL-BRA-CHA-042-180</t>
  </si>
  <si>
    <t>B08F7XK7MR</t>
  </si>
  <si>
    <t>Singapore chain bracelet - gold plated</t>
  </si>
  <si>
    <t>S925-YEL-BRA-CHA-042-190</t>
  </si>
  <si>
    <t>B08F7XTF68</t>
  </si>
  <si>
    <t>S925-ROS-BRA-CHA-042-180</t>
  </si>
  <si>
    <t>B08FTMH29W</t>
  </si>
  <si>
    <t>Singapore chain bracelet - rose plated</t>
  </si>
  <si>
    <t>S925-ROS-BRA-CHA-042-190</t>
  </si>
  <si>
    <t>B08FTJP1RV</t>
  </si>
  <si>
    <t>S925-YEL-BRA-CHA-004-200</t>
  </si>
  <si>
    <t>B08KRSQX81</t>
  </si>
  <si>
    <t>Link chain - Charm Bracelet</t>
  </si>
  <si>
    <t>S925-ROS-BRA-CHA-004-200</t>
  </si>
  <si>
    <t>B08KRSV2FM</t>
  </si>
  <si>
    <t>BIA-S925-CHAIN-001-030-400</t>
  </si>
  <si>
    <t>B00D94C26O</t>
  </si>
  <si>
    <t>Curb Chain 1.1 mm thick</t>
  </si>
  <si>
    <t>G9K-YEL-PEN-COIN-001</t>
  </si>
  <si>
    <t>B08MFPYD6Y</t>
  </si>
  <si>
    <t>St Christopher Octogonal Coin Pendant</t>
  </si>
  <si>
    <t>G9K-YEL-PEN-COIN-002</t>
  </si>
  <si>
    <t>B08MFP6S9X</t>
  </si>
  <si>
    <t>O'Maria Virgin Mary Oval Coin Pendant</t>
  </si>
  <si>
    <t>G9K-YEL-PEN-CROS-001</t>
  </si>
  <si>
    <t>B08MFQ9GX5</t>
  </si>
  <si>
    <t>Small Cross Pendant</t>
  </si>
  <si>
    <t>G9K-YEL-PEN-CROS-002</t>
  </si>
  <si>
    <t>B08MFRFP67</t>
  </si>
  <si>
    <t>Medium Cross Pendant</t>
  </si>
  <si>
    <t>G9K-YEL-PEN-CROS-003</t>
  </si>
  <si>
    <t>B08MFPM4MT</t>
  </si>
  <si>
    <t>Flat Cross Pendant</t>
  </si>
  <si>
    <t>G9K-YEL-PEN-CROS-004</t>
  </si>
  <si>
    <t>B08MFPD6T2</t>
  </si>
  <si>
    <t>Cross with Jesus Christ Pendant</t>
  </si>
  <si>
    <t>G9K-YEL-PEN-CROS-005</t>
  </si>
  <si>
    <t>B08MFPCLM5</t>
  </si>
  <si>
    <t>Celtic Cross Pendant</t>
  </si>
  <si>
    <t>G9K-YEL-PEN-HART-001</t>
  </si>
  <si>
    <t>B08WPDB9G5</t>
  </si>
  <si>
    <t>Heart Shape Pendant</t>
  </si>
  <si>
    <t>G9K-YEL-PEN-KEY-001</t>
  </si>
  <si>
    <t>B08WPD6WV5</t>
  </si>
  <si>
    <t>Key Pendant</t>
  </si>
  <si>
    <t>S925-WHI-EAR-HOOP-008-025</t>
  </si>
  <si>
    <t>B08P3K95HY</t>
  </si>
  <si>
    <t>Beaded Hoops with post notch</t>
  </si>
  <si>
    <t>S925-WHI-EAR-HOOP-009-020</t>
  </si>
  <si>
    <t>B08P3KDVBZ</t>
  </si>
  <si>
    <t>Textured Hoops with post notch</t>
  </si>
  <si>
    <t>S925-WHI-EAR-HOOP-010-020</t>
  </si>
  <si>
    <t>B08P3HR1R4</t>
  </si>
  <si>
    <t>Twisted Hoops with two textures and post notch</t>
  </si>
  <si>
    <t>S925-WHI-EAR-HOOP-011-025</t>
  </si>
  <si>
    <t>B08P3HWL2P</t>
  </si>
  <si>
    <t>Flat Mayan Hoops with post notch</t>
  </si>
  <si>
    <t>S925-WHI-EAR-HOOP-012-020</t>
  </si>
  <si>
    <t>B08P3JRT26</t>
  </si>
  <si>
    <t>Polished Curb Open Hoops with butterfly back</t>
  </si>
  <si>
    <t>S925-WHI-EAR-HOOP-013-020</t>
  </si>
  <si>
    <t>B08P3J83NZ</t>
  </si>
  <si>
    <t>Spiral Open Hoops with butterfly back</t>
  </si>
  <si>
    <t>S925-WHI-EAR-HOOP-014-025</t>
  </si>
  <si>
    <t>B08P3KHBKC</t>
  </si>
  <si>
    <t>Polished Twisted Open Hoops with butterfly back</t>
  </si>
  <si>
    <t>S925-WHI-EAR-HOOP-015-035</t>
  </si>
  <si>
    <t>B08P3KRGGG</t>
  </si>
  <si>
    <t>Big Polished Curb Open Hoops with butterfly back (hexagon)</t>
  </si>
  <si>
    <t>S925-WHI-EAR-DROP-017</t>
  </si>
  <si>
    <t>B08PC57JQL</t>
  </si>
  <si>
    <t>Polished Infinity Drop Earrings with post notch</t>
  </si>
  <si>
    <t>S925-WHI-EAR-DROP-018</t>
  </si>
  <si>
    <t>B08PC9HQJX</t>
  </si>
  <si>
    <t>Big Single Heart Drop Earrings with butterfly back</t>
  </si>
  <si>
    <t>S925-WHI-PEN-CROS-001</t>
  </si>
  <si>
    <t>B08MFPJZGP</t>
  </si>
  <si>
    <t>Polished Medium Cross Pendant</t>
  </si>
  <si>
    <t>S925-WHI-PEN-CROS-002</t>
  </si>
  <si>
    <t>B08MFPMK65</t>
  </si>
  <si>
    <t>Polished Small Flat Cross Pendant for Kids</t>
  </si>
  <si>
    <t>S925-WHI-PEN-CROS-003</t>
  </si>
  <si>
    <t>B08MFPGSKG</t>
  </si>
  <si>
    <t>Polished Big Cross Pendant</t>
  </si>
  <si>
    <t>S925-WHI-PEN-CROS-004</t>
  </si>
  <si>
    <t>B08MFNMZNP</t>
  </si>
  <si>
    <t>Engraved Medium Celtic Cross Pendant</t>
  </si>
  <si>
    <t>S925-WHI-PEN-CROS-005</t>
  </si>
  <si>
    <t>B08MFQCP6F</t>
  </si>
  <si>
    <t>Engraved Small Celtic Cross Pendant</t>
  </si>
  <si>
    <t>S925-WHI-PEN-CROS-006</t>
  </si>
  <si>
    <t>B08MFP1L2H</t>
  </si>
  <si>
    <t>Engraved Viking Axe/Cross Pendant</t>
  </si>
  <si>
    <t>S925-WHI-PEN-CROS-007</t>
  </si>
  <si>
    <t>B08MFN64Q6</t>
  </si>
  <si>
    <t>Hammered Cross Pendant</t>
  </si>
  <si>
    <t>S925-WHI-PEN-CROS-008</t>
  </si>
  <si>
    <t>B08MFQ5FVJ</t>
  </si>
  <si>
    <t>Engraved Cross with Knot Pendant</t>
  </si>
  <si>
    <t>S925-WHI-PEN-CROS-009</t>
  </si>
  <si>
    <t>B08MFQYKCR</t>
  </si>
  <si>
    <t>S925-ROS-EAR-STUD-022</t>
  </si>
  <si>
    <t>B08J88JZ2Q</t>
  </si>
  <si>
    <t>Rose Gold Plated Small Thick Heart Studs</t>
  </si>
  <si>
    <t>S925-WHI-EAR-STUD-022</t>
  </si>
  <si>
    <t>B08J8BHNF6</t>
  </si>
  <si>
    <t>Small Thick Heart Studs</t>
  </si>
  <si>
    <t>S925-YEL-EAR-STUD-022</t>
  </si>
  <si>
    <t>B08J889B27</t>
  </si>
  <si>
    <t>Yellow Gold Plated Small Thick Heart Studs</t>
  </si>
  <si>
    <t>S925-WHI-EAR-HOOP-016-020</t>
  </si>
  <si>
    <t>B08P3J9956</t>
  </si>
  <si>
    <t>Half Pave Half Openwork Hoops with Post Notch</t>
  </si>
  <si>
    <t>S925-WHI-EAR-HOOP-017-020</t>
  </si>
  <si>
    <t>B08P3KYWMH</t>
  </si>
  <si>
    <t>Complete Pave Hoops with Post Notch</t>
  </si>
  <si>
    <t>S925-WHI-PEN-LOC-007</t>
  </si>
  <si>
    <t>B08Z48GFWM</t>
  </si>
  <si>
    <t>Locket - Coin 2 Pictures</t>
  </si>
  <si>
    <t>S925-WHI-PEN-LOC-008</t>
  </si>
  <si>
    <t>B08Z4BFXWM</t>
  </si>
  <si>
    <t>Locket - Heart 4 Pictures</t>
  </si>
  <si>
    <t>S925-WHI-PEN-LOC-009</t>
  </si>
  <si>
    <t>B08Z4B7LSJ</t>
  </si>
  <si>
    <t>Locket - Leaves Engraving 4 Pictures</t>
  </si>
  <si>
    <t>S925-WHI-NEC-PEN-008</t>
  </si>
  <si>
    <t>Not listed</t>
  </si>
  <si>
    <t>Rolo Chain with Heart Shape Pendant with White Swarovski Crystals</t>
  </si>
  <si>
    <t>S925-ROS-NEC-PEN-008</t>
  </si>
  <si>
    <t>Rose Gold Plated Rolo Chain with Heart Shape Pendant with Multicolour Swarovski Crystals</t>
  </si>
  <si>
    <t>S925-WHI-EAR-SWA-003-001</t>
  </si>
  <si>
    <t>Stud Heart Earrings with White Swarovski Crystals</t>
  </si>
  <si>
    <t>S925-ROS-EAR-SWA-003-MUL</t>
  </si>
  <si>
    <t>Rose Gold Plated Stud Heart Earrings with Multicolour Swarovski Crystals</t>
  </si>
  <si>
    <t>S925-WHI-EAR-HOOP-018-020</t>
  </si>
  <si>
    <t xml:space="preserve">Open Twisted Hoop in Dark Silver RH with Butterfly Back </t>
  </si>
  <si>
    <t>S925-WHI-EAR-HOOP-019-020</t>
  </si>
  <si>
    <t xml:space="preserve">Open Textured Hoop in Dark Silver RH with Butterfly Back </t>
  </si>
  <si>
    <t>S925-WHI-EAR-DROP-019</t>
  </si>
  <si>
    <t>B08PC6PZQZ</t>
  </si>
  <si>
    <t>Leaf / Feather Drop Earrings with White Swarowski Stone</t>
  </si>
  <si>
    <t>S925-WHI-EAR-SWA-004-001</t>
  </si>
  <si>
    <t>B08CWLTBX2</t>
  </si>
  <si>
    <t>Round Stud Earrings with Swarovski. CRYSTAL</t>
  </si>
  <si>
    <t>S925-WHI-EAR-SWA-004-001-AB</t>
  </si>
  <si>
    <t>B08CXGRPRS</t>
  </si>
  <si>
    <t>Round Stud Earrings with Swarovski. AURORE BOREALE</t>
  </si>
  <si>
    <t>S925-WHI-EAR-SWA-004-001-L103</t>
  </si>
  <si>
    <t>B08CXNV18Z</t>
  </si>
  <si>
    <t>Round Stud Earrings with Swarovski. POWDER ROSE</t>
  </si>
  <si>
    <t>S925-WHI-EAR-SWA-004-246</t>
  </si>
  <si>
    <t>B08CXWDLP1</t>
  </si>
  <si>
    <t>Round Stud Earrings with Swarovski. LIGHT COLORADO TOPAZ</t>
  </si>
  <si>
    <t>S925-WHI-EAR-SWA-004-202</t>
  </si>
  <si>
    <t>B08CXVYFT9</t>
  </si>
  <si>
    <t>Round Stud Earrings with Swarovski. AQUAMARINE</t>
  </si>
  <si>
    <t>S925-WHI-EAR-SWA-004-207</t>
  </si>
  <si>
    <t>B08CX45BP1</t>
  </si>
  <si>
    <t>Round Stud Earrings with Swarovski. MONTANA</t>
  </si>
  <si>
    <t>S925-WHI-EAR-SWA-005-001</t>
  </si>
  <si>
    <t>B08CXRHBFJ</t>
  </si>
  <si>
    <t>Square Stud Earrings with Swarovski. CRYSTAL</t>
  </si>
  <si>
    <t>S925-WHI-EAR-SWA-005-001-AB</t>
  </si>
  <si>
    <t>B08CXS1VKP</t>
  </si>
  <si>
    <t>Square Stud Earrings with Swarovski. AURORE BOREALE</t>
  </si>
  <si>
    <t>S925-WHI-EAR-SWA-005-001-L103</t>
  </si>
  <si>
    <t>B08CXMLHK9</t>
  </si>
  <si>
    <t>Square Stud Earrings with Swarovski. POWDER ROSE</t>
  </si>
  <si>
    <t>S925-WHI-EAR-SWA-005-246</t>
  </si>
  <si>
    <t>B08CXPW5XR</t>
  </si>
  <si>
    <t>Square Stud Earrings with Swarovski. LIGHT COLORADO TOPAZ</t>
  </si>
  <si>
    <t>S925-WHI-EAR-SWA-005-202</t>
  </si>
  <si>
    <t>B08CXS1VKY</t>
  </si>
  <si>
    <t>Square Stud Earrings with Swarovski. AQUAMARINE</t>
  </si>
  <si>
    <t>S925-WHI-EAR-SWA-005-266</t>
  </si>
  <si>
    <t>B08CXM16GW</t>
  </si>
  <si>
    <t>Square Stud Earrings with Swarovski. DENIM BLUE</t>
  </si>
  <si>
    <t>S925-WHI-NEC-CHA-024-047-450</t>
  </si>
  <si>
    <t>B08LW3T1NG</t>
  </si>
  <si>
    <t>Chain - Super Flat Curb - Gauge 120 - Width 4.7 mm - Length 45 cm</t>
  </si>
  <si>
    <t>S925-WHI-NEC-CHA-024-047-500</t>
  </si>
  <si>
    <t>B08LW3RVMX</t>
  </si>
  <si>
    <t>Chain - Super Flat Curb - Gauge 120 - Width 4.7 mm - Length 50 cm</t>
  </si>
  <si>
    <t>S925-WHI-NEC-CHA-024-055-500</t>
  </si>
  <si>
    <t>B08LW4GWKZ</t>
  </si>
  <si>
    <t>Chain - Super Flat Curb - Gauge 150 - Width 5.5 mm - Length 50 cm</t>
  </si>
  <si>
    <t>S925-WHI-NEC-CHA-024-055-550</t>
  </si>
  <si>
    <t>B08LW5ZY2C</t>
  </si>
  <si>
    <t>Chain - Super Flat Curb - Gauge 150 - Width 5.5 mm - Length 55 cm</t>
  </si>
  <si>
    <t>S925-WHI-NEC-CHA-024-079-500</t>
  </si>
  <si>
    <t>B08LW65TPH</t>
  </si>
  <si>
    <t>Chain - Super Flat Curb - Gauge 200 - Width 7.9 mm - Length 50 cm</t>
  </si>
  <si>
    <t>S925-WHI-NEC-CHA-024-079-550</t>
  </si>
  <si>
    <t>B08LW3Y5D4</t>
  </si>
  <si>
    <t>Chain - Super Flat Curb - Gauge 200 - Width 7.9 mm - Length 55 cm</t>
  </si>
  <si>
    <t>S925-WHI-NEC-CHA-025-047-450</t>
  </si>
  <si>
    <t>B08LW53JQ3</t>
  </si>
  <si>
    <t>Chain - Super Flat Figaro - Gauge 120 - Width 4.7 mm - Length 45 cm</t>
  </si>
  <si>
    <t>S925-WHI-NEC-CHA-025-047-500</t>
  </si>
  <si>
    <t>B08LW4NW2K</t>
  </si>
  <si>
    <t>Chain - Super Flat Figaro - Gauge 120 - Width 4.7 mm - Length 50 cm</t>
  </si>
  <si>
    <t>S925-WHI-NEC-CHA-025-055-500</t>
  </si>
  <si>
    <t>B08LW5BJ84</t>
  </si>
  <si>
    <t>Chain - Super Flat Figaro - Gauge 150 - Width 5.5 mm - Length 50 cm</t>
  </si>
  <si>
    <t>S925-WHI-NEC-CHA-025-055-550</t>
  </si>
  <si>
    <t>B08LW67L49</t>
  </si>
  <si>
    <t>Chain - Super Flat Figaro - Gauge 150 - Width 5.5 mm - Length 55 cm</t>
  </si>
  <si>
    <t>S925-WHI-NEC-CHA-025-077-500</t>
  </si>
  <si>
    <t>B08LW4JTPS</t>
  </si>
  <si>
    <t>Chain - Super Flat Figaro - Gauge 180 - Width 7.7 mm - Length 50 cm</t>
  </si>
  <si>
    <t>S925-WHI-NEC-CHA-025-077-550</t>
  </si>
  <si>
    <t>B08LW4B9ZY</t>
  </si>
  <si>
    <t>Chain - Super Flat Figaro - Gauge 180 - Width 7.7 mm - Length 55 cm</t>
  </si>
  <si>
    <t>S925-BAW-BRA-CHA-012-190</t>
  </si>
  <si>
    <t>B08LGR98JB</t>
  </si>
  <si>
    <t>Bracelet - Herringbone 2W1B - Gauge 040 each - Width 4.5 mm - Length 19 cm</t>
  </si>
  <si>
    <t>S925-BAW-NEC-CHA-016-045-450</t>
  </si>
  <si>
    <t>B08LGY5RXS</t>
  </si>
  <si>
    <t>Chain - Herringbone 2W1B - Gauge 040 each - Width 4.5 mm - Length 45 cm</t>
  </si>
  <si>
    <t>G9K-YEL-BRA-CHA-002-190</t>
  </si>
  <si>
    <t>B09311RFPZ</t>
  </si>
  <si>
    <t>Oval Link Chain Bracelet - Width 4.4 mm - Length 19 cm</t>
  </si>
  <si>
    <t>G9K-YEL-BRA-CHA-003-190</t>
  </si>
  <si>
    <t>B09314BZFT</t>
  </si>
  <si>
    <t>Round Link Chain Bracelet - Width 5.0 mm - Length 19 cm</t>
  </si>
  <si>
    <t>G10K-YEL-BRA-CHA-004-200</t>
  </si>
  <si>
    <t>B09KSB4XFK</t>
  </si>
  <si>
    <t>Flat Curb Chain Bracelet - Width 5.8 mm - Length 20 cm</t>
  </si>
  <si>
    <t>S925-WHI-BRA-CHA-044-190</t>
  </si>
  <si>
    <t>B08L5FQJ3K</t>
  </si>
  <si>
    <t>Square Byzantine Chain Bracelet - Width 4.7 mm - Length 19 cm</t>
  </si>
  <si>
    <t>S925-WHI-BRA-CHA-044-200</t>
  </si>
  <si>
    <t>B08L5FZDV4</t>
  </si>
  <si>
    <t>Square Byzantine Chain Bracelet - Width 4.7 mm - Length 20 cm</t>
  </si>
  <si>
    <t>S925-WHI-COM-NAE-001</t>
  </si>
  <si>
    <t>B08CXL4LD1</t>
  </si>
  <si>
    <t>SET: Rolo Chain with Heart Shape Pendant + Stud Heart Earrings with White Swarovski Crystals</t>
  </si>
  <si>
    <t>S925-ROS-COM-NAE-001</t>
  </si>
  <si>
    <t>B08CXPL628</t>
  </si>
  <si>
    <t>SET: Rose Gold Plated Rolo Chain with Heart Shape Pendant + Stud Heart Earrings with Multicolour Swarovski Crystals</t>
  </si>
  <si>
    <t>S925-YEL-NEC-CHA-026-047-450</t>
  </si>
  <si>
    <t>B08L5FPM3T</t>
  </si>
  <si>
    <t>Round Byzantine Chain Necklace- Width 4.7 mm-Length 45cm</t>
  </si>
  <si>
    <t>S925-YEL-NEC-CHA-026-047-650</t>
  </si>
  <si>
    <t>B08L5GM72G</t>
  </si>
  <si>
    <t>Round Byzantine Chain Necklace- Width 4.7 mm-Length 65cm</t>
  </si>
  <si>
    <t>S925-YEL-BRA-CHA-020-200</t>
  </si>
  <si>
    <t>B091V3CDL4</t>
  </si>
  <si>
    <t>Gold Plated Heart Chain</t>
  </si>
  <si>
    <t>S925-ROS-BRA-CHA-020-200</t>
  </si>
  <si>
    <t>B091V3TMGW</t>
  </si>
  <si>
    <t>Rose Plated Heart Chain</t>
  </si>
  <si>
    <t>S925-WHI-EAR-STUD-PERL-001-6to7</t>
  </si>
  <si>
    <t>B08ZSTHD3P</t>
  </si>
  <si>
    <t>Silver Pearl Studs (white) - 6 to 7 mm</t>
  </si>
  <si>
    <t>S925-WHI-EAR-STUD-PERL-001-7to8</t>
  </si>
  <si>
    <t>B08ZSVSK7Z</t>
  </si>
  <si>
    <t>Silver Pearl Studs (white) - 7 to 8 mm</t>
  </si>
  <si>
    <t>S925-WHI-EAR-STUD-PERL-001-9to10</t>
  </si>
  <si>
    <t>B08ZSSZDS8</t>
  </si>
  <si>
    <t>Silver Pearl Studs (white) - 9 to 10 mm</t>
  </si>
  <si>
    <t>S925-YEL-EAR-STUD-PERL-001-6to7</t>
  </si>
  <si>
    <t>B08ZSVZLK9</t>
  </si>
  <si>
    <t>Yellow Gold Plated Pearl Studs (white) - 6 to 7 mm</t>
  </si>
  <si>
    <t>S925-YEL-EAR-STUD-PERL-001-7to8</t>
  </si>
  <si>
    <t>B08ZSTPC2F</t>
  </si>
  <si>
    <t>Yellow Gold Plated Pearl Studs (white) - 7 to 8 mm</t>
  </si>
  <si>
    <t>S925-YEL-EAR-STUD-PERL-001-9to10</t>
  </si>
  <si>
    <t>B08ZSTH9H3</t>
  </si>
  <si>
    <t>Yellow Gold Plated Pearl Studs (white) - 9 to 10 mm</t>
  </si>
  <si>
    <t>S925-WHI-EAR-STUD-PERL-002-6to7</t>
  </si>
  <si>
    <t>B08ZSWSCXX</t>
  </si>
  <si>
    <t>Silver Pearl Studs (black) - 6 to 7 mm</t>
  </si>
  <si>
    <t>S925-WHI-EAR-STUD-PERL-002-7to8</t>
  </si>
  <si>
    <t>B08ZST4DBL</t>
  </si>
  <si>
    <t>Silver Pearl Studs (black) - 7 to 8 mm</t>
  </si>
  <si>
    <t>S925-WHI-EAR-STUD-PERL-002-9to10</t>
  </si>
  <si>
    <t>B08ZSTGZ6N</t>
  </si>
  <si>
    <t>Silver Pearl Studs (black) - 9 to 10 mm</t>
  </si>
  <si>
    <t>S925-WHI-EAR-HOOP-020-012</t>
  </si>
  <si>
    <t>B0943XX2SF</t>
  </si>
  <si>
    <t>Silver Huggie Hoops - Pave - 12 mm</t>
  </si>
  <si>
    <t>S925-YEL-EAR-HOOP-020-012</t>
  </si>
  <si>
    <t>B0943XS5HL</t>
  </si>
  <si>
    <t>GP Huggie Hoops - Pave - 12 mm</t>
  </si>
  <si>
    <t>S925-WHI-EAR-HOOP-020-020</t>
  </si>
  <si>
    <t>B0943YDNJC</t>
  </si>
  <si>
    <t>Silver Huggie Hoops - Pave - 20 mm</t>
  </si>
  <si>
    <t>S925-YEL-EAR-HOOP-020-020</t>
  </si>
  <si>
    <t>B0943WDXFR</t>
  </si>
  <si>
    <t>GP Huggie Hoops - Pave - 20 mm</t>
  </si>
  <si>
    <t>G9K-YEL-NEC-CHA-001-011-360</t>
  </si>
  <si>
    <t>B08XY2DJGF</t>
  </si>
  <si>
    <t>1.1mm Curb Chain 9K - 36cm</t>
  </si>
  <si>
    <t>G9K-YEL-NEC-CHA-001-011-450</t>
  </si>
  <si>
    <t>B08XY33TMG</t>
  </si>
  <si>
    <t>1.1mm Curb Chain 9K - 45cm</t>
  </si>
  <si>
    <t>G9K-YEL-NEC-CHA-001-011-500</t>
  </si>
  <si>
    <t>B08XY3GMG8</t>
  </si>
  <si>
    <t>1.1mm Curb Chain 9K - 50cm</t>
  </si>
  <si>
    <t>G9K-YEL-NEC-CHA-001-011-600</t>
  </si>
  <si>
    <t>B08XY4GZTZ</t>
  </si>
  <si>
    <t>1.1mm Curb Chain 9K - 60 cm</t>
  </si>
  <si>
    <t>S925-WHI-RIN-CEL-006-I</t>
  </si>
  <si>
    <t>B08R41TJSQ</t>
  </si>
  <si>
    <t>Celtic Braid Ring - I</t>
  </si>
  <si>
    <t>S925-WHI-RIN-CEL-006-K</t>
  </si>
  <si>
    <t>B08R3ZW9Y5</t>
  </si>
  <si>
    <t>Celtic Braid Ring - K</t>
  </si>
  <si>
    <t>S925-WHI-RIN-CEL-006-P</t>
  </si>
  <si>
    <t>B08R41X17V</t>
  </si>
  <si>
    <t>Celtic Braid Ring - P</t>
  </si>
  <si>
    <t>S925-WHI-RIN-CEL-006-R</t>
  </si>
  <si>
    <t>B08R42GF7S</t>
  </si>
  <si>
    <t>Celtic Braid Ring - R</t>
  </si>
  <si>
    <t>S925-WHI-RIN-CEL-006-S</t>
  </si>
  <si>
    <t>B08R424WXD</t>
  </si>
  <si>
    <t>Celtic Braid Ring - S</t>
  </si>
  <si>
    <t>S925-WHI-RIN-GEM-001-I</t>
  </si>
  <si>
    <t>B08R3W4FT3</t>
  </si>
  <si>
    <t>Ring with CZ - I</t>
  </si>
  <si>
    <t>S925-WHI-RIN-GEM-001-K</t>
  </si>
  <si>
    <t>B08R3ZN3TN</t>
  </si>
  <si>
    <t>Ring with CZ - K</t>
  </si>
  <si>
    <t>S925-WHI-RIN-GEM-001-P</t>
  </si>
  <si>
    <t>B08R41LNFD</t>
  </si>
  <si>
    <t>Ring with CZ - P</t>
  </si>
  <si>
    <t>S925-WHI-RIN-GEM-001-R</t>
  </si>
  <si>
    <t>B08R3ZVD3F</t>
  </si>
  <si>
    <t>Ring with CZ - R</t>
  </si>
  <si>
    <t>S925-WHI-RIN-GEM-001-S</t>
  </si>
  <si>
    <t>B08R42FXDB</t>
  </si>
  <si>
    <t>Ring with CZ - S</t>
  </si>
  <si>
    <t>S925-WHI-PEN-LOC-010</t>
  </si>
  <si>
    <t>B08Z49YBVT</t>
  </si>
  <si>
    <t>Silver Locket - Wings Design</t>
  </si>
  <si>
    <t>S925-WHI-PEN-LOC-011</t>
  </si>
  <si>
    <t>B08Z4B83GL</t>
  </si>
  <si>
    <t>Silver Locket - Engraved Angel Wings</t>
  </si>
  <si>
    <t>S925-WHI-EAR-STUD-SWA-006-202</t>
  </si>
  <si>
    <t>B099S943ZW</t>
  </si>
  <si>
    <t>Round Stud Earrings with Swarovski 4 pin crown - Aquamarine</t>
  </si>
  <si>
    <t>S925-WHI-EAR-STUD-SWA-006-001-BBL</t>
  </si>
  <si>
    <t>B099SCVL6Q</t>
  </si>
  <si>
    <t>Round Stud Earrings with Swarovski 4 pin crown - Bermuda Blue</t>
  </si>
  <si>
    <t>S925-WHI-EAR-STUD-SWA-006-296</t>
  </si>
  <si>
    <t>B099S9PSXN</t>
  </si>
  <si>
    <t>Round Stud Earrings with Swarovski 4 pin crown - Majestic Blue</t>
  </si>
  <si>
    <t>S925-WHI-EAR-STUD-SWA-006-266</t>
  </si>
  <si>
    <t>B099S9KP1Z</t>
  </si>
  <si>
    <t>Round Stud Earrings with Swarovski 4 pin crown - Dark Denim Blue</t>
  </si>
  <si>
    <t>S925-WHI-EAR-CUFF-008</t>
  </si>
  <si>
    <t>B09C6GRXJ6</t>
  </si>
  <si>
    <t>Silver Bali ear cuff: Rope and Knot pattern</t>
  </si>
  <si>
    <t>S925-WHI-EAR-CUFF-009</t>
  </si>
  <si>
    <t>B09C6JV3K6</t>
  </si>
  <si>
    <t>Silver Bali ear cuff: Wire pattern</t>
  </si>
  <si>
    <t>S925-WHI-EAR-CUFF-010</t>
  </si>
  <si>
    <t>B09C6J57RJ</t>
  </si>
  <si>
    <t>Silver Bali ear cuff: Rope and Ball pattern</t>
  </si>
  <si>
    <t>S925-WHI-EAR-CUFF-011</t>
  </si>
  <si>
    <t>B09C6HTNQB</t>
  </si>
  <si>
    <t>Silver Bali ear cuff: 3 ropes pattern</t>
  </si>
  <si>
    <t>S925-WHI-EAR-CUFF-012</t>
  </si>
  <si>
    <t>B09C6JQF6R</t>
  </si>
  <si>
    <t>Silver Bali ear cuff: 3 wires patern</t>
  </si>
  <si>
    <t>S925-WHI-EAR-CUFF-013</t>
  </si>
  <si>
    <t>B09C6HFJPM</t>
  </si>
  <si>
    <t>Silver Bali ear cuff: 3 ropes and wire pattern</t>
  </si>
  <si>
    <t>S925-WHI-RIN-HAM-001-K</t>
  </si>
  <si>
    <t>Silver Hammered ring: Size K</t>
  </si>
  <si>
    <t>S925-WHI-RIN-HAM-001-L</t>
  </si>
  <si>
    <t>Silver Hammered ring: Size L</t>
  </si>
  <si>
    <t>S925-WHI-RIN-HAM-001-M</t>
  </si>
  <si>
    <t>Silver Hammered ring: Size M</t>
  </si>
  <si>
    <t>S925-WHI-RIN-HAM-001-N</t>
  </si>
  <si>
    <t>Silver Hammered ring: Size N</t>
  </si>
  <si>
    <t>S925-WHI-RIN-HAM-001-O</t>
  </si>
  <si>
    <t>Silver Hammered ring: Size O</t>
  </si>
  <si>
    <t>S925-WHI-RIN-HAM-001-P</t>
  </si>
  <si>
    <t>Silver Hammered ring: Size P</t>
  </si>
  <si>
    <t>S925-WHI-RIN-HAM-001-Q</t>
  </si>
  <si>
    <t>Silver Hammered ring: Size Q</t>
  </si>
  <si>
    <t>S925-WHI-RIN-HAM-001-R</t>
  </si>
  <si>
    <t>Silver Hammered ring: Size R</t>
  </si>
  <si>
    <t>S925-WHI-RIN-HAM-001-S</t>
  </si>
  <si>
    <t>Silver Hammered ring: Size S</t>
  </si>
  <si>
    <t>S925-WHI-EAR-STUD-ZOD-001-ARI</t>
  </si>
  <si>
    <t>B09J5GPZC5</t>
  </si>
  <si>
    <t>Silver Zodiac Stud: Aries</t>
  </si>
  <si>
    <t>S925-WHI-EAR-STUD-ZOD-001-TAU</t>
  </si>
  <si>
    <t>B09J5G9MV3</t>
  </si>
  <si>
    <t>Silver Zodiac Stud: Taurus</t>
  </si>
  <si>
    <t>S925-WHI-EAR-STUD-ZOD-001-GEM</t>
  </si>
  <si>
    <t>B09J5T2J41</t>
  </si>
  <si>
    <t>Silver Zodiac Stud: Gemini</t>
  </si>
  <si>
    <t>S925-WHI-EAR-STUD-ZOD-001-CAN</t>
  </si>
  <si>
    <t>B09J5GG193</t>
  </si>
  <si>
    <t>Silver Zodiac Stud: Cancer</t>
  </si>
  <si>
    <t>S925-WHI-EAR-STUD-ZOD-001-LEO</t>
  </si>
  <si>
    <t>B09J5J8H6Y</t>
  </si>
  <si>
    <t>Silver Zodiac Stud: Leo</t>
  </si>
  <si>
    <t>S925-WHI-EAR-STUD-ZOD-001-VIR</t>
  </si>
  <si>
    <t>B09J5GT8LJ</t>
  </si>
  <si>
    <t>Silver Zodiac Stud: Virgo</t>
  </si>
  <si>
    <t>S925-WHI-EAR-STUD-ZOD-001-LIB</t>
  </si>
  <si>
    <t>B09J5JHY8Y</t>
  </si>
  <si>
    <t>Silver Zodiac Stud: Libra</t>
  </si>
  <si>
    <t>S925-WHI-EAR-STUD-ZOD-001-SCO</t>
  </si>
  <si>
    <t>B09J5GTMTZ</t>
  </si>
  <si>
    <t>Silver Zodiac Stud: Scorpio</t>
  </si>
  <si>
    <t>S925-WHI-EAR-STUD-ZOD-001-SAG</t>
  </si>
  <si>
    <t>B09J5GX7TF</t>
  </si>
  <si>
    <t>Silver Zodiac Stud: Sagittarius</t>
  </si>
  <si>
    <t>S925-WHI-EAR-STUD-ZOD-001-CAP</t>
  </si>
  <si>
    <t>B09J5GWWBG</t>
  </si>
  <si>
    <t>Silver Zodiac Stud: Capricorn</t>
  </si>
  <si>
    <t>S925-WHI-EAR-STUD-ZOD-001-AQU</t>
  </si>
  <si>
    <t>B09J5H66LH</t>
  </si>
  <si>
    <t>Silver Zodiac Stud: Aquarius</t>
  </si>
  <si>
    <t>S925-WHI-EAR-STUD-ZOD-001-PIS</t>
  </si>
  <si>
    <t>B09J5J23HH</t>
  </si>
  <si>
    <t>Silver Zodiac Stud: Pisces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</si>
  <si>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</si>
  <si>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</si>
  <si>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</si>
  <si>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</si>
  <si>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</si>
  <si>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</si>
  <si>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</si>
  <si>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</si>
  <si>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</si>
  <si>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S925-WHI-BRA-SLI-006-WHI</t>
  </si>
  <si>
    <t>S925-WHI-BRA-SLI-006-RAW</t>
  </si>
  <si>
    <t>S925-WHI-BRA-SLI-006-EAW</t>
  </si>
  <si>
    <t>S925-WHI-BRA-SLI-006-SAW</t>
  </si>
  <si>
    <t>S925-WHI-RIN-GEM-002-RUB</t>
  </si>
  <si>
    <t>S925-WHI-RIN-GEM-002-EME</t>
  </si>
  <si>
    <t>S925-WHI-RIN-GEM-002-SAP</t>
  </si>
  <si>
    <t>S925-WHI-NEC-CHA-SWA-001-001-450</t>
  </si>
  <si>
    <t>S925-WHI-NEC-CHA-SWA-001-MUL-450</t>
  </si>
  <si>
    <t>S925-WHI-NEC-CHA-SWA-002-001-450</t>
  </si>
  <si>
    <t>S925-WHI-NEC-CHA-SWA-002-MUL-450</t>
  </si>
  <si>
    <t>S925-WHI-BRA-CHA-SWA-001-001-200</t>
  </si>
  <si>
    <t>S925-WHI-BRA-CHA-SWA-001-MUL-200</t>
  </si>
  <si>
    <t>S925-WHI-BRA-CHA-SWA-002-001-200</t>
  </si>
  <si>
    <t>S925-WHI-BRA-CHA-SWA-002-MUL-200</t>
  </si>
  <si>
    <t>G9K-YEL-EAR-STUD-GEM-CZ-001-003</t>
  </si>
  <si>
    <t>9kt gold studs with 4-claws 3mm CZ. Screwback</t>
  </si>
  <si>
    <t>G9K-YEL-EAR-STUD-GEM-CZ-001-004</t>
  </si>
  <si>
    <t>9kt gold studs with 4-claws 3.75mm CZ. Normal butterfly</t>
  </si>
  <si>
    <t>G9K-YEL-EAR-STUD-GEM-CZ-001-005</t>
  </si>
  <si>
    <t>9kt gold studs with 4-claws 5mm CZ. Normal butterfly</t>
  </si>
  <si>
    <t>G9K-YEL-EAR-STUD-GEM-CZ-001-006</t>
  </si>
  <si>
    <t>9kt gold studs with 4-claws 6mm CZ. Normal butterfly</t>
  </si>
  <si>
    <t>G9K-YEL-EAR-STUD-PERL-001-3to4</t>
  </si>
  <si>
    <t>9kt gold stud with freshwater pearl (3-3.5mm). Screwback</t>
  </si>
  <si>
    <t>G9K-YEL-EAR-STUD-PERL-001-6to7</t>
  </si>
  <si>
    <t>9kt gold stud with freshwater pearl (6-6.5mm)</t>
  </si>
  <si>
    <t>G9K-YEL-EAR-STUD-PERL-001-7to8</t>
  </si>
  <si>
    <t>9kt gold stud with freshwater pearl (7-7.5mm)</t>
  </si>
  <si>
    <t>G9K-YEL-EAR-STUD-BALL-001-003</t>
  </si>
  <si>
    <t>9kt gold 3mm ball stud with screwback</t>
  </si>
  <si>
    <t>G9K-YEL-EAR-STUD-BALL-001-004</t>
  </si>
  <si>
    <t>9kt gold 4mm ball stud with normal butterfly</t>
  </si>
  <si>
    <t>G9K-YEL-EAR-STUD-BALL-001-005</t>
  </si>
  <si>
    <t>9kt gold 5mm ball stud with normal butterfly</t>
  </si>
  <si>
    <t>G9K-YEL-EAR-STUD-BALL-001-006</t>
  </si>
  <si>
    <t>9kt gold 6mm ball stud with normal butterfly</t>
  </si>
  <si>
    <t>G9K-YEL-PEN-HART-002</t>
  </si>
  <si>
    <t>9kt gold heart pendant</t>
  </si>
  <si>
    <t>G9K-YEL-PEN-GEM-CZ-001</t>
  </si>
  <si>
    <t>9k gold solitaire heart pendant with CZ</t>
  </si>
  <si>
    <t>G9K-YEL-PEN-GEM-CZ-002</t>
  </si>
  <si>
    <t>9K gold solitaire circle pendant with CZ</t>
  </si>
  <si>
    <t>G9K-YEL-EAR-HOOP-002-010</t>
  </si>
  <si>
    <t>9kt gold hoops with 10mm external diameter</t>
  </si>
  <si>
    <t>G9K-YEL-EAR-HOOP-002-015</t>
  </si>
  <si>
    <t>9kt gold hoops with 15mm external diameter</t>
  </si>
  <si>
    <t>G9K-YEL-EAR-HOOP-002-020</t>
  </si>
  <si>
    <t>9kt gold hoops with 20mm external diameter</t>
  </si>
  <si>
    <t>S925-WHI-EAR-HOOP-PEN-001-010</t>
  </si>
  <si>
    <t>Silver click-down hoop with leaf pendant (10mm internal)</t>
  </si>
  <si>
    <t>S925-WHI-EAR-HOOP-PEN-002-010</t>
  </si>
  <si>
    <t>Silver click-down hoop with lotus silhouette pendant (10mm internal)</t>
  </si>
  <si>
    <t>S925-WHI-EAR-HOOP-PEN-003-010</t>
  </si>
  <si>
    <t>Silver click-down hoop with puzzle piece pendant (10mm internal)</t>
  </si>
  <si>
    <t>S925-WHI-EAR-HOOP-PEN-004-012</t>
  </si>
  <si>
    <t>Silver click-down hoop with roman coin pendant (12mm internal)</t>
  </si>
  <si>
    <t>S925-WHI-EAR-HOOP-PEN-005-010</t>
  </si>
  <si>
    <t>Silver click-down hoop with rounded star pendant (10mm internal)</t>
  </si>
  <si>
    <t>S925-WHI-EAR-HOOP-PEN-006-010</t>
  </si>
  <si>
    <t>Silver click-down hoop with moon pendant (10mm internal)</t>
  </si>
  <si>
    <t>S925-WHI-EAR-HOOP-PEN-007-012</t>
  </si>
  <si>
    <t>Silver click-down hoop with clover pendant (12mm internal)</t>
  </si>
  <si>
    <t>S925-WHI-EAR-HOOP-PEN-008-012</t>
  </si>
  <si>
    <t>Silver click-down hoop with star silhouette pendant (12mm internal)</t>
  </si>
  <si>
    <t>S925-WHI-EAR-HOOP-PEN-009-012</t>
  </si>
  <si>
    <t>Silver click-down hoop with flat star pendant (12mm internal)</t>
  </si>
  <si>
    <t>S925-WHI-EAR-HOOP-PEN-010-012</t>
  </si>
  <si>
    <t>Silver click-down hoop with CZ cross pendant (12mm internal)</t>
  </si>
  <si>
    <t>S925-WHI-EAR-HOOP-PEN-011-012</t>
  </si>
  <si>
    <t>Silver click-down hoop with CZ heart silhouette pendant (12mm internal)</t>
  </si>
  <si>
    <t>S925-WHI-EAR-HOOP-PEN-012-012</t>
  </si>
  <si>
    <t>Silver click-down hoop with CZ snake pendant (12mm internal)</t>
  </si>
  <si>
    <t>S925-WHI-EAR-HOOP-PEN-013-012</t>
  </si>
  <si>
    <t>Silver click-down hoop with pearl pendant (12mm internal)</t>
  </si>
  <si>
    <t>S925-WHI-BRA-BAN-HAM-001-600</t>
  </si>
  <si>
    <t>Open thin hammered bangle in silver</t>
  </si>
  <si>
    <t>S925-YEL-BRA-BAN-HAM-001-600</t>
  </si>
  <si>
    <t>Open thin hammered bangle in GP</t>
  </si>
  <si>
    <t>S925-WHI-BRA-BAN-HAM-002-600</t>
  </si>
  <si>
    <t>Open thick hammered bangle in silver</t>
  </si>
  <si>
    <t>S925-YEL-BRA-BAN-HAM-002-600</t>
  </si>
  <si>
    <t>Open thick hammered bangle in GP</t>
  </si>
  <si>
    <t>G9K-YEL-BRA-CHA-004-060-205</t>
  </si>
  <si>
    <t>9k Flat curb hollow chain bracelet 6mm - 20.5cm</t>
  </si>
  <si>
    <t>G9K-YEL-BRA-CHA-004-090-205</t>
  </si>
  <si>
    <t>9k Flat curb hollow chain bracelet 9mm - 20.5cm</t>
  </si>
  <si>
    <t>G9K-YEL-NEC-CHA-009-060-500</t>
  </si>
  <si>
    <t>9k Flat curb hollow chain necklace 6mm - 50cm</t>
  </si>
  <si>
    <t>G9K-YEL-NEC-CHA-009-060-550</t>
  </si>
  <si>
    <t>9k Flat curb hollow chain necklace 6mm - 55cm</t>
  </si>
  <si>
    <t>G9K-YEL-NEC-CHA-009-060-600</t>
  </si>
  <si>
    <t>9k Flat curb hollow chain necklace 6mm - 60cm</t>
  </si>
  <si>
    <t>S925-WHI-EAR-STUD-023</t>
  </si>
  <si>
    <t>Silver hammered star stud earring</t>
  </si>
  <si>
    <t>S925-WHI-EAR-STUD-024</t>
  </si>
  <si>
    <t>Silver spiral/torn stud earring</t>
  </si>
  <si>
    <t>S925-WHI-EAR-STUD-025</t>
  </si>
  <si>
    <t>Silver flat star stud earring</t>
  </si>
  <si>
    <t>S925-WHI-EAR-STUD-026</t>
  </si>
  <si>
    <t>Silver mismatch moon and star stud earrings</t>
  </si>
  <si>
    <t>S925-WHI-EAR-STUD-027</t>
  </si>
  <si>
    <t>Silver moon stud earrings</t>
  </si>
  <si>
    <t>S925-WHI-EAR-STUD-028</t>
  </si>
  <si>
    <t>Silver moon silhouette stud earrings</t>
  </si>
  <si>
    <t>S925-WHI-EAR-STUD-029</t>
  </si>
  <si>
    <t>Silver thunder stud earrings</t>
  </si>
  <si>
    <t>S925-WHI-EAR-STUD-030</t>
  </si>
  <si>
    <t>Silver north star stud earrings</t>
  </si>
  <si>
    <t>S925-YEL-EAR-STUD-023</t>
  </si>
  <si>
    <t>GP hammered star stud earring</t>
  </si>
  <si>
    <t>S925-YEL-EAR-STUD-024</t>
  </si>
  <si>
    <t>GP spiral/torn stud earring</t>
  </si>
  <si>
    <t>S925-YEL-EAR-STUD-025</t>
  </si>
  <si>
    <t>GP flat star stud earring</t>
  </si>
  <si>
    <t>S925-YEL-EAR-STUD-026</t>
  </si>
  <si>
    <t>GP mismatch moon and star stud earrings</t>
  </si>
  <si>
    <t>S925-YEL-EAR-STUD-027</t>
  </si>
  <si>
    <t>GP moon stud earrings</t>
  </si>
  <si>
    <t>S925-YEL-EAR-STUD-028</t>
  </si>
  <si>
    <t>GP moon silhouette stud earrings</t>
  </si>
  <si>
    <t>S925-YEL-EAR-STUD-029</t>
  </si>
  <si>
    <t>GP thunder stud earrings</t>
  </si>
  <si>
    <t>S925-YEL-EAR-STUD-030</t>
  </si>
  <si>
    <t>GP north star stud earrings</t>
  </si>
  <si>
    <t>S925-WHI-EAR-STUD-031</t>
  </si>
  <si>
    <t>Silver flat dot stud earrings</t>
  </si>
  <si>
    <t>S925-WHI-EAR-STUD-032</t>
  </si>
  <si>
    <t>Silver flat hammered dot stud earrings</t>
  </si>
  <si>
    <t>S925-WHI-EAR-STUD-033</t>
  </si>
  <si>
    <t>Silver rounded dot stud earrings</t>
  </si>
  <si>
    <t>S925-WHI-EAR-STUD-034</t>
  </si>
  <si>
    <t>Silver big circumference stud earrings</t>
  </si>
  <si>
    <t>S925-WHI-EAR-STUD-035</t>
  </si>
  <si>
    <t>Silver big hammered circumference stud earrings</t>
  </si>
  <si>
    <t>S925-WHI-EAR-STUD-036</t>
  </si>
  <si>
    <t>Silver medium size circumference stud earrings</t>
  </si>
  <si>
    <t>S925-WHI-EAR-STUD-037</t>
  </si>
  <si>
    <t>Silver polished bar stud earrings</t>
  </si>
  <si>
    <t>S925-WHI-EAR-STUD-038</t>
  </si>
  <si>
    <t>Silver hammered bar stud earrings</t>
  </si>
  <si>
    <t>S925-WHI-EAR-STUD-039</t>
  </si>
  <si>
    <t>Silver polished triangle stud earrings</t>
  </si>
  <si>
    <t>S925-WHI-EAR-STUD-040</t>
  </si>
  <si>
    <t>Silver hammered triangle stud earrings</t>
  </si>
  <si>
    <t>S925-WHI-EAR-STUD-041</t>
  </si>
  <si>
    <t>Silver polished hexagon stud earrings</t>
  </si>
  <si>
    <t>S925-WHI-EAR-STUD-042</t>
  </si>
  <si>
    <t>Silver hammered hexagon stud earrings</t>
  </si>
  <si>
    <t>S925-WHI-EAR-STUD-043</t>
  </si>
  <si>
    <t>Silver polished square stud earrings</t>
  </si>
  <si>
    <t>S925-WHI-EAR-STUD-044</t>
  </si>
  <si>
    <t>Silver polished infinity stud earrings</t>
  </si>
  <si>
    <t>S925-YEL-EAR-STUD-031</t>
  </si>
  <si>
    <t>GP flat dot stud earrings</t>
  </si>
  <si>
    <t>S925-YEL-EAR-STUD-032</t>
  </si>
  <si>
    <t>GP flat hammered dot stud earrings</t>
  </si>
  <si>
    <t>S925-YEL-EAR-STUD-033</t>
  </si>
  <si>
    <t>GP rounded dot stud earrings</t>
  </si>
  <si>
    <t>S925-YEL-EAR-STUD-034</t>
  </si>
  <si>
    <t>GP big circumference stud earrings</t>
  </si>
  <si>
    <t>S925-YEL-EAR-STUD-035</t>
  </si>
  <si>
    <t>GP big hammered circumference stud earrings</t>
  </si>
  <si>
    <t>S925-YEL-EAR-STUD-036</t>
  </si>
  <si>
    <t>GP medium size circumference stud earrings</t>
  </si>
  <si>
    <t>S925-YEL-EAR-STUD-037</t>
  </si>
  <si>
    <t>GP polished bar stud earrings</t>
  </si>
  <si>
    <t>S925-YEL-EAR-STUD-038</t>
  </si>
  <si>
    <t>GP hammered bar stud earrings</t>
  </si>
  <si>
    <t>S925-YEL-EAR-STUD-039</t>
  </si>
  <si>
    <t>GP polished triangle stud earrings</t>
  </si>
  <si>
    <t>S925-YEL-EAR-STUD-040</t>
  </si>
  <si>
    <t>GP hammered triangle stud earrings</t>
  </si>
  <si>
    <t>S925-YEL-EAR-STUD-041</t>
  </si>
  <si>
    <t>GP polished hexagon stud earrings</t>
  </si>
  <si>
    <t>S925-YEL-EAR-STUD-042</t>
  </si>
  <si>
    <t>GP hammered hexagon stud earrings</t>
  </si>
  <si>
    <t>S925-YEL-EAR-STUD-043</t>
  </si>
  <si>
    <t>GP polished square stud earrings</t>
  </si>
  <si>
    <t>S925-YEL-EAR-STUD-044</t>
  </si>
  <si>
    <t>GP polished infinity stud earrings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</si>
  <si>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</si>
  <si>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</si>
  <si>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</si>
  <si>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</si>
  <si>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</si>
  <si>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S925-WHI-COM-EAR-007</t>
  </si>
  <si>
    <t>S925-WHI-COM-EAR-008</t>
  </si>
  <si>
    <t>S925-WHI-COM-EAR-009</t>
  </si>
  <si>
    <t>S925-WHI-PEN-COIN-HAM-001</t>
  </si>
  <si>
    <t>Silver hammered flat coin pendant</t>
  </si>
  <si>
    <t>S925-WHI-PEN-COIN-HAM-002</t>
  </si>
  <si>
    <t>Silver hammered wavy coin pendant</t>
  </si>
  <si>
    <t>S925-YEL-PEN-COIN-HAM-001</t>
  </si>
  <si>
    <t>GP hammered flat coin pendant</t>
  </si>
  <si>
    <t>S925-YEL-PEN-COIN-HAM-002</t>
  </si>
  <si>
    <t>GP hammered wavy coin pendant</t>
  </si>
  <si>
    <t>GP polished flat coin pendant</t>
  </si>
  <si>
    <t>S925-WHI-EAR-DROP-020</t>
  </si>
  <si>
    <t>Silver hammered coin drop earrings</t>
  </si>
  <si>
    <t>S925-WHI-EAR-DROP-021</t>
  </si>
  <si>
    <t>Silver polished coin drop earrings</t>
  </si>
  <si>
    <t>S925-YEL-EAR-DROP-020</t>
  </si>
  <si>
    <t>GP hammered coin drop earrings</t>
  </si>
  <si>
    <t>S925-YEL-EAR-DROP-021</t>
  </si>
  <si>
    <t>GP polished coin drop earrings</t>
  </si>
  <si>
    <t>S925-WHI-EAR-STUD-SWA-006-001</t>
  </si>
  <si>
    <t>Round Stud Earrings with Swarovski 4 pin crown - White/Crystal</t>
  </si>
  <si>
    <t>S925-WHI-EAR-STUD-SWA-007-001</t>
  </si>
  <si>
    <t>Square Stud Earrings with Swarovski 4 pin crown - White/Crystal</t>
  </si>
  <si>
    <t>S925-WHI-EAR-STUD-SWA-008-001</t>
  </si>
  <si>
    <t>Tear Stud Earrings with Swarovski 4 pin crown - White/Crystal</t>
  </si>
  <si>
    <t>S925-WHI-EAR-STUD-SWA-009-001</t>
  </si>
  <si>
    <t>Heart Stud Earrings with CZ 4 pin crown - White/Crystal</t>
  </si>
  <si>
    <t>S925-WHI-EAR-STUD-SWA-010-001</t>
  </si>
  <si>
    <t>Star Stud Earrings with CZ 4 pin crown - White/Crystal</t>
  </si>
  <si>
    <t>S925-WHI-EAR-STUD-SWA-011-001</t>
  </si>
  <si>
    <t>Oval Stud Earrings with CZ 4 pin crown - White/Crystal</t>
  </si>
  <si>
    <t>S925-WHI-EAR-STUD-SWA-012-001</t>
  </si>
  <si>
    <t>Baguette Stud Earrings with CZ 4 pin crown - White/Crystal</t>
  </si>
  <si>
    <t>S925-WHI-EAR-DROP-SWA-001-515</t>
  </si>
  <si>
    <t>Birthstones drop earrings</t>
  </si>
  <si>
    <t>S925-WHI-EAR-DROP-SWA-001-204</t>
  </si>
  <si>
    <t>S925-WHI-EAR-DROP-SWA-001-202</t>
  </si>
  <si>
    <t>S925-WHI-EAR-DROP-SWA-001-001</t>
  </si>
  <si>
    <t>S925-WHI-EAR-DROP-SWA-001-205</t>
  </si>
  <si>
    <t>S925-WHI-EAR-DROP-SWA-001-234</t>
  </si>
  <si>
    <t>S925-WHI-EAR-DROP-SWA-001-501</t>
  </si>
  <si>
    <t>S925-WHI-EAR-DROP-SWA-001-214</t>
  </si>
  <si>
    <t>S925-WHI-EAR-DROP-SWA-001-206</t>
  </si>
  <si>
    <t>S925-WHI-EAR-DROP-SWA-001-502</t>
  </si>
  <si>
    <t>S925-WHI-EAR-DROP-SWA-001-203</t>
  </si>
  <si>
    <t>S925-WHI-EAR-DROP-SWA-001-539</t>
  </si>
  <si>
    <t>Birthstones necklaces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</si>
  <si>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</si>
  <si>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</si>
  <si>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</si>
  <si>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</si>
  <si>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</si>
  <si>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</si>
  <si>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</si>
  <si>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S925-YEL-NEC-CHA-001-028-410</t>
  </si>
  <si>
    <t>S925-YEL-NEC-CHA-001-028-450</t>
  </si>
  <si>
    <t>S925-YEL-NEC-CHA-001-028-500</t>
  </si>
  <si>
    <t>S925-YEL-NEC-CHA-024-055-410</t>
  </si>
  <si>
    <t>S925-YEL-NEC-CHA-024-055-450</t>
  </si>
  <si>
    <t>S925-YEL-NEC-CHA-024-079-410</t>
  </si>
  <si>
    <t>S925-YEL-NEC-CHA-024-079-450</t>
  </si>
  <si>
    <t>S925-YEL-NEC-CHA-024-079-500</t>
  </si>
  <si>
    <t>S925-WHI-NEC-CHA-027-028-410</t>
  </si>
  <si>
    <t>S925-WHI-NEC-CHA-027-028-450</t>
  </si>
  <si>
    <t>S925-WHI-NEC-CHA-027-028-500</t>
  </si>
  <si>
    <t>S925-WHI-NEC-CHA-027-055-410</t>
  </si>
  <si>
    <t>S925-WHI-NEC-CHA-027-055-450</t>
  </si>
  <si>
    <t>S925-WHI-NEC-CHA-027-055-500</t>
  </si>
  <si>
    <t>S925-WHI-NEC-CHA-027-079-410</t>
  </si>
  <si>
    <t>S925-WHI-NEC-CHA-027-079-450</t>
  </si>
  <si>
    <t>S925-WHI-NEC-CHA-027-079-500</t>
  </si>
  <si>
    <t>S925-YEL-NEC-CHA-027-028-410</t>
  </si>
  <si>
    <t>S925-YEL-NEC-CHA-027-028-450</t>
  </si>
  <si>
    <t>S925-YEL-NEC-CHA-027-028-500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</si>
  <si>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</si>
  <si>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</si>
  <si>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</si>
  <si>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</si>
  <si>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</si>
  <si>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</si>
  <si>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S925-WHI-BRA-CHA-045-084-205</t>
  </si>
  <si>
    <t>S925-YEL-BRA-CHA-045-084-205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</si>
  <si>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</si>
  <si>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</si>
  <si>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</si>
  <si>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</si>
  <si>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</si>
  <si>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</si>
  <si>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</si>
  <si>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</si>
  <si>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</si>
  <si>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</si>
  <si>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</si>
  <si>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</si>
  <si>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</si>
  <si>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</si>
  <si>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</si>
  <si>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</si>
  <si>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</si>
  <si>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</si>
  <si>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</si>
  <si>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</si>
  <si>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</si>
  <si>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</si>
  <si>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</si>
  <si>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</si>
  <si>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</si>
  <si>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</si>
  <si>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</si>
  <si>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</si>
  <si>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</si>
  <si>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</si>
  <si>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G9K-YEL-RIN-WED-001-025-I</t>
  </si>
  <si>
    <t>G9K-YEL-RIN-WED-001-025-J</t>
  </si>
  <si>
    <t>G9K-YEL-RIN-WED-001-025-K</t>
  </si>
  <si>
    <t>G9K-YEL-RIN-WED-001-025-L</t>
  </si>
  <si>
    <t>G9K-YEL-RIN-WED-001-025-M</t>
  </si>
  <si>
    <t>G9K-YEL-RIN-WED-001-025-N</t>
  </si>
  <si>
    <t>G9K-YEL-RIN-WED-001-025-O</t>
  </si>
  <si>
    <t>G9K-YEL-RIN-WED-001-025-P</t>
  </si>
  <si>
    <t>G9K-YEL-RIN-WED-001-025-Q</t>
  </si>
  <si>
    <t>G9K-YEL-RIN-WED-001-025-R</t>
  </si>
  <si>
    <t>G9K-YEL-RIN-WED-001-025-S</t>
  </si>
  <si>
    <t>G9K-YEL-RIN-WED-001-025-T</t>
  </si>
  <si>
    <t>G9K-YEL-RIN-WED-001-025-U</t>
  </si>
  <si>
    <t>G9K-YEL-RIN-WED-001-025-V</t>
  </si>
  <si>
    <t>G9K-YEL-RIN-WED-001-025-W</t>
  </si>
  <si>
    <t>G9K-YEL-RIN-WED-001-025-X</t>
  </si>
  <si>
    <t>G9K-YEL-RIN-WED-001-025-Y</t>
  </si>
  <si>
    <t>G9K-YEL-RIN-WED-001-025-Z</t>
  </si>
  <si>
    <t>G9K-YEL-RIN-WED-001-035-I</t>
  </si>
  <si>
    <t>G9K-YEL-RIN-WED-001-035-J</t>
  </si>
  <si>
    <t>G9K-YEL-RIN-WED-001-035-K</t>
  </si>
  <si>
    <t>G9K-YEL-RIN-WED-001-035-L</t>
  </si>
  <si>
    <t>G9K-YEL-RIN-WED-001-035-M</t>
  </si>
  <si>
    <t>G9K-YEL-RIN-WED-001-035-N</t>
  </si>
  <si>
    <t>G9K-YEL-RIN-WED-001-035-O</t>
  </si>
  <si>
    <t>G9K-YEL-RIN-WED-001-035-P</t>
  </si>
  <si>
    <t>G9K-YEL-RIN-WED-001-035-Q</t>
  </si>
  <si>
    <t>G9K-YEL-RIN-WED-001-035-R</t>
  </si>
  <si>
    <t>G9K-YEL-RIN-WED-001-035-S</t>
  </si>
  <si>
    <t>G9K-YEL-RIN-WED-001-035-T</t>
  </si>
  <si>
    <t>G9K-YEL-RIN-WED-001-035-U</t>
  </si>
  <si>
    <t>G9K-YEL-RIN-WED-001-035-V</t>
  </si>
  <si>
    <t>G9K-YEL-RIN-WED-001-035-W</t>
  </si>
  <si>
    <t>G9K-YEL-RIN-WED-001-035-X</t>
  </si>
  <si>
    <t>G9K-YEL-RIN-WED-001-035-Y</t>
  </si>
  <si>
    <t>G9K-YEL-RIN-WED-001-035-Z</t>
  </si>
  <si>
    <t>G9K-YEL-RIN-WED-001-040-I</t>
  </si>
  <si>
    <t>G9K-YEL-RIN-WED-001-040-J</t>
  </si>
  <si>
    <t>G9K-YEL-RIN-WED-001-040-K</t>
  </si>
  <si>
    <t>G9K-YEL-RIN-WED-001-040-L</t>
  </si>
  <si>
    <t>G9K-YEL-RIN-WED-001-040-M</t>
  </si>
  <si>
    <t>G9K-YEL-RIN-WED-001-040-N</t>
  </si>
  <si>
    <t>G9K-YEL-RIN-WED-001-040-O</t>
  </si>
  <si>
    <t>G9K-YEL-RIN-WED-001-040-P</t>
  </si>
  <si>
    <t>G9K-YEL-RIN-WED-001-040-Q</t>
  </si>
  <si>
    <t>G9K-YEL-RIN-WED-001-040-R</t>
  </si>
  <si>
    <t>G9K-YEL-RIN-WED-001-040-S</t>
  </si>
  <si>
    <t>G9K-YEL-RIN-WED-001-040-T</t>
  </si>
  <si>
    <t>G9K-YEL-RIN-WED-001-040-U</t>
  </si>
  <si>
    <t>G9K-YEL-RIN-WED-001-040-V</t>
  </si>
  <si>
    <t>G9K-YEL-RIN-WED-001-040-W</t>
  </si>
  <si>
    <t>G9K-YEL-RIN-WED-001-040-X</t>
  </si>
  <si>
    <t>G9K-YEL-RIN-WED-001-040-Y</t>
  </si>
  <si>
    <t>G9K-YEL-RIN-WED-001-040-Z</t>
  </si>
  <si>
    <t>S925-WHI-BRA-CHA-046-200</t>
  </si>
  <si>
    <t>Silver bracelet with Mountain Circle charm and CZ circle 18+2cm</t>
  </si>
  <si>
    <t>S925-WHI-BRA-CHA-047-200</t>
  </si>
  <si>
    <t>Silver bracelet with Trees Circle charm and CZ circle 18+2cm</t>
  </si>
  <si>
    <t>S925-WHI-BRA-CHA-048-200</t>
  </si>
  <si>
    <t>Silver bracelet with Wave Circle charm and CZ circle 18+2cm</t>
  </si>
  <si>
    <t>S925-WHI-BRA-CHA-049-200</t>
  </si>
  <si>
    <t>Silver bracelet with World map Circle charm and CZ circle 18+2cm</t>
  </si>
  <si>
    <t>S925-WHI-NEC-PEN-009</t>
  </si>
  <si>
    <t>Silver choker with cross charms</t>
  </si>
  <si>
    <t>S925-YEL-NEC-PEN-009</t>
  </si>
  <si>
    <t>Gold plated choker with cross charms</t>
  </si>
  <si>
    <t>S925-WHI-BRA-CHA-050-200</t>
  </si>
  <si>
    <t>Silver bracelet with cross charms 18+2cm</t>
  </si>
  <si>
    <t>S925-YEL-BRA-CHA-050-200</t>
  </si>
  <si>
    <t>Gold plated bracelet with cross charms 18+2cm</t>
  </si>
  <si>
    <t>S925-WHI-NEC-PEN-010</t>
  </si>
  <si>
    <t>Silver pendant neclace with heart CZ solitaire</t>
  </si>
  <si>
    <t>S925-WHI-NEC-PEN-011</t>
  </si>
  <si>
    <t>Silver pendant neclace with star CZ solitaire</t>
  </si>
  <si>
    <t>S925-YEL-NEC-PEN-012</t>
  </si>
  <si>
    <t>Gold plated pendant neclace with circle CZ solitaire</t>
  </si>
  <si>
    <t>S925-WHI-BRA-CHA-051-200</t>
  </si>
  <si>
    <t>Silver bracelet with heart CZ solitaire 18+2cm</t>
  </si>
  <si>
    <t>S925-WHI-BRA-CHA-052-200</t>
  </si>
  <si>
    <t>Silver bracelet with star CZ solitaire 18+2cm</t>
  </si>
  <si>
    <t>S925-YEL-BRA-CHA-053-200</t>
  </si>
  <si>
    <t>Gold plated bracelet with circle CZ solitaire 18+2cm</t>
  </si>
  <si>
    <t>S925-WHI-NEC-PEN-013</t>
  </si>
  <si>
    <t>Silver necklace with flat freshwater pearl pendant</t>
  </si>
  <si>
    <t>S925-WHI-NEC-PEN-014</t>
  </si>
  <si>
    <t>Silver necklace with spheric freshwater pearl pendant</t>
  </si>
  <si>
    <t>S925-WHI-EAR-STUD-045</t>
  </si>
  <si>
    <t>Silver stud earrings - Star shape filled with CZ</t>
  </si>
  <si>
    <t>S925-WHI-EAR-STUD-046</t>
  </si>
  <si>
    <t>Silver stud earrings - Moon shape filled with CZ</t>
  </si>
  <si>
    <t>Gold plated stud earrings - Star shape filled with CZ</t>
  </si>
  <si>
    <t>Gold plated stud earrings - Moon shape filled with CZ</t>
  </si>
  <si>
    <t>S925-WHI-BRA-CHA-054-200</t>
  </si>
  <si>
    <t>S925-WHI-BRA-CHA-055-200</t>
  </si>
  <si>
    <t>Silver bracelet with star shape in line charms17+3cm</t>
  </si>
  <si>
    <t>S925-WHI-BRA-CHA-056-200</t>
  </si>
  <si>
    <t>Silver bracelet with moon shape in line charms 17+3cm</t>
  </si>
  <si>
    <t>S925-YEL-BRA-CHA-054-200</t>
  </si>
  <si>
    <t>S925-YEL-BRA-CHA-055-200</t>
  </si>
  <si>
    <t>Gold plated bracelet with star shape in line charm 17+3cm</t>
  </si>
  <si>
    <t>S925-YEL-BRA-CHA-056-200</t>
  </si>
  <si>
    <t>Gold plated bracelet with moon shape in line charm 17+3cm</t>
  </si>
  <si>
    <t>S925-WHI-NEC-PEN-015</t>
  </si>
  <si>
    <t>Silver choker with star silhouette charm 36+5cm</t>
  </si>
  <si>
    <t>S925-WHI-NEC-PEN-016</t>
  </si>
  <si>
    <t>Silver choker with moon silhouette charm 36+5cm</t>
  </si>
  <si>
    <t>S925-WHI-NEC-PEN-017</t>
  </si>
  <si>
    <t>Silver choker with CZ star and small star charm 36+5cm</t>
  </si>
  <si>
    <t>S925-WHI-NEC-PEN-018</t>
  </si>
  <si>
    <t>Silver choker with star and moon charms 36+5cm</t>
  </si>
  <si>
    <t>S925-YEL-NEC-PEN-015</t>
  </si>
  <si>
    <t>Gold plated choker with star silhouette charm 36+5cm</t>
  </si>
  <si>
    <t>S925-YEL-NEC-PEN-016</t>
  </si>
  <si>
    <t>Gold plated choker with moon silhouette charm 36+5cm</t>
  </si>
  <si>
    <t>S925-YEL-NEC-PEN-017</t>
  </si>
  <si>
    <t>Gold plated choker with CZ star and small star charm 36+5cm</t>
  </si>
  <si>
    <t>S925-YEL-NEC-PEN-018</t>
  </si>
  <si>
    <t>Gold plated choker with star and moon charms 36+5cm</t>
  </si>
  <si>
    <t>G9K-YEL-BRA-CHA-005-190</t>
  </si>
  <si>
    <t>B09KXY5RJQ</t>
  </si>
  <si>
    <t>G9K-YEL-BRA-CHA-006-190</t>
  </si>
  <si>
    <t>B09KY12Y4F</t>
  </si>
  <si>
    <t>Short Description</t>
  </si>
  <si>
    <t>FBA ID</t>
  </si>
  <si>
    <t>DATE</t>
  </si>
  <si>
    <t>WAYBILL NUMBER (WHEN AVAIL)</t>
  </si>
  <si>
    <t>Number of Boxes</t>
  </si>
  <si>
    <t>country</t>
  </si>
  <si>
    <t>US</t>
  </si>
  <si>
    <t>CA</t>
  </si>
  <si>
    <t>AU</t>
  </si>
  <si>
    <t>FR</t>
  </si>
  <si>
    <t>SDF8</t>
  </si>
  <si>
    <t>YVR2</t>
  </si>
  <si>
    <t>YYZ9</t>
  </si>
  <si>
    <t>YVR4</t>
  </si>
  <si>
    <t>YYZ4</t>
  </si>
  <si>
    <t/>
  </si>
  <si>
    <t>Don't forget to highlight even the last item on the last box!</t>
  </si>
  <si>
    <t>INCO TERM</t>
  </si>
  <si>
    <t>FBA REFERENCE NUMBER</t>
  </si>
  <si>
    <t>CURRENCY</t>
  </si>
  <si>
    <t>BILL TO</t>
  </si>
  <si>
    <t>Shipper/Exporter</t>
  </si>
  <si>
    <t>TRANSATLANTIC STERLING LIMITED
64a Cumberland Street
Edinburgh, Scotland
EH3 6RE
United Kingdom</t>
  </si>
  <si>
    <t>Shipper/Exporter EORI NUMBER</t>
  </si>
  <si>
    <t>Shipper/Exporter VAT NUMBER</t>
  </si>
  <si>
    <t>Shipper Reference</t>
  </si>
  <si>
    <t>Ship To</t>
  </si>
  <si>
    <t>Country of Manufacture</t>
  </si>
  <si>
    <t>GOODS DESCRIPTION</t>
  </si>
  <si>
    <t>METAL</t>
  </si>
  <si>
    <t>TOTAL VALUE USD</t>
  </si>
  <si>
    <t>SUBTOTAL</t>
  </si>
  <si>
    <r>
      <rPr>
        <b/>
        <sz val="11"/>
        <color theme="1"/>
        <rFont val="Calibri"/>
        <family val="2"/>
        <scheme val="minor"/>
      </rPr>
      <t>Additional Note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Shipper/Exporter EOR</t>
    </r>
    <r>
      <rPr>
        <sz val="11"/>
        <color theme="1"/>
        <rFont val="Calibri"/>
        <family val="2"/>
        <scheme val="minor"/>
      </rPr>
      <t xml:space="preserve">I: GB374207305000
</t>
    </r>
    <r>
      <rPr>
        <b/>
        <sz val="11"/>
        <color theme="1"/>
        <rFont val="Calibri"/>
        <family val="2"/>
        <scheme val="minor"/>
      </rPr>
      <t>Inco Term</t>
    </r>
    <r>
      <rPr>
        <sz val="11"/>
        <color theme="1"/>
        <rFont val="Calibri"/>
        <family val="2"/>
        <scheme val="minor"/>
      </rPr>
      <t>: DDP</t>
    </r>
  </si>
  <si>
    <t>B00D94BYVS Curb Chain</t>
  </si>
  <si>
    <t>B00D94C3Y0 Curb Chain</t>
  </si>
  <si>
    <t>B00D9BQK60 Curb Chain</t>
  </si>
  <si>
    <t>B00DKD0874 Ball Chain</t>
  </si>
  <si>
    <t>B00DKD0OZU Ball Chain</t>
  </si>
  <si>
    <t>B00NG1HXZ0 Curb Chain</t>
  </si>
  <si>
    <t>B012EOLKEO Venice Box Chain</t>
  </si>
  <si>
    <t>B01MZC1QYT Ball Chain</t>
  </si>
  <si>
    <t>B01NBWIM7J Ball Chain</t>
  </si>
  <si>
    <t>B0719HGZ9V Ball Chain</t>
  </si>
  <si>
    <t>B073D6H1YK Venice Box Chain</t>
  </si>
  <si>
    <t>B073GC9FWC Ball Chain</t>
  </si>
  <si>
    <t>B07RP1KJFG Chain - Super Flat Curb - Gauge 150 - Width 5 mm</t>
  </si>
  <si>
    <t>B07T56B5F7 Chain Bracelet - Super Flat Curb - Gauge 200 - Width 8 mm</t>
  </si>
  <si>
    <t>925 Silver anklet</t>
  </si>
  <si>
    <t>925 Silver bracelet</t>
  </si>
  <si>
    <t>925 Silver chain</t>
  </si>
  <si>
    <t>CA HS Code</t>
  </si>
  <si>
    <t>AU HS Code</t>
  </si>
  <si>
    <t>EU HS Code</t>
  </si>
  <si>
    <t>US HS CODE</t>
  </si>
  <si>
    <t>TOT. WEIGHT</t>
  </si>
  <si>
    <t>UNIT
VALUE USD</t>
  </si>
  <si>
    <t>TOT. VALUE USD</t>
  </si>
  <si>
    <t>TOT. VALUE EUR</t>
  </si>
  <si>
    <t>TOT. VALUE AUD</t>
  </si>
  <si>
    <t>TOT. VALUE CAD</t>
  </si>
  <si>
    <t>FBA REFERENCE</t>
  </si>
  <si>
    <t>TOTAL SKU</t>
  </si>
  <si>
    <t>FBA Transatlantic Sterling Limited
C/O Amazon Fulfillment Centre SDF8
900 Patrol Road
Jeffersonville
47130-7761
United States of America</t>
  </si>
  <si>
    <t>TOTAL WEIGHT</t>
  </si>
  <si>
    <t>HS CODE</t>
  </si>
  <si>
    <t>7113.19.10.00</t>
  </si>
  <si>
    <t>BOX NUMBER</t>
  </si>
  <si>
    <t>3160.43 g</t>
  </si>
  <si>
    <t>ITEMS</t>
  </si>
  <si>
    <t>9k Gold Anklet</t>
  </si>
  <si>
    <t>9k Gold Bracelet</t>
  </si>
  <si>
    <t>9k Gold Ring</t>
  </si>
  <si>
    <t>TOTAL ITEMS</t>
  </si>
  <si>
    <t>ADMIN ONLY</t>
  </si>
  <si>
    <t>B00DKCZIS4 Herringbone Chain</t>
  </si>
  <si>
    <t>CA Business Number</t>
  </si>
  <si>
    <t>775 906 407</t>
  </si>
  <si>
    <t>CA NRI Number</t>
  </si>
  <si>
    <t>775 906 407 RM0001</t>
  </si>
  <si>
    <t>CA HS CODE</t>
  </si>
  <si>
    <t>UNIT
VALUE CAD</t>
  </si>
  <si>
    <t>TOTAL VALUE CAD</t>
  </si>
  <si>
    <t>Shipper EORI NUMBER</t>
  </si>
  <si>
    <t>Additional Note: 
Shipper/Exporter UK EORI: GB374207305000
Shipper/Exporter CA Business Number: 775 906 407
Shipper/Exporter CA NRI Number: 775 906 407 RM0001
Inco Term: DDP</t>
  </si>
  <si>
    <t>France VAT of Amazon Seller</t>
  </si>
  <si>
    <t>FR88844112326</t>
  </si>
  <si>
    <t>GB275471580000</t>
  </si>
  <si>
    <t>EU EORI</t>
  </si>
  <si>
    <t>ESN6060649H</t>
  </si>
  <si>
    <t>Additional Note: 
The exporter of the products covered by this document GB275471580000 declares that,
except where otherwise clearly indicated, these products are of EU preferential origin.</t>
  </si>
  <si>
    <t>Amberta LTD
Summit House, 4-5 Mitchell Street
Edinburgh
EH6 7BD
United Kingdom</t>
  </si>
  <si>
    <t>UNIT
VALUE EUR</t>
  </si>
  <si>
    <t>ADDRESS</t>
  </si>
  <si>
    <t>MEL1</t>
  </si>
  <si>
    <t>SHIPPER/ EXPORTER ABN</t>
  </si>
  <si>
    <t>BNE1</t>
  </si>
  <si>
    <t>PER3</t>
  </si>
  <si>
    <t>TRANSATLANTIC STERLING LIMITED
c/o FBA
Amazon Fulfillment Center (BNE1), 
42-52 EXPORT STREET
LYTTON, QUEENSLAND 4178
AUSTRALIA</t>
  </si>
  <si>
    <t>TRANSATLANTIC STERLING LIMITED
c/o FBA
Amazon Fulfillment Center (PER3), 
AFTX FC
60 Paltridge Road
PERTH AIRPORT, WA 6105
AUSTRALIA</t>
  </si>
  <si>
    <t>CDG7</t>
  </si>
  <si>
    <t>SHIPMENT MANUFACTURER</t>
  </si>
  <si>
    <t>PACKAGING LIST</t>
  </si>
  <si>
    <t>925 Silver Ring</t>
  </si>
  <si>
    <t>925 Silver Toe Ring</t>
  </si>
  <si>
    <t>B07R94JB4Y Toe Ring</t>
  </si>
  <si>
    <t>B07T6ZCW3K Chain Bracelet - Super Flat Curb - Gauge 200 - Width 8 mm</t>
  </si>
  <si>
    <t>B07QS82H3S Hoop Earrings - Bali - 15 mm</t>
  </si>
  <si>
    <t>B07QS9Y5YM Hoop Earrings - Bali - 20 mm</t>
  </si>
  <si>
    <t>B07Z57WC8L Earrings - Crawler - Sprig with cz</t>
  </si>
  <si>
    <t>B082BF23G4 Pendant - Letter - A</t>
  </si>
  <si>
    <t>B082BCY7KW Pendant - Letter - M</t>
  </si>
  <si>
    <t>B08C33X17L Ring with CZ - N</t>
  </si>
  <si>
    <t>B073G8S5JT Figaro Chain</t>
  </si>
  <si>
    <t>B073GB6WNZ Figaro Chain</t>
  </si>
  <si>
    <t>B012HM8JBA Belcher Chain</t>
  </si>
  <si>
    <t>B012HM8VWC Singapore Chain</t>
  </si>
  <si>
    <t>B012HM918U Singapore Chain</t>
  </si>
  <si>
    <t>B012HM95PO Singapore Chain</t>
  </si>
  <si>
    <t>B012HM9MVQ Venice Box Chain</t>
  </si>
  <si>
    <t>B012HM9PMW Venice Box Chain</t>
  </si>
  <si>
    <t>B077MBFMZS Ball Chain</t>
  </si>
  <si>
    <t>B073GBXF5Q Ball Chain</t>
  </si>
  <si>
    <t>B073G82B65 Ball Chain</t>
  </si>
  <si>
    <t>B073GBS69W Curb Chain</t>
  </si>
  <si>
    <t>B073G73T3D Curb Chain</t>
  </si>
  <si>
    <t>B073JHQTKL Singapore Chain</t>
  </si>
  <si>
    <t>B073G8ZG9L Snake Chain</t>
  </si>
  <si>
    <t>B00D94C2N2 Curb Chain</t>
  </si>
  <si>
    <t>B00D9BPYF8 Curb Chain</t>
  </si>
  <si>
    <t>B00D9BQ0W4 Curb Chain</t>
  </si>
  <si>
    <t>B00D9BQ9AW Curb Chain</t>
  </si>
  <si>
    <t>B00D9BQPME Curb Chain</t>
  </si>
  <si>
    <t>B00DKCZE3I Rhombus Chain</t>
  </si>
  <si>
    <t>B00DKCZEQ0 Rhombus Chain</t>
  </si>
  <si>
    <t>B01NBWW1WR Singapore Chain</t>
  </si>
  <si>
    <t>B01N366D90 Singapore Chain</t>
  </si>
  <si>
    <t>B01N5RK65Z Singapore Chain</t>
  </si>
  <si>
    <t>B012EOLGES Venice Box Chain</t>
  </si>
  <si>
    <t>B012EOLJA4 Venice Box Chain</t>
  </si>
  <si>
    <t>B00JCW1GI2 Ball Chain</t>
  </si>
  <si>
    <t>B01N366DR8 Ball and Bar Chain</t>
  </si>
  <si>
    <t>B01MYAH52W Ball and Bar Chain</t>
  </si>
  <si>
    <t>B00DKD0AGI Ball and Bar Chain</t>
  </si>
  <si>
    <t>B00DKD0C66 Ball and Bar Chain</t>
  </si>
  <si>
    <t>B01MYAH6T3 Ball Chain</t>
  </si>
  <si>
    <t>B01N4Q9ZOM Ball Chain</t>
  </si>
  <si>
    <t>B073D6W5P5 Ball Chain</t>
  </si>
  <si>
    <t>B072VPJQ62 Heart Chain</t>
  </si>
  <si>
    <t>B00DKCZKSC Heart Chain</t>
  </si>
  <si>
    <t>B0164MQCKY Bismark chain</t>
  </si>
  <si>
    <t>B0164MQHLI Bismark chain</t>
  </si>
  <si>
    <t>B01IBQX6IM Popcorn Chain</t>
  </si>
  <si>
    <t>B01IBQX7GS Popcorn Chain</t>
  </si>
  <si>
    <t>B01IBQXBDC Popcorn Chain</t>
  </si>
  <si>
    <t>B01N4Q9ZOP Singapore with Beads Chain</t>
  </si>
  <si>
    <t>B01MT8ZDNA Rolo Chain</t>
  </si>
  <si>
    <t>B01NAU1MJ3 Popcorn Chain</t>
  </si>
  <si>
    <t>B01N360YYH Heart Chain</t>
  </si>
  <si>
    <t>B06Y58ZYC6 Franco Chain</t>
  </si>
  <si>
    <t>B06Y5SQLLT Flat Figaro Chain</t>
  </si>
  <si>
    <t>B00D0TO3G0 Circle Hoop Earrings</t>
  </si>
  <si>
    <t>B00D0TO4G4 Circle Hoop Earrings</t>
  </si>
  <si>
    <t>B00D0TO5KY Circle Hoop Earrings</t>
  </si>
  <si>
    <t>B00D0TO6G2 Circle Hoop Earrings</t>
  </si>
  <si>
    <t>B00D0TO75M Circle Hoop Earrings</t>
  </si>
  <si>
    <t>B077MH9DJB Hinged Hoop Earrings</t>
  </si>
  <si>
    <t>B077MN9BHT Hinged Hoop Earrings</t>
  </si>
  <si>
    <t>B077MD1DG6 Hinged Hoop Earrings</t>
  </si>
  <si>
    <t>B06XYVM7F4 Hinged Hoop Earrings</t>
  </si>
  <si>
    <t>B06XYVM5ML Hinged Hoop Earrings</t>
  </si>
  <si>
    <t>B071D3WXKC Pin - Sunflower</t>
  </si>
  <si>
    <t>B071D2RT4F Earrings - multicolour 3 stones  stud</t>
  </si>
  <si>
    <t>B071R9GF2X Earrings - Round Stud  petals</t>
  </si>
  <si>
    <t>B071D2S76L Earrings - Round Stud  petals</t>
  </si>
  <si>
    <t>B07R4JXTFS 9K Circle Hoop Earrings</t>
  </si>
  <si>
    <t>B07R4JXYTP 9K Circle Hoop Earrings</t>
  </si>
  <si>
    <t>B07Z57KVT4 Earrings - Crawler - ZigZag</t>
  </si>
  <si>
    <t>B0848XD3PT Curb Chain</t>
  </si>
  <si>
    <t>B08C348HVN Celtic Braid Ring - Q</t>
  </si>
  <si>
    <t>B08J89ZYXP Stud Earrings - Snake</t>
  </si>
  <si>
    <t>B08PC621HT Drop Earrings - 3 Interlocking Circles</t>
  </si>
  <si>
    <t>B08P3K95HY Beaded Hoops with post notch</t>
  </si>
  <si>
    <t>B08P3HWL2P Flat Mayan Hoops with post notch</t>
  </si>
  <si>
    <t>B08LW53JQ3 Chain - Super Flat Figaro - Gauge 120 - Width 4.7 mm - Length 45 cm</t>
  </si>
  <si>
    <t>B08LW4NW2K Chain - Super Flat Figaro - Gauge 120 - Width 4.7 mm - Length 50 cm</t>
  </si>
  <si>
    <t>B099S943ZW Round Stud Earrings with Swarovski 4 pin crown - Aquamarine</t>
  </si>
  <si>
    <t>B09J5GPZC5 Silver Zodiac Stud: Aries</t>
  </si>
  <si>
    <t>B09J5G9MV3 Silver Zodiac Stud: Taurus</t>
  </si>
  <si>
    <t>B09J5T2J41 Silver Zodiac Stud: Gemini</t>
  </si>
  <si>
    <t>B09J5GT8LJ Silver Zodiac Stud: Virgo</t>
  </si>
  <si>
    <t>B09J5GTMTZ Silver Zodiac Stud: Scorpio</t>
  </si>
  <si>
    <t>B09J5GX7TF Silver Zodiac Stud: Sagittarius</t>
  </si>
  <si>
    <t>B09J5GWWBG Silver Zodiac Stud: Capricorn</t>
  </si>
  <si>
    <t>B09J5H66LH Silver Zodiac Stud: Aquarius</t>
  </si>
  <si>
    <t>B09J5J23HH Silver Zodiac Stud: Pisces</t>
  </si>
  <si>
    <t>EU HS CODE</t>
  </si>
  <si>
    <t>TOTAL VALUE EUR</t>
  </si>
  <si>
    <t>7113.11.00</t>
  </si>
  <si>
    <t xml:space="preserve"> 7113.19.00</t>
  </si>
  <si>
    <t>B00NG1HUX0 Curb Chain</t>
  </si>
  <si>
    <t>B00NG1I1NI Curb Chain</t>
  </si>
  <si>
    <t>FBA TRANSATLANTIC STERLING LIMITED 
c/o Amazon Fulfillment Center (YVR2)
450 Derwent PL
DELTA
V3M 5Y
Canada</t>
  </si>
  <si>
    <t>FBA Transatlantic Sterling Limited 
C/O Amazon Fulfillment Centre YVR4
4189 Salish Sea Way Tsawwassen
Delta
V4M 0B9
Canada</t>
  </si>
  <si>
    <t>FBA Transatlantic Sterling Limited 
C/O Amazon Fulfillment Centre YYZ9
6351 Steeles Ave E
SCARBOROUGH
M1X 1N5
Canada</t>
  </si>
  <si>
    <t>FBA Transatlantic Sterling Limited 
Amazon Fulfillment Centre YYZ4
8050 Heritage Road
Brampton
L6Y 0C9
Canada</t>
  </si>
  <si>
    <t>Shipper/Exporter UK EORI: GB374207305000</t>
  </si>
  <si>
    <t>Shipper/Exporter CA Business Number: 775 906 407</t>
  </si>
  <si>
    <t>Shipper/Exporter CA NRI Number: 775 906 407 RM0001</t>
  </si>
  <si>
    <t>Inco Term: DDP</t>
  </si>
  <si>
    <t>Shipment ID</t>
  </si>
  <si>
    <t>FULFILLMENT</t>
  </si>
  <si>
    <t>B00NG1HX9Q Curb Chain</t>
  </si>
  <si>
    <t>B077MQ71G6 Curb Chain</t>
  </si>
  <si>
    <t>B073G8ZSHF Curb Chain</t>
  </si>
  <si>
    <t>B073GCMSDH Curb Chain</t>
  </si>
  <si>
    <t>B073G6KJ5M Curb Chain</t>
  </si>
  <si>
    <t>B073G9X78M Figaro Chain</t>
  </si>
  <si>
    <t>B012HM885M Belcher Chain</t>
  </si>
  <si>
    <t>B012HM8GT0 Belcher Chain</t>
  </si>
  <si>
    <t>B012HM8RS0 Belcher Chain</t>
  </si>
  <si>
    <t>B012HM9DJ2 Singapore Chain</t>
  </si>
  <si>
    <t>B0783QLT88 Singapore Chain</t>
  </si>
  <si>
    <t>B012HM9HTI Venice Box Chain</t>
  </si>
  <si>
    <t>B012HM9VVC Venice Box Chain</t>
  </si>
  <si>
    <t>B073V2KYM1 Byzantine Chain</t>
  </si>
  <si>
    <t>B073V3D571 Byzantine Chain</t>
  </si>
  <si>
    <t>B073G7MZ8G Ball Chain</t>
  </si>
  <si>
    <t>B073G8GNBV Ball Chain</t>
  </si>
  <si>
    <t>LAST EXPORTED</t>
  </si>
  <si>
    <t>SAVE AS MONTH</t>
  </si>
  <si>
    <t>DOUBLE-CLICK on the last item of the box!</t>
  </si>
  <si>
    <t xml:space="preserve">If you want to change item, just double-click on the highlighted one to remove the colour. </t>
  </si>
  <si>
    <t>925 Silver Extender</t>
  </si>
  <si>
    <t>925 Silver Locket</t>
  </si>
  <si>
    <t>B072882QN5 Curb Chain</t>
  </si>
  <si>
    <t>B012EOJB36 Rat Tail</t>
  </si>
  <si>
    <t>B012EOJDUC Rat Tail</t>
  </si>
  <si>
    <t>B01N6RQT3T Popcorn Chain</t>
  </si>
  <si>
    <t>B077N8W3RM Heart Chain</t>
  </si>
  <si>
    <t>B06ZYZSY83 Pen - Oval</t>
  </si>
  <si>
    <t>B06ZYPR9BF Pen - Oval</t>
  </si>
  <si>
    <t>B06ZZKTYLD Pendant - SUN</t>
  </si>
  <si>
    <t>B06ZZV8L6T Pendant - SUN</t>
  </si>
  <si>
    <t>B07R94JHCH RING - SIZE J</t>
  </si>
  <si>
    <t>B07RC4XK1N Toe Ring</t>
  </si>
  <si>
    <t>B07NT32JTG Locket</t>
  </si>
  <si>
    <t>B07QNYQDSW Hoop Earrings - Bali - 15 mm</t>
  </si>
  <si>
    <t>B07STWS287 Earrings - 2 mm CZ Stones</t>
  </si>
  <si>
    <t>B07RZRK41J Chain Extender - 3 sizes together - silver</t>
  </si>
  <si>
    <t>B07RZR27NP Chain Extender - 3 sizes together - gold plated</t>
  </si>
  <si>
    <t>B07S1SVY6L Chain Extender - 3 sizes together - rose plated</t>
  </si>
  <si>
    <t>B08MFPGSKG Polished Big Cross Pendant</t>
  </si>
  <si>
    <t>B08LW4GWKZ Chain - Super Flat Curb - Gauge 150 - Width 5.5 mm - Length 50 cm</t>
  </si>
  <si>
    <t>B0943XX2SF Silver Huggie Hoops - Pave - 12 mm</t>
  </si>
  <si>
    <t>Italy, Poland, Thailand</t>
  </si>
  <si>
    <t>AU HS CODE</t>
  </si>
  <si>
    <t>TOTAL VALUE AUD</t>
  </si>
  <si>
    <t>UNIT
VALUE AUD</t>
  </si>
  <si>
    <t>ADDITIONAL NOTE:
Shipper/Exporter EORI: GB374207305000
Shipper/Exporter ABN: 80136012376
Inco Term: DDP</t>
  </si>
  <si>
    <t>AU 202112</t>
  </si>
  <si>
    <t>B073GBKVMS Snake Chain</t>
  </si>
  <si>
    <t>B073G8ZH19 Snake Chain</t>
  </si>
  <si>
    <t>B073G7ZTRK Box Chain</t>
  </si>
  <si>
    <t>B073V37ZPN French Rope Chain</t>
  </si>
  <si>
    <t>B073G969SY Snake Chain</t>
  </si>
  <si>
    <t>B072NBWJ6G Heart Chain</t>
  </si>
  <si>
    <t>B071GYZNP8 Heart Chain</t>
  </si>
  <si>
    <t>B071KL1BNN Heart Chain</t>
  </si>
  <si>
    <t>B077MBFSXN Singapore with Beads Chain</t>
  </si>
  <si>
    <t>B07T69R46V Chain Bracelet - Super Flat Curb - Gauge 200 - Width 8 mm</t>
  </si>
  <si>
    <t>Amberta LTD
c/o Amazon Fulfillment Center (CDG7)
Parc d'activites des Portes de Senlis
1 avenue Alain Boucher
Senlis CEDEX, Oise 60452
FRANCE</t>
  </si>
  <si>
    <t>YY27</t>
  </si>
  <si>
    <t>TRANSATLANTIC STERLING LTD
c/o Amazon Fulfillment Centre (YY27)
12474 Coleraine Drive
Bolto, ON - L7E4L8
Canada</t>
  </si>
  <si>
    <t>B00D9BPSX6 Curb Chain</t>
  </si>
  <si>
    <t>B00JCW2NES Singapore Chain</t>
  </si>
  <si>
    <t>B00JCW2PM8 Singapore Chain</t>
  </si>
  <si>
    <t>B00DKD02Z2 Byzantine Chain</t>
  </si>
  <si>
    <t>B00DKD03D8 Byzantine Chain</t>
  </si>
  <si>
    <t>B073D6QSLB Byzantine Chain</t>
  </si>
  <si>
    <t>B00DKD08U6 Ball Chain</t>
  </si>
  <si>
    <t>B00DKD0L5S Ball Chain</t>
  </si>
  <si>
    <t>B00DKD0NJ2 Ball Chain</t>
  </si>
  <si>
    <t>B00JCW1X12 Ball Chain</t>
  </si>
  <si>
    <t>B00JCW1XMQ Ball Chain</t>
  </si>
  <si>
    <t>B00DKD0PHC Ball Chain</t>
  </si>
  <si>
    <t>B073D5G917 Rat Tail</t>
  </si>
  <si>
    <t>B073D5W5TK Rat Tail</t>
  </si>
  <si>
    <t>B00DKCYX2Q Wheat Chain</t>
  </si>
  <si>
    <t>B00DKCYZMO Wheat Chain</t>
  </si>
  <si>
    <t>B00DKCZH5S Herringbone Chain</t>
  </si>
  <si>
    <t>B00JCW2U2I Heart Chain</t>
  </si>
  <si>
    <t>B0164MQDCQ Bismark chain</t>
  </si>
  <si>
    <t>B0725N75R7 Bismark chain</t>
  </si>
  <si>
    <t>B0164MQFDI Bismark chain</t>
  </si>
  <si>
    <t>B0164MQG1Y Bismark chain</t>
  </si>
  <si>
    <t>B01IBQX9EI Popcorn Chain</t>
  </si>
  <si>
    <t>B01N5RK8OL Singapore with Beads Chain</t>
  </si>
  <si>
    <t>B01N4NY3NH Rolo Chain</t>
  </si>
  <si>
    <t>B01N33SV5Y Rolo Chain</t>
  </si>
  <si>
    <t>B01NAV4IYF Heart Chain</t>
  </si>
  <si>
    <t>B06XYW4WQF Hinged Hoop Earrings</t>
  </si>
  <si>
    <t>B071XSR69C Pin - Mouse</t>
  </si>
  <si>
    <t>B078C7ZT6Z trace with beads chain  none  none  none 5 lines</t>
  </si>
  <si>
    <t>B07QT9RLZJ Hoop Earrings - Bali - 30 mm</t>
  </si>
  <si>
    <t>B07WP5VZDF Silver Bracelet - Hollow - Thick and Heavy - Oval Patterned Wire</t>
  </si>
  <si>
    <t>B07Z591N8W Coin Pendant - St Christopher - Silver</t>
  </si>
  <si>
    <t>B07Z568XVY Earrings - Crawler - stars</t>
  </si>
  <si>
    <t>B082BC8HVH Pendant - Letter - F</t>
  </si>
  <si>
    <t>B082BFGR3M Pendant - Letter - J</t>
  </si>
  <si>
    <t>B082BCPQGS Pendant - Letter - K</t>
  </si>
  <si>
    <t>B082BCKF59 Pendant - Letter - S</t>
  </si>
  <si>
    <t>B082BBSFKK Pendant - Letter - T</t>
  </si>
  <si>
    <t>B0848HKWN9 Belcher/Trace Chain</t>
  </si>
  <si>
    <t>B0848FDK7Q Box Chain</t>
  </si>
  <si>
    <t>B0848RZ8LJ Ball Chain</t>
  </si>
  <si>
    <t>B0854N4WRJ Bracelet - Rolo chain with Wings</t>
  </si>
  <si>
    <t>B0854P65F1 Bracelet - Rolo Chain with Infinity</t>
  </si>
  <si>
    <t>B0872D8GP7 Adjustable 3 layer bracelet with knots.</t>
  </si>
  <si>
    <t>B08NQ44RB1 Cuff Earrings  Heart Design</t>
  </si>
  <si>
    <t>B08C34VPKM Celtic Adjustable Interlace Ring</t>
  </si>
  <si>
    <t>B08C34P7W7 Ring with CZ - M</t>
  </si>
  <si>
    <t>B08C3661GY Ring with CZ - O</t>
  </si>
  <si>
    <t>B091FQ62VJ Pendant - Coins - Eye of Providence/God</t>
  </si>
  <si>
    <t>B091FRDB42 Pendant - Key</t>
  </si>
  <si>
    <t>B08J887BY3 Stud Earrings - Sea Star</t>
  </si>
  <si>
    <t>B08PC64BC9 Drop Earrings - Flower</t>
  </si>
  <si>
    <t>B08FTMH29W Singapore chain bracelet - rose plated</t>
  </si>
  <si>
    <t>B08P3J83NZ Spiral Open Hoops with butterfly back</t>
  </si>
  <si>
    <t>B08J88JZ2Q Rose Gold Plated Small Thick Heart Studs</t>
  </si>
  <si>
    <t>B08Z48GFWM Locket - Coin 2 Pictures</t>
  </si>
  <si>
    <t>B08LW67L49 Chain - Super Flat Figaro - Gauge 150 - Width 5.5 mm - Length 55 cm</t>
  </si>
  <si>
    <t>B091V3TMGW Rose Plated Heart Chain</t>
  </si>
  <si>
    <t>B08ZSSZDS8 Silver Pearl Studs (white) - 9 to 10 mm</t>
  </si>
  <si>
    <t>B08ZSTPC2F Yellow Gold Plated Pearl Studs (white) - 7 to 8 mm</t>
  </si>
  <si>
    <t>B0943WDXFR GP Huggie Hoops - Pave - 20 mm</t>
  </si>
  <si>
    <t>B08R3ZW9Y5 Celtic Braid Ring - K</t>
  </si>
  <si>
    <t>B08R41X17V Celtic Braid Ring - P</t>
  </si>
  <si>
    <t>B01N366CM3 Open Curb Chain</t>
  </si>
  <si>
    <t>B00DKCZLPY Heart Chain</t>
  </si>
  <si>
    <t>B0164MQE3O Bismark chain</t>
  </si>
  <si>
    <t>B071R11Y8X Pendant - SUN</t>
  </si>
  <si>
    <t>B07NTGYTQ6 Locket - Round</t>
  </si>
  <si>
    <t>B07Q7G1GF7 Locket - Heart</t>
  </si>
  <si>
    <t>B07Z59WJPW Coin Pendant - St Christopher - Gold Plated</t>
  </si>
  <si>
    <t>B082B9CHCZ Pendant - Letter - D</t>
  </si>
  <si>
    <t>B08C34MCWL Ring with CZ - L</t>
  </si>
  <si>
    <t>B09KXY5RJQ Oval Link Chain Bracelet - Width 4.4 mm - Length 19 cm</t>
  </si>
  <si>
    <t>B09KY12Y4F Round Link Chain Bracelet - Width 5.0 mm - Length 19 cm</t>
  </si>
  <si>
    <t>Additional Note: 
Shipper/Exporter EORI: GB374207305000
VAT Exporter: GB374207305
Inco Term: DDP</t>
  </si>
  <si>
    <t>Ring</t>
  </si>
  <si>
    <t>Pin</t>
  </si>
  <si>
    <t>9K Gold</t>
  </si>
  <si>
    <t>925 Silver Anklet</t>
  </si>
  <si>
    <t>925 Silver Bracelet</t>
  </si>
  <si>
    <t>925 Silver Chain</t>
  </si>
  <si>
    <t>925 Silver Earrings</t>
  </si>
  <si>
    <t>925 Silver Pendant</t>
  </si>
  <si>
    <t>925 Silver Pin</t>
  </si>
  <si>
    <t>9K Gold Bracelet</t>
  </si>
  <si>
    <t>9K Gold Earrings</t>
  </si>
  <si>
    <t>B073V4NY79 Ball Chain</t>
  </si>
  <si>
    <t>B073V368GD Ball Chain</t>
  </si>
  <si>
    <t>B07RMXS34Q Chain - French Rope for men</t>
  </si>
  <si>
    <t>B073G86JDQ Ball Chain</t>
  </si>
  <si>
    <t>B073GC44K1 Ball Chain</t>
  </si>
  <si>
    <t>B00DKCZHX0 Belcher Chain</t>
  </si>
  <si>
    <t>B01MUCWT7T Ball and Bar Chain</t>
  </si>
  <si>
    <t>B00DKD0LXK Ball Chain</t>
  </si>
  <si>
    <t>B00JCW27OE Twisted Rope Chain</t>
  </si>
  <si>
    <t>B00JCW2820 Twisted Rope Chain</t>
  </si>
  <si>
    <t>B00JCW2VBI Heart Chain</t>
  </si>
  <si>
    <t>B0725N7KSD Singapore with Beads Chain</t>
  </si>
  <si>
    <t>B0714B6NBJ Anchor with tubes Chain</t>
  </si>
  <si>
    <t>B08MFPM4MT Flat Cross Pendant</t>
  </si>
  <si>
    <t>B08MFPD6T2 Cross with Jesus Christ Pendant</t>
  </si>
  <si>
    <t>B08WPDB9G5 Heart Shape Pendant</t>
  </si>
  <si>
    <t>B08PC6M657 Earrings - drop Feather</t>
  </si>
  <si>
    <t>B06XZ8ZM2L Hinged Hoop Earrings</t>
  </si>
  <si>
    <t>B06XZC1RWB Hinged Hoop Earrings</t>
  </si>
  <si>
    <t>B08NQZ8SNT Crawler Earrings with White CZ</t>
  </si>
  <si>
    <t>B08PC6PM4R Drop Earrings - Celtic Shield</t>
  </si>
  <si>
    <t>B08PC7RRS5 Drop Earrings - Padlock and Key</t>
  </si>
  <si>
    <t>B08J87MT2X Stud Earrings - Turtle</t>
  </si>
  <si>
    <t>B08J8712Z4 Stud Earrings - Fish Bone</t>
  </si>
  <si>
    <t>B08CXPW5XR Square Stud Earrings with Swarovski. LIGHT COLORADO TOPAZ</t>
  </si>
  <si>
    <t>B08CXM16GW Square Stud Earrings with Swarovski. DENIM BLUE</t>
  </si>
  <si>
    <t>B08LW4JTPS Chain - Super Flat Figaro - Gauge 180 - Width 7.7 mm - Length 50 cm</t>
  </si>
  <si>
    <t>B08LW4B9ZY Chain - Super Flat Figaro - Gauge 180 - Width 7.7 mm - Length 55 cm</t>
  </si>
  <si>
    <t>B082BBK3VZ Pendant - Letter - I</t>
  </si>
  <si>
    <t>B08C34NJ4G Celtic Braid Ring - N</t>
  </si>
  <si>
    <t>B08R42GF7S Celtic Braid Ring - R</t>
  </si>
  <si>
    <t>B08C34DY3Z Toe Ring - Leaf/Feather</t>
  </si>
  <si>
    <t>B091V3CDL4 Gold Plated Heart Chain</t>
  </si>
  <si>
    <t>B07W7SW486 Silver Ball Bracelet - Love Mom</t>
  </si>
  <si>
    <t>9K Gold Pendant</t>
  </si>
  <si>
    <t>925 Silver Chain With Pendants</t>
  </si>
  <si>
    <t>9k Gold Toe Ring</t>
  </si>
  <si>
    <t>9k Gold Pendant</t>
  </si>
  <si>
    <t xml:space="preserve">9k Gold Brooch </t>
  </si>
  <si>
    <t>BWU2</t>
  </si>
  <si>
    <t>TRANSATLANTIC STERLING LIMITED
c/o FBA
Amazon Fulfillment Center (BWU2), 
13 Emporium Avenue 2178 
Kemps Creek, NSW  
Australia</t>
  </si>
  <si>
    <t>YYC1</t>
  </si>
  <si>
    <t>TRANSATLANTIC STERLING LTD
c/o Amazon Fulfillment Centre (YYC1)
293069 Colonel Robertson Way
T4A 1C6 - Calgary, AB
Canada</t>
  </si>
  <si>
    <t>Weight (g)</t>
  </si>
  <si>
    <t>Total Price GBP</t>
  </si>
  <si>
    <t>Pen - Heart, complex</t>
  </si>
  <si>
    <t>Earrings - multicolour 3 stones, stud</t>
  </si>
  <si>
    <t>Earrings - stud, drop, perfect ball, stylish</t>
  </si>
  <si>
    <t>Earrings - Hook, Round</t>
  </si>
  <si>
    <t>Earrings - Round Stud, petals</t>
  </si>
  <si>
    <t>Earrings - stud, heart shape, complex</t>
  </si>
  <si>
    <t>Earrings - stud, heart shape</t>
  </si>
  <si>
    <t>Earrings - Trangles, stud</t>
  </si>
  <si>
    <t>Earrings - comlex, drop, stud</t>
  </si>
  <si>
    <t>Earrings - stud, multicolored, cube</t>
  </si>
  <si>
    <t>Earrings - Square Stud, generic</t>
  </si>
  <si>
    <t>Earrings - stud, buffalo's</t>
  </si>
  <si>
    <t>Earrings - Squirrels, stud</t>
  </si>
  <si>
    <t>Earrings - Teddy Bear, omega</t>
  </si>
  <si>
    <t>Earrings - Squirrels, omega</t>
  </si>
  <si>
    <t>Earrings - Stud, Circle, complex</t>
  </si>
  <si>
    <t xml:space="preserve">trace chain, Teddy, Big Tag, with beads </t>
  </si>
  <si>
    <t xml:space="preserve">ball chain, Duck, Big Tag, with beads </t>
  </si>
  <si>
    <t>rolo chain, Bunny, Big Tag, none multiple tags</t>
  </si>
  <si>
    <t xml:space="preserve">trace with balls chain, Butterfly, Big Tag, no beads </t>
  </si>
  <si>
    <t xml:space="preserve">rolo chain - thick, Angel, Big Tag, Big Circles </t>
  </si>
  <si>
    <t xml:space="preserve">rolo chain, Irish Flower, Large tag, rings </t>
  </si>
  <si>
    <t xml:space="preserve">tace chain - thick, Buterrfly, Medium Tag, with beads </t>
  </si>
  <si>
    <t xml:space="preserve">snake chain, Teddy, small, with beads </t>
  </si>
  <si>
    <t xml:space="preserve">trace with balls chain, Butterfly, Medium Tag, no beads </t>
  </si>
  <si>
    <t xml:space="preserve">box chain, Sun, small tag, with beads </t>
  </si>
  <si>
    <t>trace chain, Hearts, small tags, rings multiple tags</t>
  </si>
  <si>
    <t>rolo chain, Hearts, small tags, rings multiple tags</t>
  </si>
  <si>
    <t>rolo chain - thick, Hearts, Medium tag, Ring multiple tags</t>
  </si>
  <si>
    <t>box chain, Flowers, small tag, rings multiple tags</t>
  </si>
  <si>
    <t>rolo chain, Flowers, Medium tags, rings multiple tags</t>
  </si>
  <si>
    <t>ball chain, Flowers, small tags, none multiple tags</t>
  </si>
  <si>
    <t>trace chain, Flowers, small tags, none multiple tags</t>
  </si>
  <si>
    <t>square snake chain, Roses, small, none multiple tags</t>
  </si>
  <si>
    <t>rolo chain - thick, moons and stars, medium tags, none multiple tags</t>
  </si>
  <si>
    <t>flat anchor chain, none, none, none 5 lines</t>
  </si>
  <si>
    <t>trace with beads chain, none, none, none 5 lines</t>
  </si>
  <si>
    <t>twisted chain, none, none, none 5 lines</t>
  </si>
  <si>
    <t>twisted chain with balls, none, none, none 5 lines</t>
  </si>
  <si>
    <t>trace chain, Hearts, Medium with colour, none multiple tags</t>
  </si>
  <si>
    <t>trace with beads chain, Roses, Medium with colour, none multiple tags</t>
  </si>
  <si>
    <t>Earrings: drop Birds BIG ball chain drop, cz</t>
  </si>
  <si>
    <t>Extenders Set</t>
  </si>
  <si>
    <t>Earrings Set</t>
  </si>
  <si>
    <t>Chain With Pendants</t>
  </si>
  <si>
    <t>Earrings - Crawler, 2 clasps, Flowers</t>
  </si>
  <si>
    <t>10k Gold</t>
  </si>
  <si>
    <t>Earrings - Silver Ball Studs 3, 4, 5 mm combo pairs</t>
  </si>
  <si>
    <t>Cuff Earrings, Celtic Design, Connected</t>
  </si>
  <si>
    <t>Cuff Earrings, Celtic Design, Parallel Lines</t>
  </si>
  <si>
    <t>Cuff Earrings, Heart Design</t>
  </si>
  <si>
    <t>Cuff Earrings, Celtic Design, Parallel Lines, Big Gap</t>
  </si>
  <si>
    <t>Cuff Earrings, Celtic Design, 3 Parallel Lines, Big Gap</t>
  </si>
  <si>
    <t>Cuff Earrings, Parallel 5 Lines</t>
  </si>
  <si>
    <t>Cuff Earrings, Parallel 4 Lines</t>
  </si>
  <si>
    <t>Chain With Earrings</t>
  </si>
  <si>
    <t>B09RQ1V78Z</t>
  </si>
  <si>
    <t>B09RQ1FZDT</t>
  </si>
  <si>
    <t>B09RQ1SXV5</t>
  </si>
  <si>
    <t>B09RQ1FVVV</t>
  </si>
  <si>
    <t>B09RQ1JH4P</t>
  </si>
  <si>
    <t>B09RQ28QKQ</t>
  </si>
  <si>
    <t>B09RQ2CRWP</t>
  </si>
  <si>
    <t>B09RPZFBQH</t>
  </si>
  <si>
    <t>B09RQ1V11L</t>
  </si>
  <si>
    <t>B09RX1Z2MD</t>
  </si>
  <si>
    <t>B09RX19N2K</t>
  </si>
  <si>
    <t>B09RX1TXS6</t>
  </si>
  <si>
    <t>B09RX1MHZT</t>
  </si>
  <si>
    <t>B09RKQZRV1</t>
  </si>
  <si>
    <t>B09RKNWSGN</t>
  </si>
  <si>
    <t>B09RKQ7QQY</t>
  </si>
  <si>
    <t>B09RKQNH34</t>
  </si>
  <si>
    <t>B09RKQKFH1</t>
  </si>
  <si>
    <t>B09RKPSN7M</t>
  </si>
  <si>
    <t>B09RKQDG31</t>
  </si>
  <si>
    <t>B09RKQ6L4D</t>
  </si>
  <si>
    <t>B09RKPVW89</t>
  </si>
  <si>
    <t>B09RKQHH9S</t>
  </si>
  <si>
    <t>B09RKQ2M3K</t>
  </si>
  <si>
    <t>B09RKQNS92</t>
  </si>
  <si>
    <t>B09RKRG9KZ</t>
  </si>
  <si>
    <t>B09RKPSN67</t>
  </si>
  <si>
    <t>B09RKQ7K5K</t>
  </si>
  <si>
    <t>B09RKQ8FLK</t>
  </si>
  <si>
    <t>B09RKNLDD8</t>
  </si>
  <si>
    <t>B09RKP5W43</t>
  </si>
  <si>
    <t>B09RKQD1J2</t>
  </si>
  <si>
    <t>B09RKQJVZ4</t>
  </si>
  <si>
    <t>B09RKS24GK</t>
  </si>
  <si>
    <t>B09RKPLWZH</t>
  </si>
  <si>
    <t>B09RKQ9NHH</t>
  </si>
  <si>
    <t>B09RKQ7K51</t>
  </si>
  <si>
    <t>B09RKSHZYY</t>
  </si>
  <si>
    <t>B09RKPWM6J</t>
  </si>
  <si>
    <t>B09RKR2B44</t>
  </si>
  <si>
    <t>B09RKQHJBQ</t>
  </si>
  <si>
    <t>B09RKPQ3C7</t>
  </si>
  <si>
    <t>Silver ear studs sets (3pairs): Ball, small circumference and rounded bar</t>
  </si>
  <si>
    <t>B09RKNFGMJ</t>
  </si>
  <si>
    <t>Silver ear studs sets (3pairs): Bezel CZ, ball, medium circumference</t>
  </si>
  <si>
    <t>B09RKNFGLQ</t>
  </si>
  <si>
    <t>Silver ear studs sets (3pairs): Ball, flat dot, rounded bar</t>
  </si>
  <si>
    <t>B09RKPR337</t>
  </si>
  <si>
    <t>Silver ear studs sets (3pairs): Ball, hammerd dot, square bar</t>
  </si>
  <si>
    <t>B09RKQB3SP</t>
  </si>
  <si>
    <t>Silver ear studs sets (3pairs): Small triangle, flat dot, flat square</t>
  </si>
  <si>
    <t>B09RKPXNG8</t>
  </si>
  <si>
    <t>Silver ear studs sets (3pairs): Star silhouette, torn, moon</t>
  </si>
  <si>
    <t>B09RKRR326</t>
  </si>
  <si>
    <t>Silver ear studs sets (3pairs): Ball, CZ Star, CZ Moon</t>
  </si>
  <si>
    <t>B09RKQG8Z4</t>
  </si>
  <si>
    <t>Silver ear studs sets (3pairs): Ball, heart, CZ heart</t>
  </si>
  <si>
    <t>B09S14G4BY</t>
  </si>
  <si>
    <t>B09S12XNCQ</t>
  </si>
  <si>
    <t>S925-WHI-PEN-COIN-003</t>
  </si>
  <si>
    <t>B09S13NDTQ</t>
  </si>
  <si>
    <t>Silver polished flat coin pendant</t>
  </si>
  <si>
    <t>B09S12HR7H</t>
  </si>
  <si>
    <t>B09S12TBBS</t>
  </si>
  <si>
    <t>S925-YEL-PEN-COIN-003</t>
  </si>
  <si>
    <t>B09S13SLBQ</t>
  </si>
  <si>
    <t>B09RX1NJV8</t>
  </si>
  <si>
    <t>B09RX19W47</t>
  </si>
  <si>
    <t>B09RX1ZVP8</t>
  </si>
  <si>
    <t>B09RX1V2RN</t>
  </si>
  <si>
    <t>S925-WHI-NEC-PEN-CZ-001-515</t>
  </si>
  <si>
    <t>S925-WHI-NEC-PEN-CZ-001-204</t>
  </si>
  <si>
    <t>S925-WHI-NEC-PEN-CZ-001-202</t>
  </si>
  <si>
    <t>S925-WHI-NEC-PEN-CZ-001-001</t>
  </si>
  <si>
    <t>S925-WHI-NEC-PEN-CZ-001-205</t>
  </si>
  <si>
    <t>S925-WHI-NEC-PEN-CZ-001-234</t>
  </si>
  <si>
    <t>S925-WHI-NEC-PEN-CZ-001-501</t>
  </si>
  <si>
    <t>S925-WHI-NEC-PEN-CZ-001-214</t>
  </si>
  <si>
    <t>S925-WHI-NEC-PEN-CZ-001-206</t>
  </si>
  <si>
    <t>S925-WHI-NEC-PEN-CZ-001-502</t>
  </si>
  <si>
    <t>S925-WHI-NEC-PEN-CZ-001-203</t>
  </si>
  <si>
    <t>S925-WHI-NEC-PEN-CZ-001-539</t>
  </si>
  <si>
    <t>Silver curb chain 2.8mm thick 36cm length + 5cm extender</t>
  </si>
  <si>
    <t>Silver curb chain 2.8mm thick 45cm length</t>
  </si>
  <si>
    <t>Silver curb chain 2.8mm thick 50cm length</t>
  </si>
  <si>
    <t>Silver curb S. Flat chain 5.5mm thick 36cm length + 5cm extender</t>
  </si>
  <si>
    <t>Silver curb S. Flat chain 5.5mm thick 45cm length</t>
  </si>
  <si>
    <t>Silver curb S. Flat chain 7.9mm thick 36cm length + 5cm extender</t>
  </si>
  <si>
    <t>Silver curb S. Flat chain 7.9mm thick 45cm length</t>
  </si>
  <si>
    <t>Gold Plated curb chain 2.8mm thick 36cm length + 5cm extender</t>
  </si>
  <si>
    <t>Gold Plated curb chain 2.8mm thick 45cm length</t>
  </si>
  <si>
    <t>Gold Plated curb chain 2.8mm thick 50cm length</t>
  </si>
  <si>
    <t>Gold Plated curb S. Flat chain 5.5mm thick 36cm length + 5cm extender</t>
  </si>
  <si>
    <t>Gold Plated curb S. Flat chain 5.5mm thick 45cm length</t>
  </si>
  <si>
    <t>Gold Plated curb S. Flat chain 7.9mm thick 36cm length + 5cm extender</t>
  </si>
  <si>
    <t>Gold Plated curb S. Flat chain 7.9mm thick 45cm length</t>
  </si>
  <si>
    <t>Gold plated curb S. Flat chain 7.9mm thick 50cm length</t>
  </si>
  <si>
    <t>Silver curb Sp. Pave chain 2.8mm thick 36cm length + 5cm extender</t>
  </si>
  <si>
    <t>Silver curb Sp. Pave chain 2.8mm thick 45cm length</t>
  </si>
  <si>
    <t>Silver curb Sp. Pave chain 2.8mm thick 50cm length</t>
  </si>
  <si>
    <t>Silver curb S. Flat Sp. Pave chain 5.5mm thick 36cm length + 5cm extender</t>
  </si>
  <si>
    <t>Silver curb S. Flat Sp. Pave chain 5.5mm thick 45cm length</t>
  </si>
  <si>
    <t>Silver curb S. Flat Sp. Pave chain 5.5mm thick 50cm length</t>
  </si>
  <si>
    <t>Silver curb S. Flat Sp. Pave chain 7.9mm thick 36cm length + 5cm extender</t>
  </si>
  <si>
    <t>Silver curb S. Flat Sp. Pave chain 7.9mm thick 45cm length</t>
  </si>
  <si>
    <t>Silver curb S. Flat Sp. Pave chain 7.9mm thick 50cm length</t>
  </si>
  <si>
    <t>Gold Plated curb Sp. Pave chain 2.8mm thick 36cm length + 5cm extender</t>
  </si>
  <si>
    <t>Gold Plated curb Sp. Pave chain 2.8mm thick 45cm length</t>
  </si>
  <si>
    <t>Gold Plated curb Sp. Pave chain 2.8mm thick 50cm length</t>
  </si>
  <si>
    <t>Gold Plated curb S. Flat Sp. Pave chain 5.5mm thick 36cm length + 5cm extender</t>
  </si>
  <si>
    <t>Gold Plated curb S. Flat Sp. Pave chain 5.5mm thick 45cm length</t>
  </si>
  <si>
    <t>Gold Plated curb S. Flat Sp. Pave chain 5.5mm thick 50cm length</t>
  </si>
  <si>
    <t>Gold Plated curb S. Flat Sp. Pave chain 7.9mm thick 36cm length + 5cm extender</t>
  </si>
  <si>
    <t>Gold Plated curb S. Flat Sp. Pave chain 7.9mm thick 45cm length</t>
  </si>
  <si>
    <t>Gold Plated curb S. Flat Sp. Pave chain 7.9mm thick 50cm length</t>
  </si>
  <si>
    <t>Silver Flat Snake chain 3mm thick 36cm length + 5cm extender</t>
  </si>
  <si>
    <t>Silver Flat Snake chain 3mm thick 45cm length</t>
  </si>
  <si>
    <t>Silver Flat Snake chain 3mm thick 50cm length</t>
  </si>
  <si>
    <t>Silver Flat Snake chain 4.5mm thick 36cm length + 5cm extender</t>
  </si>
  <si>
    <t>Silver Flat Snake chain 4.5mm thick 45cm length</t>
  </si>
  <si>
    <t>Silver Flat Snake chain 4.5mm thick 50cm length</t>
  </si>
  <si>
    <t>Gold Plated Flat Snake chain 3mm thick 36cm length + 5cm extender</t>
  </si>
  <si>
    <t>Gold Plated Flat Snake chain 3mm thick 45cm length</t>
  </si>
  <si>
    <t>Gold Plated Flat Snake chain 3mm thick 50cm length</t>
  </si>
  <si>
    <t>Gold Plated Flat Snake chain 4.5mm thick 36cm length + 5cm extender</t>
  </si>
  <si>
    <t>Gold Plated Flat Snake chain 4.5mm thick 45cm length</t>
  </si>
  <si>
    <t>Gold Plated Flat Snake chain 4.5mm thick 50cm length</t>
  </si>
  <si>
    <t>Silver Paperclip chain 3mm thick 40cm length</t>
  </si>
  <si>
    <t>Silver Paperclip chain 3mm thick 45cm length</t>
  </si>
  <si>
    <t>Silver Paperclip chain 3mm thick 60cm length</t>
  </si>
  <si>
    <t>Silver Paperclip chain 3.6mm thick 40cm length</t>
  </si>
  <si>
    <t>Silver Paperclip chain 3.6mm thick 45cm length</t>
  </si>
  <si>
    <t>Silver Paperclip chain 3.6mm thick 60cm length</t>
  </si>
  <si>
    <t>Silver Paperclip chain 4.4mm thick 40cm length</t>
  </si>
  <si>
    <t>Silver Paperclip chain 4.4mm thick 45cm length</t>
  </si>
  <si>
    <t>Silver Paperclip chain 4.4mm thick 60cm length</t>
  </si>
  <si>
    <t>Gold Plated Paperclip chain 3mm thick 40cm length</t>
  </si>
  <si>
    <t>Gold Plated Paperclip chain 3mm thick 45cm length</t>
  </si>
  <si>
    <t>Gold Plated Paperclip chain 3mm thick 60cm length</t>
  </si>
  <si>
    <t>Gold Plated Paperclip chain 3.6mm thick 40cm length</t>
  </si>
  <si>
    <t>Gold Plated Paperclip chain 3.6mm thick 45cm length</t>
  </si>
  <si>
    <t>Gold Plated Paperclip chain 3.6mm thick 60cm length</t>
  </si>
  <si>
    <t>Gold Plated Paperclip chain 4.4mm thick 40cm length</t>
  </si>
  <si>
    <t>Gold Plated Paperclip chain 4.4mm thick 45cm length</t>
  </si>
  <si>
    <t>Gold Plated Paperclip chain 4.4mm thick 60cm length</t>
  </si>
  <si>
    <t>Gold 9k 2.5mm comfort fit wedding band</t>
  </si>
  <si>
    <t>Gold 9k 3.5mm comfort fit wedding band</t>
  </si>
  <si>
    <t>Gold 9k 4mm comfort fit wedding band</t>
  </si>
  <si>
    <t>S925-YEL-EAR-STUD-045</t>
  </si>
  <si>
    <t>S925-YEL-EAR-STUD-046</t>
  </si>
  <si>
    <t>Silver bracelet with CZ North star, small star and moon charms 17+3cm</t>
  </si>
  <si>
    <t>Gold plated bracelet with CZ North star, small star and moon charms 17+3cm</t>
  </si>
  <si>
    <t>G9K-YEL-PEN-CROS-006</t>
  </si>
  <si>
    <t>B09NY6N3MZ</t>
  </si>
  <si>
    <t>Super Tiny Cross Pendant</t>
  </si>
  <si>
    <t>925 Silver Extenders Set</t>
  </si>
  <si>
    <t>925 Silver Earrings Set</t>
  </si>
  <si>
    <t>925 Silver Brooch</t>
  </si>
  <si>
    <t>925 Silver Chain With Earrings Set</t>
  </si>
  <si>
    <t>9k Gold Chain</t>
  </si>
  <si>
    <t>Description for New Invoice2</t>
  </si>
  <si>
    <t>Sum of TOTAL WEIGHT</t>
  </si>
  <si>
    <t>Sum of Total Cost GBP</t>
  </si>
  <si>
    <t>Sum of Total Cost EUR</t>
  </si>
  <si>
    <t>Sum of TOTAL VALUE USD</t>
  </si>
  <si>
    <t>Sum of Total Cost CAD</t>
  </si>
  <si>
    <t>Sum of Total Cost AUD</t>
  </si>
  <si>
    <t xml:space="preserve">CURRENT COUNTRY: </t>
  </si>
  <si>
    <t>UPDATE THE PIVOT TABLE: RIGHT CLICK ON THE TABLE, "SHOW FIELD LIST", DISABLE THE CURRENT COUNTRY CODE AND CHOOSE THE SAME ONE ON THE LEFT</t>
  </si>
  <si>
    <t>Sum of QUANTITY</t>
  </si>
  <si>
    <t>UPDATE THE PIVOT TABLE: RIGHT CLICK ON THE TABLE, "SHOW FIELD LIST", DISABLE THE CURRENT COUNTRY CODE AND CHOOSE THE SAME COUNTRY  ON THE LEFT</t>
  </si>
  <si>
    <t>Sum of Total Price GBP</t>
  </si>
  <si>
    <t>Sum of UNIT VALUE EUR</t>
  </si>
  <si>
    <t>Sum of UNIT VALUE USD</t>
  </si>
  <si>
    <t>Sum of UNIT VALUE CAD</t>
  </si>
  <si>
    <t>Sum of UNIT VALUE AUD</t>
  </si>
  <si>
    <t xml:space="preserve"> 7113.19.10.00</t>
  </si>
  <si>
    <t>B073G9J6QS Curb Chain</t>
  </si>
  <si>
    <t>B012EOJ9OW Rat Tail</t>
  </si>
  <si>
    <t>B00DKCZMFI Heart Chain</t>
  </si>
  <si>
    <t>B08MFQ9GX5 Small Cross Pendant</t>
  </si>
  <si>
    <t>B09RX1Z2MD Open thin hammered bangle in silver</t>
  </si>
  <si>
    <t>B09RX1TXS6 Open thick hammered bangle in silver</t>
  </si>
  <si>
    <t>B09RKPQ3C7 Silver ear studs sets (3pairs): Ball, small circumference and rounded bar</t>
  </si>
  <si>
    <t>B09RKNFGMJ Silver ear studs sets (3pairs): Bezel CZ, ball, medium circumference</t>
  </si>
  <si>
    <t>B09RKNFGLQ Silver ear studs sets (3pairs): Ball, flat dot, rounded bar</t>
  </si>
  <si>
    <t>B08MFPJZGP Polished Medium Cross Pendant</t>
  </si>
  <si>
    <t>B09RKPR337 Silver ear studs sets (3pairs): Ball, hammerd dot, square bar</t>
  </si>
  <si>
    <t>B08LW3T1NG Chain - Super Flat Curb - Gauge 120 - Width 4.7 mm - Length 45 cm</t>
  </si>
  <si>
    <t>B09RKQB3SP Silver ear studs sets (3pairs): Small triangle, flat dot, flat square</t>
  </si>
  <si>
    <t>B09RKPXNG8 Silver ear studs sets (3pairs): Star silhouette, torn, moon</t>
  </si>
  <si>
    <t>B09RKRR326 Silver ear studs sets (3pairs): Ball, CZ Star, CZ Moon</t>
  </si>
  <si>
    <t>B09RKQG8Z4 Silver ear studs sets (3pairs): Ball, heart, CZ heart</t>
  </si>
  <si>
    <t>B09RX1NJV8 Silver hammered coin drop earrings</t>
  </si>
  <si>
    <t>B09RX19W47 Silver polished coin drop earrings</t>
  </si>
  <si>
    <t>B09RQ1V78Z Silver Hammered ring: Size K</t>
  </si>
  <si>
    <t>B09RQ1FZDT Silver Hammered ring: Size L</t>
  </si>
  <si>
    <t>B09RQ1SXV5 Silver Hammered ring: Size M</t>
  </si>
  <si>
    <t>B09RKQZRV1 Silver flat dot stud earrings</t>
  </si>
  <si>
    <t>B09RQ1FVVV Silver Hammered ring: Size N</t>
  </si>
  <si>
    <t>B09RKNWSGN Silver flat hammered dot stud earrings</t>
  </si>
  <si>
    <t>B09RQ1JH4P Silver Hammered ring: Size O</t>
  </si>
  <si>
    <t>B09RKQ7QQY Silver rounded dot stud earrings</t>
  </si>
  <si>
    <t>B09RQ28QKQ Silver Hammered ring: Size P</t>
  </si>
  <si>
    <t>B09RKQNH34 Silver big circumference stud earrings</t>
  </si>
  <si>
    <t>B09RQ2CRWP Silver Hammered ring: Size Q</t>
  </si>
  <si>
    <t>B09RKQKFH1 Silver big hammered circumference stud earrings</t>
  </si>
  <si>
    <t>B09RPZFBQH Silver Hammered ring: Size R</t>
  </si>
  <si>
    <t>B09RKPSN7M Silver medium size circumference stud earrings</t>
  </si>
  <si>
    <t>B09RQ1V11L Silver Hammered ring: Size S</t>
  </si>
  <si>
    <t>B09RKQDG31 Silver polished bar stud earrings</t>
  </si>
  <si>
    <t>B09RKQ6L4D Silver hammered bar stud earrings</t>
  </si>
  <si>
    <t>B09RX19N2K Open thin hammered bangle in GP</t>
  </si>
  <si>
    <t>B09RKPVW89 Silver polished triangle stud earrings</t>
  </si>
  <si>
    <t>B09RKQHH9S Silver hammered triangle stud earrings</t>
  </si>
  <si>
    <t>B09RX1MHZT Open thick hammered bangle in GP</t>
  </si>
  <si>
    <t>B09RKQ2M3K Silver polished hexagon stud earrings</t>
  </si>
  <si>
    <t>B09RKQNS92 Silver hammered hexagon stud earrings</t>
  </si>
  <si>
    <t>B09RKRG9KZ Silver polished square stud earrings</t>
  </si>
  <si>
    <t>B09S13NDTQ Silver polished flat coin pendant</t>
  </si>
  <si>
    <t>B09S14G4BY Silver hammered flat coin pendant</t>
  </si>
  <si>
    <t>B09S12XNCQ Silver hammered wavy coin pendant</t>
  </si>
  <si>
    <t>B09RKQ7K5K GP flat dot stud earrings</t>
  </si>
  <si>
    <t>B09RKQ8FLK GP flat hammered dot stud earrings</t>
  </si>
  <si>
    <t>B09RKNLDD8 GP rounded dot stud earrings</t>
  </si>
  <si>
    <t>B09RKP5W43 GP big circumference stud earrings</t>
  </si>
  <si>
    <t>B09RKQD1J2 GP big hammered circumference stud earrings</t>
  </si>
  <si>
    <t>B09RKQJVZ4 GP medium size circumference stud earrings</t>
  </si>
  <si>
    <t>B09RKS24GK GP polished bar stud earrings</t>
  </si>
  <si>
    <t>B09RKPLWZH GP hammered bar stud earrings</t>
  </si>
  <si>
    <t>B09RKQ9NHH GP polished triangle stud earrings</t>
  </si>
  <si>
    <t>B09RKQ7K51 GP hammered triangle stud earrings</t>
  </si>
  <si>
    <t>B09RKSHZYY GP polished hexagon stud earrings</t>
  </si>
  <si>
    <t>B09RKPWM6J GP hammered hexagon stud earrings</t>
  </si>
  <si>
    <t>B09RX1ZVP8 GP hammered coin drop earrings</t>
  </si>
  <si>
    <t>B09RKR2B44 GP polished square stud earrings</t>
  </si>
  <si>
    <t>B09RX1V2RN GP polished coin drop earrings</t>
  </si>
  <si>
    <t>B09S12HR7H GP hammered flat coin pendant</t>
  </si>
  <si>
    <t>B09S12TBBS GP hammered wavy coin pendant</t>
  </si>
  <si>
    <t>B09S13SLBQ GP polished flat coin pendant</t>
  </si>
  <si>
    <t>B07RK8BTHX Chain - Super Flat Curb - Gauge 150 - Width 5 mm</t>
  </si>
  <si>
    <t>B00D9BQHAO Curb Chain</t>
  </si>
  <si>
    <t>B08KRSQX81 Link chain - Charm Bracelet</t>
  </si>
  <si>
    <t>B08P3KDVBZ Textured Hoops with post notch</t>
  </si>
  <si>
    <t>B08P3HR1R4 Twisted Hoops with two textures and post notch</t>
  </si>
  <si>
    <t>B08P3JRT26 Polished Curb Open Hoops with butterfly back</t>
  </si>
  <si>
    <t>B08ZSTHD3P Silver Pearl Studs (white) - 6 to 7 mm</t>
  </si>
  <si>
    <t>B08ZSTH9H3 Yellow Gold Plated Pearl Studs (white) - 9 to 10 mm</t>
  </si>
  <si>
    <t>B08ZSWSCXX Silver Pearl Studs (black) - 6 to 7 mm</t>
  </si>
  <si>
    <t>B08ZST4DBL Silver Pearl Studs (black) - 7 to 8 mm</t>
  </si>
  <si>
    <t>B08ZSTGZ6N Silver Pearl Studs (black) - 9 to 10 mm</t>
  </si>
  <si>
    <t>FBA15CZN503L</t>
  </si>
  <si>
    <t>AU 22/02/14-MEL1</t>
  </si>
  <si>
    <t>TRANSATLANTIC STERLING LIMITED
c/o Amazon Fulfillment Center (MEL1), 
29 National Drive 3175
Dandenong South
VIC
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</si>
</sst>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"/>
    <numFmt numFmtId="165" formatCode="[$AUD]\ #,##0.00"/>
    <numFmt numFmtId="166" formatCode="#,##0.00\ &quot;g&quot;"/>
  </numFmts>
  <fonts count="5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44546A"/>
      <name val="Calibri"/>
      <family val="2"/>
      <charset val="1"/>
    </font>
    <font>
      <sz val="12"/>
      <color indexed="9"/>
      <name val="Verdana"/>
      <family val="2"/>
    </font>
    <font>
      <b/>
      <sz val="14"/>
      <color theme="0"/>
      <name val="Verdana"/>
      <family val="2"/>
    </font>
    <font>
      <sz val="11"/>
      <color theme="1"/>
      <name val="Verdana"/>
      <family val="2"/>
    </font>
    <font>
      <sz val="8"/>
      <color theme="1"/>
      <name val="Verdana"/>
      <family val="2"/>
    </font>
    <font>
      <sz val="6"/>
      <color theme="1"/>
      <name val="Verdana"/>
      <family val="2"/>
    </font>
    <font>
      <sz val="10"/>
      <color theme="1"/>
      <name val="Verdana"/>
      <family val="2"/>
    </font>
    <font>
      <sz val="11"/>
      <name val="Verdana"/>
      <family val="2"/>
    </font>
    <font>
      <b/>
      <sz val="8"/>
      <color theme="1"/>
      <name val="Verdana"/>
      <family val="2"/>
    </font>
    <font>
      <b/>
      <sz val="11"/>
      <name val="Verdana"/>
      <family val="2"/>
    </font>
    <font>
      <sz val="24"/>
      <color theme="1"/>
      <name val="Verdana"/>
      <family val="2"/>
    </font>
    <font>
      <i/>
      <sz val="7"/>
      <color theme="1"/>
      <name val="Verdana"/>
      <family val="2"/>
    </font>
    <font>
      <i/>
      <sz val="7"/>
      <color theme="1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Verdana"/>
      <family val="2"/>
    </font>
    <font>
      <b/>
      <sz val="9"/>
      <color rgb="FF444444"/>
      <name val="Arial"/>
      <family val="2"/>
    </font>
    <font>
      <sz val="9"/>
      <color rgb="FF444444"/>
      <name val="Arial"/>
      <family val="2"/>
    </font>
    <font>
      <sz val="16"/>
      <color theme="1"/>
      <name val="Verdana"/>
      <family val="2"/>
    </font>
    <font>
      <sz val="11"/>
      <color theme="0"/>
      <name val="Calibr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Segoe UI"/>
      <family val="2"/>
    </font>
    <font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002F36"/>
      <name val="Arial"/>
      <family val="2"/>
    </font>
    <font>
      <sz val="16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mediumDashed">
        <color rgb="FFFF0000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mediumDashed">
        <color rgb="FFFF0000"/>
      </top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thin">
        <color rgb="FF7F7F7F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mediumDashed">
        <color rgb="FFFF0000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mediumDashed">
        <color rgb="FFFF0000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mediumDashed">
        <color rgb="FFFFC000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mediumDashed">
        <color rgb="FFFFC000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/>
      <top/>
      <bottom/>
      <diagonal/>
    </border>
    <border>
      <left/>
      <right style="mediumDashed">
        <color rgb="FFFFC000"/>
      </right>
      <top/>
      <bottom/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mediumDashed">
        <color rgb="FFFFC000"/>
      </bottom>
      <diagonal/>
    </border>
    <border>
      <left/>
      <right/>
      <top/>
      <bottom style="medium">
        <color rgb="FF8FAAD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6" fillId="5" borderId="5" applyNumberFormat="0" applyAlignment="0" applyProtection="0"/>
    <xf numFmtId="0" fontId="7" fillId="6" borderId="5" applyNumberFormat="0" applyAlignment="0" applyProtection="0"/>
    <xf numFmtId="0" fontId="5" fillId="7" borderId="6" applyNumberFormat="0" applyFont="0" applyAlignment="0" applyProtection="0"/>
    <xf numFmtId="0" fontId="8" fillId="0" borderId="0" applyNumberFormat="0" applyFill="0" applyBorder="0" applyAlignment="0" applyProtection="0"/>
    <xf numFmtId="0" fontId="9" fillId="0" borderId="8" applyNumberFormat="0" applyFill="0" applyAlignment="0" applyProtection="0"/>
    <xf numFmtId="0" fontId="11" fillId="0" borderId="20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21" applyNumberFormat="0" applyFill="0" applyAlignment="0" applyProtection="0"/>
    <xf numFmtId="0" fontId="14" fillId="6" borderId="22" applyNumberFormat="0" applyAlignment="0" applyProtection="0"/>
    <xf numFmtId="0" fontId="15" fillId="0" borderId="23" applyNumberFormat="0" applyFill="0" applyAlignment="0" applyProtection="0"/>
    <xf numFmtId="0" fontId="16" fillId="9" borderId="24" applyNumberFormat="0" applyAlignment="0" applyProtection="0"/>
    <xf numFmtId="0" fontId="1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1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1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1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1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1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8" fillId="4" borderId="0" applyNumberFormat="0" applyBorder="0" applyAlignment="0" applyProtection="0"/>
    <xf numFmtId="0" fontId="20" fillId="0" borderId="0"/>
    <xf numFmtId="0" fontId="21" fillId="0" borderId="42" applyProtection="0"/>
    <xf numFmtId="0" fontId="5" fillId="0" borderId="0"/>
  </cellStyleXfs>
  <cellXfs count="367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 vertical="center" wrapText="1"/>
    </xf>
    <xf numFmtId="165" fontId="0" fillId="0" borderId="0" xfId="0" applyNumberFormat="1"/>
    <xf numFmtId="0" fontId="0" fillId="0" borderId="0" xfId="0" applyBorder="1"/>
    <xf numFmtId="0" fontId="0" fillId="34" borderId="0" xfId="0" applyFill="1"/>
    <xf numFmtId="0" fontId="0" fillId="0" borderId="25" xfId="0" applyBorder="1" applyAlignment="1">
      <alignment wrapText="1"/>
    </xf>
    <xf numFmtId="0" fontId="0" fillId="0" borderId="0" xfId="0" applyBorder="1" applyAlignment="1">
      <alignment wrapText="1"/>
    </xf>
    <xf numFmtId="0" fontId="7" fillId="6" borderId="28" xfId="7" applyBorder="1" applyAlignment="1">
      <alignment horizontal="center" vertical="center"/>
    </xf>
    <xf numFmtId="0" fontId="7" fillId="6" borderId="29" xfId="7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7" fillId="6" borderId="33" xfId="7" applyBorder="1" applyAlignment="1">
      <alignment horizontal="center" vertical="center"/>
    </xf>
    <xf numFmtId="2" fontId="7" fillId="34" borderId="28" xfId="7" applyNumberFormat="1" applyFill="1" applyBorder="1" applyAlignment="1">
      <alignment horizontal="center" vertical="center"/>
    </xf>
    <xf numFmtId="164" fontId="7" fillId="34" borderId="28" xfId="7" applyNumberFormat="1" applyFill="1" applyBorder="1" applyAlignment="1">
      <alignment horizontal="center" vertical="center"/>
    </xf>
    <xf numFmtId="164" fontId="7" fillId="34" borderId="32" xfId="7" applyNumberFormat="1" applyFill="1" applyBorder="1" applyAlignment="1">
      <alignment horizontal="center" vertical="center"/>
    </xf>
    <xf numFmtId="0" fontId="6" fillId="5" borderId="34" xfId="6" applyBorder="1" applyAlignment="1">
      <alignment horizontal="center"/>
    </xf>
    <xf numFmtId="0" fontId="7" fillId="6" borderId="34" xfId="7" applyBorder="1" applyAlignment="1">
      <alignment horizontal="center" vertical="center"/>
    </xf>
    <xf numFmtId="0" fontId="7" fillId="6" borderId="37" xfId="7" applyBorder="1" applyAlignment="1">
      <alignment horizontal="center" vertical="center"/>
    </xf>
    <xf numFmtId="0" fontId="7" fillId="6" borderId="38" xfId="7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7" fillId="6" borderId="41" xfId="7" applyBorder="1" applyAlignment="1">
      <alignment horizontal="center" vertical="center"/>
    </xf>
    <xf numFmtId="10" fontId="0" fillId="0" borderId="0" xfId="0" applyNumberFormat="1" applyBorder="1" applyAlignment="1">
      <alignment wrapText="1"/>
    </xf>
    <xf numFmtId="0" fontId="6" fillId="5" borderId="0" xfId="6" applyBorder="1" applyAlignment="1"/>
    <xf numFmtId="164" fontId="7" fillId="34" borderId="30" xfId="7" applyNumberFormat="1" applyFill="1" applyBorder="1" applyAlignment="1">
      <alignment horizontal="center" vertical="center"/>
    </xf>
    <xf numFmtId="0" fontId="7" fillId="6" borderId="31" xfId="7" applyBorder="1" applyAlignment="1">
      <alignment horizontal="center" vertical="center"/>
    </xf>
    <xf numFmtId="0" fontId="7" fillId="6" borderId="0" xfId="7" applyBorder="1" applyAlignment="1">
      <alignment horizontal="center" vertical="center"/>
    </xf>
    <xf numFmtId="164" fontId="7" fillId="34" borderId="0" xfId="7" applyNumberFormat="1" applyFill="1" applyBorder="1" applyAlignment="1">
      <alignment horizontal="center" vertical="center"/>
    </xf>
    <xf numFmtId="0" fontId="7" fillId="6" borderId="40" xfId="7" applyBorder="1" applyAlignment="1">
      <alignment horizontal="center" vertical="center"/>
    </xf>
    <xf numFmtId="0" fontId="34" fillId="8" borderId="0" xfId="0" applyFont="1" applyFill="1" applyBorder="1" applyAlignment="1">
      <alignment horizontal="left"/>
    </xf>
    <xf numFmtId="0" fontId="38" fillId="0" borderId="0" xfId="0" applyFont="1"/>
    <xf numFmtId="0" fontId="39" fillId="0" borderId="0" xfId="0" applyFont="1"/>
    <xf numFmtId="2" fontId="0" fillId="0" borderId="0" xfId="0" applyNumberFormat="1"/>
    <xf numFmtId="0" fontId="29" fillId="35" borderId="7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left"/>
    </xf>
    <xf numFmtId="0" fontId="32" fillId="8" borderId="10" xfId="0" applyFont="1" applyFill="1" applyBorder="1" applyAlignment="1">
      <alignment vertical="center" wrapText="1"/>
    </xf>
    <xf numFmtId="0" fontId="32" fillId="8" borderId="0" xfId="0" applyFont="1" applyFill="1" applyBorder="1" applyAlignment="1">
      <alignment vertical="center" wrapText="1"/>
    </xf>
    <xf numFmtId="0" fontId="10" fillId="8" borderId="10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/>
    </xf>
    <xf numFmtId="0" fontId="33" fillId="8" borderId="0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left"/>
    </xf>
    <xf numFmtId="0" fontId="0" fillId="8" borderId="0" xfId="0" applyFill="1" applyBorder="1"/>
    <xf numFmtId="0" fontId="32" fillId="8" borderId="9" xfId="0" applyFont="1" applyFill="1" applyBorder="1" applyAlignment="1">
      <alignment vertical="center" wrapText="1"/>
    </xf>
    <xf numFmtId="0" fontId="33" fillId="8" borderId="9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14" xfId="0" applyFill="1" applyBorder="1"/>
    <xf numFmtId="0" fontId="0" fillId="8" borderId="2" xfId="0" applyFill="1" applyBorder="1"/>
    <xf numFmtId="0" fontId="17" fillId="8" borderId="2" xfId="0" applyFont="1" applyFill="1" applyBorder="1" applyAlignment="1">
      <alignment horizontal="center"/>
    </xf>
    <xf numFmtId="0" fontId="17" fillId="8" borderId="12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/>
    <xf numFmtId="0" fontId="25" fillId="8" borderId="2" xfId="0" applyFont="1" applyFill="1" applyBorder="1" applyAlignment="1"/>
    <xf numFmtId="0" fontId="0" fillId="0" borderId="0" xfId="0" pivotButton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fill" vertical="top" wrapText="1"/>
    </xf>
    <xf numFmtId="0" fontId="0" fillId="0" borderId="0" xfId="0" applyAlignment="1">
      <alignment horizontal="fill" wrapText="1"/>
    </xf>
    <xf numFmtId="0" fontId="0" fillId="0" borderId="0" xfId="0" applyAlignment="1"/>
    <xf numFmtId="0" fontId="41" fillId="0" borderId="0" xfId="42" applyFont="1"/>
    <xf numFmtId="0" fontId="43" fillId="39" borderId="18" xfId="0" applyFont="1" applyFill="1" applyBorder="1" applyAlignment="1"/>
    <xf numFmtId="0" fontId="43" fillId="39" borderId="4" xfId="0" applyFont="1" applyFill="1" applyBorder="1" applyAlignment="1">
      <alignment horizontal="center"/>
    </xf>
    <xf numFmtId="0" fontId="43" fillId="39" borderId="18" xfId="0" applyFont="1" applyFill="1" applyBorder="1" applyAlignment="1">
      <alignment horizontal="left"/>
    </xf>
    <xf numFmtId="0" fontId="43" fillId="39" borderId="14" xfId="0" applyFont="1" applyFill="1" applyBorder="1" applyAlignment="1"/>
    <xf numFmtId="0" fontId="43" fillId="39" borderId="2" xfId="0" applyFont="1" applyFill="1" applyBorder="1" applyAlignment="1"/>
    <xf numFmtId="0" fontId="43" fillId="39" borderId="12" xfId="0" applyFont="1" applyFill="1" applyBorder="1" applyAlignment="1"/>
    <xf numFmtId="0" fontId="43" fillId="39" borderId="17" xfId="0" applyFont="1" applyFill="1" applyBorder="1" applyAlignment="1"/>
    <xf numFmtId="0" fontId="4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35" borderId="17" xfId="0" applyFont="1" applyFill="1" applyBorder="1" applyAlignment="1">
      <alignment horizontal="left" vertical="center"/>
    </xf>
    <xf numFmtId="0" fontId="43" fillId="0" borderId="16" xfId="0" applyFont="1" applyBorder="1"/>
    <xf numFmtId="0" fontId="25" fillId="0" borderId="10" xfId="0" applyFont="1" applyBorder="1" applyAlignment="1"/>
    <xf numFmtId="0" fontId="43" fillId="39" borderId="7" xfId="0" applyFont="1" applyFill="1" applyBorder="1" applyAlignment="1">
      <alignment horizontal="left"/>
    </xf>
    <xf numFmtId="14" fontId="0" fillId="0" borderId="10" xfId="0" applyNumberFormat="1" applyFont="1" applyBorder="1"/>
    <xf numFmtId="0" fontId="0" fillId="0" borderId="0" xfId="0" applyFont="1" applyBorder="1"/>
    <xf numFmtId="0" fontId="0" fillId="0" borderId="9" xfId="0" applyBorder="1"/>
    <xf numFmtId="0" fontId="43" fillId="39" borderId="16" xfId="0" applyFont="1" applyFill="1" applyBorder="1" applyAlignment="1"/>
    <xf numFmtId="0" fontId="0" fillId="0" borderId="10" xfId="0" applyBorder="1"/>
    <xf numFmtId="0" fontId="0" fillId="0" borderId="12" xfId="0" applyBorder="1"/>
    <xf numFmtId="0" fontId="0" fillId="0" borderId="3" xfId="0" applyBorder="1"/>
    <xf numFmtId="0" fontId="0" fillId="0" borderId="15" xfId="0" applyBorder="1"/>
    <xf numFmtId="0" fontId="0" fillId="0" borderId="2" xfId="0" applyBorder="1"/>
    <xf numFmtId="0" fontId="43" fillId="39" borderId="3" xfId="0" applyFont="1" applyFill="1" applyBorder="1" applyAlignment="1"/>
    <xf numFmtId="0" fontId="0" fillId="0" borderId="4" xfId="0" applyBorder="1"/>
    <xf numFmtId="0" fontId="43" fillId="0" borderId="4" xfId="0" applyFont="1" applyBorder="1"/>
    <xf numFmtId="0" fontId="43" fillId="0" borderId="18" xfId="0" applyFont="1" applyBorder="1" applyAlignment="1"/>
    <xf numFmtId="0" fontId="0" fillId="0" borderId="4" xfId="0" applyBorder="1" applyAlignment="1"/>
    <xf numFmtId="0" fontId="0" fillId="0" borderId="19" xfId="0" applyBorder="1" applyAlignment="1"/>
    <xf numFmtId="0" fontId="0" fillId="0" borderId="16" xfId="0" applyBorder="1"/>
    <xf numFmtId="0" fontId="43" fillId="0" borderId="14" xfId="0" applyFont="1" applyBorder="1"/>
    <xf numFmtId="0" fontId="43" fillId="39" borderId="4" xfId="0" applyFont="1" applyFill="1" applyBorder="1" applyAlignment="1"/>
    <xf numFmtId="0" fontId="43" fillId="39" borderId="19" xfId="0" applyFont="1" applyFill="1" applyBorder="1" applyAlignment="1"/>
    <xf numFmtId="0" fontId="43" fillId="0" borderId="18" xfId="0" applyFont="1" applyBorder="1" applyAlignment="1">
      <alignment vertical="top"/>
    </xf>
    <xf numFmtId="0" fontId="0" fillId="0" borderId="18" xfId="0" applyBorder="1"/>
    <xf numFmtId="0" fontId="29" fillId="35" borderId="1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4" xfId="0" applyBorder="1"/>
    <xf numFmtId="0" fontId="29" fillId="35" borderId="17" xfId="0" applyFont="1" applyFill="1" applyBorder="1" applyAlignment="1">
      <alignment vertical="center" wrapText="1"/>
    </xf>
    <xf numFmtId="0" fontId="25" fillId="0" borderId="10" xfId="0" applyFont="1" applyBorder="1" applyAlignment="1">
      <alignment horizontal="center"/>
    </xf>
    <xf numFmtId="0" fontId="29" fillId="35" borderId="13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17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0" xfId="0" applyNumberFormat="1"/>
    <xf numFmtId="0" fontId="43" fillId="39" borderId="19" xfId="0" applyFont="1" applyFill="1" applyBorder="1" applyAlignment="1">
      <alignment horizontal="left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166" fontId="29" fillId="35" borderId="18" xfId="0" applyNumberFormat="1" applyFont="1" applyFill="1" applyBorder="1" applyAlignment="1">
      <alignment horizontal="center" vertical="center" wrapText="1"/>
    </xf>
    <xf numFmtId="0" fontId="29" fillId="35" borderId="16" xfId="0" applyFont="1" applyFill="1" applyBorder="1" applyAlignment="1">
      <alignment horizontal="center" vertical="center" wrapText="1"/>
    </xf>
    <xf numFmtId="0" fontId="29" fillId="35" borderId="11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0" fillId="0" borderId="19" xfId="0" applyBorder="1"/>
    <xf numFmtId="0" fontId="0" fillId="0" borderId="7" xfId="0" applyBorder="1"/>
    <xf numFmtId="0" fontId="48" fillId="0" borderId="43" xfId="0" applyFont="1" applyBorder="1"/>
    <xf numFmtId="0" fontId="48" fillId="0" borderId="44" xfId="0" applyFont="1" applyBorder="1"/>
    <xf numFmtId="0" fontId="48" fillId="41" borderId="44" xfId="0" applyFont="1" applyFill="1" applyBorder="1"/>
    <xf numFmtId="0" fontId="0" fillId="42" borderId="0" xfId="0" applyFill="1"/>
    <xf numFmtId="0" fontId="42" fillId="42" borderId="0" xfId="0" applyFont="1" applyFill="1"/>
    <xf numFmtId="0" fontId="29" fillId="35" borderId="7" xfId="0" applyFont="1" applyFill="1" applyBorder="1" applyAlignment="1">
      <alignment vertical="center" wrapText="1"/>
    </xf>
    <xf numFmtId="0" fontId="29" fillId="35" borderId="7" xfId="0" applyFont="1" applyFill="1" applyBorder="1" applyAlignment="1">
      <alignment horizontal="left" vertical="center" wrapText="1"/>
    </xf>
    <xf numFmtId="2" fontId="37" fillId="35" borderId="7" xfId="0" applyNumberFormat="1" applyFont="1" applyFill="1" applyBorder="1" applyAlignment="1">
      <alignment horizontal="right"/>
    </xf>
    <xf numFmtId="1" fontId="28" fillId="35" borderId="7" xfId="0" applyNumberFormat="1" applyFont="1" applyFill="1" applyBorder="1" applyAlignment="1">
      <alignment horizontal="right"/>
    </xf>
    <xf numFmtId="2" fontId="37" fillId="35" borderId="7" xfId="0" applyNumberFormat="1" applyFont="1" applyFill="1" applyBorder="1" applyAlignment="1">
      <alignment horizontal="left"/>
    </xf>
    <xf numFmtId="0" fontId="26" fillId="35" borderId="7" xfId="0" applyFont="1" applyFill="1" applyBorder="1" applyAlignment="1">
      <alignment horizontal="center"/>
    </xf>
    <xf numFmtId="0" fontId="26" fillId="8" borderId="7" xfId="0" applyFont="1" applyFill="1" applyBorder="1"/>
    <xf numFmtId="0" fontId="24" fillId="8" borderId="7" xfId="0" applyFont="1" applyFill="1" applyBorder="1"/>
    <xf numFmtId="0" fontId="26" fillId="8" borderId="7" xfId="0" applyFont="1" applyFill="1" applyBorder="1" applyAlignment="1">
      <alignment horizontal="right"/>
    </xf>
    <xf numFmtId="0" fontId="0" fillId="8" borderId="14" xfId="0" applyFill="1" applyBorder="1" applyAlignment="1">
      <alignment horizontal="left"/>
    </xf>
    <xf numFmtId="0" fontId="34" fillId="8" borderId="2" xfId="0" applyFont="1" applyFill="1" applyBorder="1" applyAlignment="1">
      <alignment horizontal="left"/>
    </xf>
    <xf numFmtId="0" fontId="0" fillId="8" borderId="12" xfId="0" applyFill="1" applyBorder="1"/>
    <xf numFmtId="0" fontId="33" fillId="8" borderId="12" xfId="0" applyFont="1" applyFill="1" applyBorder="1" applyAlignment="1">
      <alignment horizontal="center" vertical="center" wrapText="1"/>
    </xf>
    <xf numFmtId="0" fontId="42" fillId="37" borderId="0" xfId="0" applyFont="1" applyFill="1"/>
    <xf numFmtId="0" fontId="42" fillId="0" borderId="0" xfId="0" applyFont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29" fillId="35" borderId="11" xfId="0" applyFont="1" applyFill="1" applyBorder="1" applyAlignment="1">
      <alignment horizontal="center" vertical="center" wrapText="1"/>
    </xf>
    <xf numFmtId="0" fontId="29" fillId="35" borderId="13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0" fillId="0" borderId="7" xfId="0" applyBorder="1"/>
    <xf numFmtId="0" fontId="26" fillId="35" borderId="7" xfId="0" applyFont="1" applyFill="1" applyBorder="1" applyAlignment="1">
      <alignment horizontal="center"/>
    </xf>
    <xf numFmtId="0" fontId="16" fillId="43" borderId="54" xfId="0" applyFont="1" applyFill="1" applyBorder="1"/>
    <xf numFmtId="2" fontId="29" fillId="8" borderId="7" xfId="0" applyNumberFormat="1" applyFont="1" applyFill="1" applyBorder="1" applyAlignment="1">
      <alignment horizontal="center" vertical="center" wrapText="1"/>
    </xf>
    <xf numFmtId="2" fontId="43" fillId="0" borderId="7" xfId="0" applyNumberFormat="1" applyFont="1" applyBorder="1"/>
    <xf numFmtId="2" fontId="29" fillId="35" borderId="18" xfId="0" applyNumberFormat="1" applyFont="1" applyFill="1" applyBorder="1" applyAlignment="1">
      <alignment horizontal="center" vertical="center" wrapText="1"/>
    </xf>
    <xf numFmtId="2" fontId="29" fillId="35" borderId="17" xfId="0" applyNumberFormat="1" applyFont="1" applyFill="1" applyBorder="1" applyAlignment="1">
      <alignment horizontal="left" vertical="center"/>
    </xf>
    <xf numFmtId="2" fontId="43" fillId="0" borderId="16" xfId="0" applyNumberFormat="1" applyFont="1" applyBorder="1"/>
    <xf numFmtId="0" fontId="43" fillId="0" borderId="7" xfId="0" applyFont="1" applyBorder="1" applyAlignment="1"/>
    <xf numFmtId="0" fontId="0" fillId="0" borderId="7" xfId="0" applyBorder="1" applyAlignment="1"/>
    <xf numFmtId="0" fontId="43" fillId="0" borderId="7" xfId="0" applyFont="1" applyBorder="1"/>
    <xf numFmtId="0" fontId="43" fillId="39" borderId="7" xfId="0" applyFont="1" applyFill="1" applyBorder="1" applyAlignment="1"/>
    <xf numFmtId="0" fontId="43" fillId="0" borderId="18" xfId="0" applyFont="1" applyBorder="1"/>
    <xf numFmtId="0" fontId="43" fillId="0" borderId="19" xfId="0" applyFont="1" applyBorder="1"/>
    <xf numFmtId="0" fontId="42" fillId="0" borderId="19" xfId="0" applyFont="1" applyBorder="1"/>
    <xf numFmtId="166" fontId="37" fillId="35" borderId="7" xfId="0" applyNumberFormat="1" applyFont="1" applyFill="1" applyBorder="1" applyAlignment="1">
      <alignment horizontal="right"/>
    </xf>
    <xf numFmtId="0" fontId="43" fillId="39" borderId="15" xfId="0" applyFont="1" applyFill="1" applyBorder="1" applyAlignment="1"/>
    <xf numFmtId="0" fontId="42" fillId="0" borderId="2" xfId="0" applyFont="1" applyBorder="1"/>
    <xf numFmtId="0" fontId="17" fillId="0" borderId="49" xfId="0" applyFont="1" applyBorder="1"/>
    <xf numFmtId="0" fontId="45" fillId="0" borderId="4" xfId="0" applyFont="1" applyBorder="1" applyAlignment="1">
      <alignment horizontal="center" vertical="center"/>
    </xf>
    <xf numFmtId="2" fontId="47" fillId="0" borderId="19" xfId="0" applyNumberFormat="1" applyFont="1" applyBorder="1" applyAlignment="1">
      <alignment horizontal="center" vertical="center"/>
    </xf>
    <xf numFmtId="0" fontId="0" fillId="0" borderId="7" xfId="0" applyBorder="1"/>
    <xf numFmtId="0" fontId="0" fillId="42" borderId="0" xfId="0" applyFill="1" applyBorder="1"/>
    <xf numFmtId="0" fontId="0" fillId="35" borderId="0" xfId="0" applyFill="1" applyBorder="1"/>
    <xf numFmtId="0" fontId="0" fillId="0" borderId="55" xfId="0" applyBorder="1"/>
    <xf numFmtId="2" fontId="0" fillId="0" borderId="55" xfId="0" applyNumberFormat="1" applyBorder="1"/>
    <xf numFmtId="0" fontId="29" fillId="35" borderId="55" xfId="0" applyFont="1" applyFill="1" applyBorder="1" applyAlignment="1">
      <alignment horizontal="center" vertical="center" wrapText="1"/>
    </xf>
    <xf numFmtId="166" fontId="29" fillId="35" borderId="55" xfId="0" applyNumberFormat="1" applyFont="1" applyFill="1" applyBorder="1" applyAlignment="1">
      <alignment horizontal="center" vertical="center" wrapText="1"/>
    </xf>
    <xf numFmtId="1" fontId="29" fillId="35" borderId="55" xfId="0" applyNumberFormat="1" applyFont="1" applyFill="1" applyBorder="1" applyAlignment="1">
      <alignment horizontal="center" vertical="center" wrapText="1"/>
    </xf>
    <xf numFmtId="2" fontId="29" fillId="35" borderId="55" xfId="0" applyNumberFormat="1" applyFont="1" applyFill="1" applyBorder="1" applyAlignment="1">
      <alignment horizontal="center" vertical="center" wrapText="1"/>
    </xf>
    <xf numFmtId="2" fontId="0" fillId="0" borderId="7" xfId="0" applyNumberFormat="1" applyBorder="1"/>
    <xf numFmtId="0" fontId="29" fillId="35" borderId="16" xfId="0" applyFont="1" applyFill="1" applyBorder="1" applyAlignment="1">
      <alignment horizontal="center" vertical="center" wrapText="1"/>
    </xf>
    <xf numFmtId="0" fontId="0" fillId="44" borderId="0" xfId="0" applyFill="1" applyBorder="1"/>
    <xf numFmtId="0" fontId="0" fillId="0" borderId="56" xfId="0" applyBorder="1"/>
    <xf numFmtId="2" fontId="43" fillId="0" borderId="55" xfId="0" applyNumberFormat="1" applyFont="1" applyBorder="1"/>
    <xf numFmtId="14" fontId="0" fillId="0" borderId="56" xfId="0" applyNumberFormat="1" applyFont="1" applyBorder="1"/>
    <xf numFmtId="0" fontId="0" fillId="0" borderId="56" xfId="0" applyFont="1" applyBorder="1"/>
    <xf numFmtId="0" fontId="42" fillId="0" borderId="56" xfId="0" applyFont="1" applyBorder="1"/>
    <xf numFmtId="0" fontId="0" fillId="0" borderId="57" xfId="0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/>
    </xf>
    <xf numFmtId="14" fontId="0" fillId="46" borderId="0" xfId="0" applyNumberFormat="1" applyFill="1" applyAlignment="1">
      <alignment horizontal="center" vertical="center"/>
    </xf>
    <xf numFmtId="0" fontId="0" fillId="0" borderId="58" xfId="0" applyBorder="1"/>
    <xf numFmtId="2" fontId="0" fillId="0" borderId="58" xfId="0" applyNumberFormat="1" applyBorder="1"/>
    <xf numFmtId="0" fontId="29" fillId="35" borderId="58" xfId="0" applyFont="1" applyFill="1" applyBorder="1" applyAlignment="1">
      <alignment horizontal="center" vertical="center" wrapText="1"/>
    </xf>
    <xf numFmtId="166" fontId="29" fillId="35" borderId="58" xfId="0" applyNumberFormat="1" applyFont="1" applyFill="1" applyBorder="1" applyAlignment="1">
      <alignment horizontal="center" vertical="center" wrapText="1"/>
    </xf>
    <xf numFmtId="2" fontId="29" fillId="35" borderId="58" xfId="0" applyNumberFormat="1" applyFont="1" applyFill="1" applyBorder="1" applyAlignment="1">
      <alignment horizontal="center" vertical="center" wrapText="1"/>
    </xf>
    <xf numFmtId="2" fontId="29" fillId="8" borderId="58" xfId="0" applyNumberFormat="1" applyFont="1" applyFill="1" applyBorder="1" applyAlignment="1">
      <alignment horizontal="center" vertical="center" wrapText="1"/>
    </xf>
    <xf numFmtId="0" fontId="53" fillId="45" borderId="0" xfId="0" applyFont="1" applyFill="1"/>
    <xf numFmtId="0" fontId="0" fillId="0" borderId="59" xfId="0" applyBorder="1"/>
    <xf numFmtId="0" fontId="0" fillId="0" borderId="60" xfId="0" applyBorder="1"/>
    <xf numFmtId="2" fontId="0" fillId="0" borderId="60" xfId="0" applyNumberFormat="1" applyBorder="1"/>
    <xf numFmtId="0" fontId="29" fillId="35" borderId="60" xfId="0" applyFont="1" applyFill="1" applyBorder="1" applyAlignment="1">
      <alignment horizontal="center" vertical="center" wrapText="1"/>
    </xf>
    <xf numFmtId="166" fontId="29" fillId="35" borderId="60" xfId="0" applyNumberFormat="1" applyFont="1" applyFill="1" applyBorder="1" applyAlignment="1">
      <alignment horizontal="center" vertical="center" wrapText="1"/>
    </xf>
    <xf numFmtId="2" fontId="29" fillId="35" borderId="60" xfId="0" applyNumberFormat="1" applyFont="1" applyFill="1" applyBorder="1" applyAlignment="1">
      <alignment horizontal="center" vertical="center" wrapText="1"/>
    </xf>
    <xf numFmtId="2" fontId="29" fillId="8" borderId="60" xfId="0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29" fillId="35" borderId="60" xfId="0" applyFont="1" applyFill="1" applyBorder="1" applyAlignment="1">
      <alignment horizontal="left" vertical="center"/>
    </xf>
    <xf numFmtId="2" fontId="29" fillId="35" borderId="60" xfId="0" applyNumberFormat="1" applyFont="1" applyFill="1" applyBorder="1" applyAlignment="1">
      <alignment horizontal="left" vertical="center"/>
    </xf>
    <xf numFmtId="2" fontId="43" fillId="0" borderId="60" xfId="0" applyNumberFormat="1" applyFont="1" applyBorder="1"/>
    <xf numFmtId="0" fontId="43" fillId="39" borderId="19" xfId="0" applyFont="1" applyFill="1" applyBorder="1" applyAlignment="1">
      <alignment horizontal="center"/>
    </xf>
    <xf numFmtId="2" fontId="29" fillId="35" borderId="7" xfId="0" applyNumberFormat="1" applyFont="1" applyFill="1" applyBorder="1" applyAlignment="1">
      <alignment horizontal="left" vertical="center" wrapText="1"/>
    </xf>
    <xf numFmtId="2" fontId="26" fillId="8" borderId="7" xfId="0" applyNumberFormat="1" applyFont="1" applyFill="1" applyBorder="1"/>
    <xf numFmtId="2" fontId="26" fillId="8" borderId="7" xfId="0" applyNumberFormat="1" applyFont="1" applyFill="1" applyBorder="1" applyAlignment="1">
      <alignment horizontal="right"/>
    </xf>
    <xf numFmtId="2" fontId="32" fillId="8" borderId="9" xfId="0" applyNumberFormat="1" applyFont="1" applyFill="1" applyBorder="1" applyAlignment="1">
      <alignment vertical="center" wrapText="1"/>
    </xf>
    <xf numFmtId="2" fontId="33" fillId="8" borderId="9" xfId="0" applyNumberFormat="1" applyFont="1" applyFill="1" applyBorder="1" applyAlignment="1">
      <alignment horizontal="center" vertical="center" wrapText="1"/>
    </xf>
    <xf numFmtId="2" fontId="0" fillId="8" borderId="12" xfId="0" applyNumberFormat="1" applyFill="1" applyBorder="1"/>
    <xf numFmtId="0" fontId="53" fillId="0" borderId="0" xfId="0" applyFont="1"/>
    <xf numFmtId="0" fontId="42" fillId="0" borderId="12" xfId="0" applyFont="1" applyBorder="1"/>
    <xf numFmtId="0" fontId="0" fillId="0" borderId="18" xfId="0" applyFont="1" applyBorder="1"/>
    <xf numFmtId="0" fontId="0" fillId="0" borderId="19" xfId="0" applyFont="1" applyBorder="1"/>
    <xf numFmtId="2" fontId="0" fillId="0" borderId="19" xfId="0" applyNumberFormat="1" applyBorder="1"/>
    <xf numFmtId="0" fontId="6" fillId="5" borderId="37" xfId="6" applyBorder="1" applyAlignment="1">
      <alignment horizontal="center"/>
    </xf>
    <xf numFmtId="0" fontId="6" fillId="5" borderId="38" xfId="6" applyBorder="1" applyAlignment="1">
      <alignment horizontal="center"/>
    </xf>
    <xf numFmtId="0" fontId="6" fillId="5" borderId="28" xfId="6" applyBorder="1" applyAlignment="1">
      <alignment horizontal="center"/>
    </xf>
    <xf numFmtId="0" fontId="6" fillId="5" borderId="29" xfId="6" applyBorder="1" applyAlignment="1">
      <alignment horizontal="center"/>
    </xf>
    <xf numFmtId="0" fontId="1" fillId="0" borderId="0" xfId="1" applyBorder="1" applyAlignment="1">
      <alignment horizontal="center" vertical="center" wrapText="1"/>
    </xf>
    <xf numFmtId="0" fontId="6" fillId="5" borderId="35" xfId="6" applyBorder="1" applyAlignment="1">
      <alignment horizontal="center"/>
    </xf>
    <xf numFmtId="0" fontId="6" fillId="5" borderId="36" xfId="6" applyBorder="1" applyAlignment="1">
      <alignment horizontal="center"/>
    </xf>
    <xf numFmtId="0" fontId="6" fillId="5" borderId="26" xfId="6" applyBorder="1" applyAlignment="1">
      <alignment horizontal="center"/>
    </xf>
    <xf numFmtId="0" fontId="6" fillId="5" borderId="27" xfId="6" applyBorder="1" applyAlignment="1">
      <alignment horizontal="center"/>
    </xf>
    <xf numFmtId="0" fontId="0" fillId="37" borderId="0" xfId="0" applyFill="1" applyAlignment="1">
      <alignment horizontal="center"/>
    </xf>
    <xf numFmtId="0" fontId="49" fillId="42" borderId="0" xfId="0" applyFont="1" applyFill="1" applyBorder="1" applyAlignment="1">
      <alignment horizontal="center"/>
    </xf>
    <xf numFmtId="0" fontId="0" fillId="38" borderId="0" xfId="0" applyFill="1" applyAlignment="1">
      <alignment horizontal="left" vertical="top" wrapText="1"/>
    </xf>
    <xf numFmtId="0" fontId="0" fillId="45" borderId="0" xfId="0" applyFill="1" applyAlignment="1">
      <alignment horizontal="left" vertical="top" wrapText="1"/>
    </xf>
    <xf numFmtId="0" fontId="54" fillId="34" borderId="0" xfId="0" applyFont="1" applyFill="1" applyAlignment="1">
      <alignment horizontal="center" vertical="center"/>
    </xf>
    <xf numFmtId="0" fontId="0" fillId="47" borderId="0" xfId="0" applyFill="1" applyAlignment="1">
      <alignment horizontal="center" vertical="center" wrapText="1"/>
    </xf>
    <xf numFmtId="0" fontId="54" fillId="48" borderId="0" xfId="0" applyFont="1" applyFill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17" fillId="40" borderId="17" xfId="0" applyFont="1" applyFill="1" applyBorder="1" applyAlignment="1">
      <alignment horizontal="center"/>
    </xf>
    <xf numFmtId="0" fontId="17" fillId="40" borderId="3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42" fillId="0" borderId="0" xfId="0" applyFont="1" applyBorder="1" applyAlignment="1">
      <alignment horizontal="left" vertical="center" wrapText="1"/>
    </xf>
    <xf numFmtId="0" fontId="42" fillId="0" borderId="9" xfId="0" applyFont="1" applyBorder="1" applyAlignment="1">
      <alignment horizontal="left" vertical="center" wrapText="1"/>
    </xf>
    <xf numFmtId="0" fontId="31" fillId="0" borderId="10" xfId="0" applyFont="1" applyBorder="1" applyAlignment="1">
      <alignment horizontal="center"/>
    </xf>
    <xf numFmtId="2" fontId="47" fillId="0" borderId="15" xfId="0" applyNumberFormat="1" applyFont="1" applyBorder="1" applyAlignment="1">
      <alignment horizontal="center" vertical="center"/>
    </xf>
    <xf numFmtId="2" fontId="47" fillId="0" borderId="9" xfId="0" applyNumberFormat="1" applyFont="1" applyBorder="1" applyAlignment="1">
      <alignment horizontal="center" vertical="center"/>
    </xf>
    <xf numFmtId="2" fontId="47" fillId="0" borderId="12" xfId="0" applyNumberFormat="1" applyFont="1" applyBorder="1" applyAlignment="1">
      <alignment horizontal="center" vertical="center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9" fillId="0" borderId="17" xfId="0" applyFont="1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3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2" fontId="46" fillId="0" borderId="17" xfId="0" applyNumberFormat="1" applyFont="1" applyBorder="1" applyAlignment="1">
      <alignment horizontal="center" vertical="center"/>
    </xf>
    <xf numFmtId="2" fontId="46" fillId="0" borderId="15" xfId="0" applyNumberFormat="1" applyFont="1" applyBorder="1" applyAlignment="1">
      <alignment horizontal="center" vertical="center"/>
    </xf>
    <xf numFmtId="2" fontId="46" fillId="0" borderId="10" xfId="0" applyNumberFormat="1" applyFont="1" applyBorder="1" applyAlignment="1">
      <alignment horizontal="center" vertical="center"/>
    </xf>
    <xf numFmtId="2" fontId="46" fillId="0" borderId="9" xfId="0" applyNumberFormat="1" applyFont="1" applyBorder="1" applyAlignment="1">
      <alignment horizontal="center" vertical="center"/>
    </xf>
    <xf numFmtId="2" fontId="46" fillId="0" borderId="14" xfId="0" applyNumberFormat="1" applyFont="1" applyBorder="1" applyAlignment="1">
      <alignment horizontal="center" vertical="center"/>
    </xf>
    <xf numFmtId="2" fontId="46" fillId="0" borderId="12" xfId="0" applyNumberFormat="1" applyFont="1" applyBorder="1" applyAlignment="1">
      <alignment horizontal="center" vertical="center"/>
    </xf>
    <xf numFmtId="0" fontId="26" fillId="35" borderId="16" xfId="0" applyFont="1" applyFill="1" applyBorder="1" applyAlignment="1">
      <alignment horizontal="left"/>
    </xf>
    <xf numFmtId="0" fontId="22" fillId="36" borderId="7" xfId="0" applyFont="1" applyFill="1" applyBorder="1" applyAlignment="1">
      <alignment horizontal="center" vertical="center"/>
    </xf>
    <xf numFmtId="0" fontId="23" fillId="36" borderId="7" xfId="0" applyFont="1" applyFill="1" applyBorder="1" applyAlignment="1">
      <alignment horizontal="center" vertical="center"/>
    </xf>
    <xf numFmtId="0" fontId="24" fillId="35" borderId="7" xfId="0" applyFont="1" applyFill="1" applyBorder="1" applyAlignment="1">
      <alignment horizontal="left" vertical="center"/>
    </xf>
    <xf numFmtId="0" fontId="25" fillId="35" borderId="7" xfId="0" applyFont="1" applyFill="1" applyBorder="1" applyAlignment="1">
      <alignment horizontal="center" vertical="center"/>
    </xf>
    <xf numFmtId="14" fontId="24" fillId="8" borderId="7" xfId="0" applyNumberFormat="1" applyFont="1" applyFill="1" applyBorder="1" applyAlignment="1">
      <alignment horizontal="left" vertical="center"/>
    </xf>
    <xf numFmtId="0" fontId="24" fillId="8" borderId="7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0" borderId="15" xfId="0" applyFont="1" applyBorder="1" applyAlignment="1">
      <alignment horizontal="left"/>
    </xf>
    <xf numFmtId="0" fontId="27" fillId="8" borderId="3" xfId="0" applyFont="1" applyFill="1" applyBorder="1" applyAlignment="1">
      <alignment horizontal="center" wrapText="1"/>
    </xf>
    <xf numFmtId="0" fontId="27" fillId="8" borderId="15" xfId="0" applyFont="1" applyFill="1" applyBorder="1" applyAlignment="1">
      <alignment horizontal="center" wrapText="1"/>
    </xf>
    <xf numFmtId="0" fontId="27" fillId="8" borderId="10" xfId="0" applyFont="1" applyFill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0" borderId="9" xfId="0" applyFont="1" applyBorder="1" applyAlignment="1">
      <alignment horizontal="left"/>
    </xf>
    <xf numFmtId="0" fontId="27" fillId="8" borderId="0" xfId="0" applyFont="1" applyFill="1" applyBorder="1" applyAlignment="1">
      <alignment horizontal="left" wrapText="1"/>
    </xf>
    <xf numFmtId="0" fontId="27" fillId="8" borderId="9" xfId="0" applyFont="1" applyFill="1" applyBorder="1" applyAlignment="1">
      <alignment horizontal="left" wrapText="1"/>
    </xf>
    <xf numFmtId="0" fontId="27" fillId="8" borderId="14" xfId="0" applyFont="1" applyFill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0" borderId="12" xfId="0" applyFont="1" applyBorder="1" applyAlignment="1">
      <alignment horizontal="left"/>
    </xf>
    <xf numFmtId="0" fontId="27" fillId="8" borderId="2" xfId="0" applyFont="1" applyFill="1" applyBorder="1" applyAlignment="1">
      <alignment horizontal="left" wrapText="1"/>
    </xf>
    <xf numFmtId="0" fontId="27" fillId="8" borderId="12" xfId="0" applyFont="1" applyFill="1" applyBorder="1" applyAlignment="1">
      <alignment horizontal="left" wrapText="1"/>
    </xf>
    <xf numFmtId="0" fontId="26" fillId="35" borderId="13" xfId="0" applyFont="1" applyFill="1" applyBorder="1" applyAlignment="1">
      <alignment horizontal="left"/>
    </xf>
    <xf numFmtId="0" fontId="40" fillId="0" borderId="7" xfId="0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center"/>
    </xf>
    <xf numFmtId="0" fontId="30" fillId="35" borderId="7" xfId="0" applyFont="1" applyFill="1" applyBorder="1"/>
    <xf numFmtId="0" fontId="0" fillId="0" borderId="7" xfId="0" applyBorder="1"/>
    <xf numFmtId="0" fontId="26" fillId="35" borderId="7" xfId="0" applyFont="1" applyFill="1" applyBorder="1" applyAlignment="1">
      <alignment horizontal="center"/>
    </xf>
    <xf numFmtId="0" fontId="50" fillId="0" borderId="17" xfId="0" applyFont="1" applyBorder="1" applyAlignment="1">
      <alignment horizontal="left" vertical="top" wrapText="1"/>
    </xf>
    <xf numFmtId="0" fontId="26" fillId="35" borderId="7" xfId="0" applyFont="1" applyFill="1" applyBorder="1" applyAlignment="1">
      <alignment horizontal="left"/>
    </xf>
    <xf numFmtId="0" fontId="42" fillId="0" borderId="56" xfId="0" applyFont="1" applyBorder="1" applyAlignment="1">
      <alignment horizontal="left" vertical="center" wrapText="1"/>
    </xf>
    <xf numFmtId="0" fontId="51" fillId="0" borderId="17" xfId="0" applyFont="1" applyBorder="1" applyAlignment="1">
      <alignment horizontal="left" vertical="top" wrapText="1"/>
    </xf>
    <xf numFmtId="0" fontId="52" fillId="0" borderId="3" xfId="0" applyFont="1" applyBorder="1" applyAlignment="1">
      <alignment horizontal="left" vertical="top" wrapText="1"/>
    </xf>
    <xf numFmtId="0" fontId="52" fillId="0" borderId="15" xfId="0" applyFont="1" applyBorder="1" applyAlignment="1">
      <alignment horizontal="left" vertical="top" wrapText="1"/>
    </xf>
    <xf numFmtId="0" fontId="52" fillId="0" borderId="10" xfId="0" applyFont="1" applyBorder="1" applyAlignment="1">
      <alignment horizontal="left" vertical="top" wrapText="1"/>
    </xf>
    <xf numFmtId="0" fontId="52" fillId="0" borderId="0" xfId="0" applyFont="1" applyBorder="1" applyAlignment="1">
      <alignment horizontal="left" vertical="top" wrapText="1"/>
    </xf>
    <xf numFmtId="0" fontId="52" fillId="0" borderId="9" xfId="0" applyFont="1" applyBorder="1" applyAlignment="1">
      <alignment horizontal="left" vertical="top" wrapText="1"/>
    </xf>
    <xf numFmtId="0" fontId="52" fillId="0" borderId="14" xfId="0" applyFont="1" applyBorder="1" applyAlignment="1">
      <alignment horizontal="left" vertical="top" wrapText="1"/>
    </xf>
    <xf numFmtId="0" fontId="52" fillId="0" borderId="2" xfId="0" applyFont="1" applyBorder="1" applyAlignment="1">
      <alignment horizontal="left" vertical="top" wrapText="1"/>
    </xf>
    <xf numFmtId="0" fontId="52" fillId="0" borderId="12" xfId="0" applyFont="1" applyBorder="1" applyAlignment="1">
      <alignment horizontal="left" vertical="top" wrapText="1"/>
    </xf>
    <xf numFmtId="0" fontId="27" fillId="8" borderId="17" xfId="0" applyFont="1" applyFill="1" applyBorder="1" applyAlignment="1">
      <alignment horizontal="left" wrapText="1"/>
    </xf>
    <xf numFmtId="0" fontId="27" fillId="8" borderId="3" xfId="0" applyFont="1" applyFill="1" applyBorder="1" applyAlignment="1">
      <alignment horizontal="left"/>
    </xf>
    <xf numFmtId="0" fontId="27" fillId="8" borderId="15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/>
    </xf>
    <xf numFmtId="0" fontId="27" fillId="8" borderId="9" xfId="0" applyFont="1" applyFill="1" applyBorder="1" applyAlignment="1">
      <alignment horizontal="left"/>
    </xf>
    <xf numFmtId="0" fontId="27" fillId="8" borderId="2" xfId="0" applyFont="1" applyFill="1" applyBorder="1" applyAlignment="1">
      <alignment horizontal="left"/>
    </xf>
    <xf numFmtId="0" fontId="27" fillId="8" borderId="12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 vertical="center" wrapText="1"/>
    </xf>
    <xf numFmtId="0" fontId="27" fillId="8" borderId="3" xfId="0" applyFont="1" applyFill="1" applyBorder="1" applyAlignment="1">
      <alignment horizontal="left" vertical="center" wrapText="1"/>
    </xf>
    <xf numFmtId="0" fontId="27" fillId="8" borderId="15" xfId="0" applyFont="1" applyFill="1" applyBorder="1" applyAlignment="1">
      <alignment horizontal="left" vertical="center" wrapText="1"/>
    </xf>
    <xf numFmtId="0" fontId="27" fillId="8" borderId="10" xfId="0" applyFont="1" applyFill="1" applyBorder="1" applyAlignment="1">
      <alignment horizontal="left" vertical="center" wrapText="1"/>
    </xf>
    <xf numFmtId="0" fontId="27" fillId="8" borderId="0" xfId="0" applyFont="1" applyFill="1" applyBorder="1" applyAlignment="1">
      <alignment horizontal="left" vertical="center" wrapText="1"/>
    </xf>
    <xf numFmtId="0" fontId="27" fillId="8" borderId="9" xfId="0" applyFont="1" applyFill="1" applyBorder="1" applyAlignment="1">
      <alignment horizontal="left" vertical="center" wrapText="1"/>
    </xf>
    <xf numFmtId="0" fontId="27" fillId="8" borderId="14" xfId="0" applyFont="1" applyFill="1" applyBorder="1" applyAlignment="1">
      <alignment horizontal="left" vertical="center" wrapText="1"/>
    </xf>
    <xf numFmtId="0" fontId="27" fillId="8" borderId="2" xfId="0" applyFont="1" applyFill="1" applyBorder="1" applyAlignment="1">
      <alignment horizontal="left" vertical="center" wrapText="1"/>
    </xf>
    <xf numFmtId="0" fontId="27" fillId="8" borderId="12" xfId="0" applyFont="1" applyFill="1" applyBorder="1" applyAlignment="1">
      <alignment horizontal="left" vertical="center" wrapText="1"/>
    </xf>
    <xf numFmtId="0" fontId="43" fillId="0" borderId="14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2" fontId="47" fillId="0" borderId="16" xfId="0" applyNumberFormat="1" applyFont="1" applyBorder="1" applyAlignment="1">
      <alignment horizontal="center" vertical="center"/>
    </xf>
    <xf numFmtId="2" fontId="47" fillId="0" borderId="11" xfId="0" applyNumberFormat="1" applyFont="1" applyBorder="1" applyAlignment="1">
      <alignment horizontal="center" vertical="center"/>
    </xf>
    <xf numFmtId="2" fontId="47" fillId="0" borderId="13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left" vertical="center" wrapText="1"/>
    </xf>
    <xf numFmtId="0" fontId="42" fillId="0" borderId="3" xfId="0" applyFont="1" applyBorder="1" applyAlignment="1">
      <alignment horizontal="left" vertical="center" wrapText="1"/>
    </xf>
    <xf numFmtId="0" fontId="42" fillId="0" borderId="15" xfId="0" applyFont="1" applyBorder="1" applyAlignment="1">
      <alignment horizontal="left" vertical="center" wrapText="1"/>
    </xf>
    <xf numFmtId="0" fontId="42" fillId="0" borderId="10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 wrapText="1"/>
    </xf>
    <xf numFmtId="0" fontId="42" fillId="0" borderId="12" xfId="0" applyFont="1" applyBorder="1" applyAlignment="1">
      <alignment horizontal="left" vertical="center" wrapText="1"/>
    </xf>
    <xf numFmtId="0" fontId="9" fillId="0" borderId="17" xfId="0" applyFont="1" applyBorder="1" applyAlignment="1">
      <alignment horizontal="left" vertical="top" wrapText="1"/>
    </xf>
    <xf numFmtId="0" fontId="25" fillId="35" borderId="16" xfId="0" applyFont="1" applyFill="1" applyBorder="1" applyAlignment="1">
      <alignment horizontal="center" vertical="center"/>
    </xf>
    <xf numFmtId="14" fontId="24" fillId="8" borderId="18" xfId="0" applyNumberFormat="1" applyFont="1" applyFill="1" applyBorder="1" applyAlignment="1">
      <alignment horizontal="left" vertical="center"/>
    </xf>
    <xf numFmtId="0" fontId="26" fillId="35" borderId="11" xfId="0" applyFont="1" applyFill="1" applyBorder="1" applyAlignment="1">
      <alignment horizontal="left"/>
    </xf>
    <xf numFmtId="0" fontId="0" fillId="0" borderId="60" xfId="0" applyFont="1" applyBorder="1"/>
    <xf numFmtId="0" fontId="43" fillId="0" borderId="14" xfId="0" applyNumberFormat="1" applyFont="1" applyBorder="1" applyAlignment="1">
      <alignment horizontal="left"/>
    </xf>
    <xf numFmtId="0" fontId="43" fillId="0" borderId="2" xfId="0" applyNumberFormat="1" applyFont="1" applyBorder="1" applyAlignment="1">
      <alignment horizontal="left"/>
    </xf>
    <xf numFmtId="0" fontId="27" fillId="8" borderId="3" xfId="0" applyFont="1" applyFill="1" applyBorder="1" applyAlignment="1">
      <alignment horizontal="left" wrapText="1"/>
    </xf>
    <xf numFmtId="0" fontId="27" fillId="8" borderId="15" xfId="0" applyFont="1" applyFill="1" applyBorder="1" applyAlignment="1">
      <alignment horizontal="left" wrapText="1"/>
    </xf>
  </cellXfs>
  <cellStyles count="4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3" builtinId="27" customBuiltin="1"/>
    <cellStyle name="Calculation" xfId="7" builtinId="22" customBuiltin="1"/>
    <cellStyle name="Check Cell" xfId="16" builtinId="23" customBuiltin="1"/>
    <cellStyle name="Excel Built-in Explanatory Text" xfId="43" xr:uid="{00000000-0005-0000-0000-00001E000000}"/>
    <cellStyle name="Explanatory Text" xfId="9" builtinId="53" customBuiltin="1"/>
    <cellStyle name="Good" xfId="2" builtinId="26" customBuiltin="1"/>
    <cellStyle name="Heading 1" xfId="13" builtinId="16" customBuiltin="1"/>
    <cellStyle name="Heading 2" xfId="11" builtinId="17" customBuiltin="1"/>
    <cellStyle name="Heading 3" xfId="1" builtinId="18" customBuiltin="1"/>
    <cellStyle name="Heading 4" xfId="5" builtinId="19" customBuiltin="1"/>
    <cellStyle name="Input" xfId="6" builtinId="20" customBuiltin="1"/>
    <cellStyle name="Linked Cell" xfId="15" builtinId="24" customBuiltin="1"/>
    <cellStyle name="Neutral 2" xfId="41" xr:uid="{00000000-0005-0000-0000-000021000000}"/>
    <cellStyle name="Normal" xfId="0" builtinId="0"/>
    <cellStyle name="Normal 2" xfId="42" xr:uid="{00000000-0005-0000-0000-000023000000}"/>
    <cellStyle name="Normal 3" xfId="44" xr:uid="{51E25523-B92B-4898-8985-6EF2970D0ED4}"/>
    <cellStyle name="Note" xfId="8" builtinId="10" customBuiltin="1"/>
    <cellStyle name="Output" xfId="14" builtinId="21" customBuiltin="1"/>
    <cellStyle name="Title" xfId="12" builtinId="15" customBuiltin="1"/>
    <cellStyle name="Total" xfId="10" builtinId="25" customBuiltin="1"/>
    <cellStyle name="Warning Text" xfId="4" builtinId="11" customBuiltin="1"/>
  </cellStyles>
  <dxfs count="5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z val="10"/>
        <color rgb="FF002F36"/>
        <name val="Arial"/>
        <family val="2"/>
        <scheme val="none"/>
      </font>
      <fill>
        <patternFill patternType="solid">
          <fgColor indexed="64"/>
          <bgColor indexed="13"/>
        </patternFill>
      </fill>
    </dxf>
    <dxf>
      <font>
        <b/>
        <sz val="10"/>
        <color rgb="FF002F36"/>
        <name val="Arial"/>
        <family val="2"/>
        <scheme val="none"/>
      </font>
      <fill>
        <patternFill patternType="solid">
          <fgColor indexed="64"/>
          <bgColor indexed="13"/>
        </patternFill>
      </fill>
    </dxf>
    <dxf>
      <font>
        <b/>
        <sz val="10"/>
        <color rgb="FF002F36"/>
        <name val="Arial"/>
        <family val="2"/>
        <scheme val="none"/>
      </font>
      <fill>
        <patternFill patternType="solid">
          <fgColor indexed="64"/>
          <bgColor indexed="13"/>
        </patternFill>
      </fill>
    </dxf>
    <dxf>
      <font>
        <b/>
        <sz val="10"/>
        <color rgb="FF002F36"/>
        <name val="Arial"/>
        <family val="2"/>
        <scheme val="none"/>
      </font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alignment horizontal="fil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44444"/>
        <name val="Arial"/>
        <family val="2"/>
        <scheme val="none"/>
      </font>
    </dxf>
    <dxf>
      <alignment horizontal="fil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fill" vertical="bottom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le Style 1" pivot="0" count="1" xr9:uid="{6FB8E121-9ECE-4202-A254-2E9F44CB6EDA}">
      <tableStyleElement type="headerRow" dxfId="49"/>
    </tableStyle>
  </tableStyles>
  <colors>
    <mruColors>
      <color rgb="FFFF66FF"/>
      <color rgb="FFFF99FF"/>
      <color rgb="FF339933"/>
      <color rgb="FF9900CC"/>
      <color rgb="FF33CCCC"/>
      <color rgb="FFFF7C80"/>
      <color rgb="FFFFCCFF"/>
      <color rgb="FFCC9900"/>
      <color rgb="FFFF33CC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1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ustomXml" Target="../customXml/item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</xdr:row>
      <xdr:rowOff>53340</xdr:rowOff>
    </xdr:from>
    <xdr:to>
      <xdr:col>2</xdr:col>
      <xdr:colOff>251460</xdr:colOff>
      <xdr:row>3</xdr:row>
      <xdr:rowOff>160020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99160" y="12192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60960</xdr:colOff>
      <xdr:row>7</xdr:row>
      <xdr:rowOff>53340</xdr:rowOff>
    </xdr:from>
    <xdr:to>
      <xdr:col>2</xdr:col>
      <xdr:colOff>236220</xdr:colOff>
      <xdr:row>7</xdr:row>
      <xdr:rowOff>160020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3920" y="19507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11</xdr:row>
      <xdr:rowOff>53340</xdr:rowOff>
    </xdr:from>
    <xdr:to>
      <xdr:col>2</xdr:col>
      <xdr:colOff>251460</xdr:colOff>
      <xdr:row>11</xdr:row>
      <xdr:rowOff>160020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9160" y="30480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83820</xdr:colOff>
      <xdr:row>15</xdr:row>
      <xdr:rowOff>45720</xdr:rowOff>
    </xdr:from>
    <xdr:to>
      <xdr:col>2</xdr:col>
      <xdr:colOff>259080</xdr:colOff>
      <xdr:row>15</xdr:row>
      <xdr:rowOff>152400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6780" y="37719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21</xdr:row>
      <xdr:rowOff>45720</xdr:rowOff>
    </xdr:from>
    <xdr:to>
      <xdr:col>2</xdr:col>
      <xdr:colOff>251460</xdr:colOff>
      <xdr:row>21</xdr:row>
      <xdr:rowOff>152400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99160" y="45034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25</xdr:row>
      <xdr:rowOff>53340</xdr:rowOff>
    </xdr:from>
    <xdr:to>
      <xdr:col>2</xdr:col>
      <xdr:colOff>251460</xdr:colOff>
      <xdr:row>25</xdr:row>
      <xdr:rowOff>160020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99160" y="52425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29</xdr:row>
      <xdr:rowOff>45720</xdr:rowOff>
    </xdr:from>
    <xdr:to>
      <xdr:col>2</xdr:col>
      <xdr:colOff>243840</xdr:colOff>
      <xdr:row>29</xdr:row>
      <xdr:rowOff>152400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1540" y="614934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53340</xdr:colOff>
      <xdr:row>33</xdr:row>
      <xdr:rowOff>45720</xdr:rowOff>
    </xdr:from>
    <xdr:to>
      <xdr:col>2</xdr:col>
      <xdr:colOff>228600</xdr:colOff>
      <xdr:row>33</xdr:row>
      <xdr:rowOff>152400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" y="74371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37</xdr:row>
      <xdr:rowOff>38100</xdr:rowOff>
    </xdr:from>
    <xdr:to>
      <xdr:col>2</xdr:col>
      <xdr:colOff>243840</xdr:colOff>
      <xdr:row>37</xdr:row>
      <xdr:rowOff>144780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1540" y="76047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333375</xdr:colOff>
      <xdr:row>11</xdr:row>
      <xdr:rowOff>57150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67625" y="438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3</xdr:col>
      <xdr:colOff>9524</xdr:colOff>
      <xdr:row>6</xdr:row>
      <xdr:rowOff>104775</xdr:rowOff>
    </xdr:from>
    <xdr:to>
      <xdr:col>5</xdr:col>
      <xdr:colOff>476250</xdr:colOff>
      <xdr:row>13</xdr:row>
      <xdr:rowOff>104775</xdr:rowOff>
    </xdr:to>
    <xdr:grpSp>
      <xdr:nvGrpSpPr>
        <xdr:cNvPr id="3" name="step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295899" y="1390650"/>
          <a:ext cx="2514601" cy="1333500"/>
          <a:chOff x="7534274" y="257175"/>
          <a:chExt cx="2514601" cy="1419225"/>
        </a:xfrm>
      </xdr:grpSpPr>
      <xdr:sp macro="" textlink="">
        <xdr:nvSpPr>
          <xdr:cNvPr id="4" name="Flowchart: Documen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CLEAN</a:t>
            </a:r>
            <a:r>
              <a:rPr lang="en-GB" sz="1400" baseline="0"/>
              <a:t> SKUS:</a:t>
            </a:r>
          </a:p>
          <a:p>
            <a:pPr algn="ctr"/>
            <a:r>
              <a:rPr lang="en-GB" sz="1400" baseline="0"/>
              <a:t>Removes Country and - FBA extensions.</a:t>
            </a:r>
            <a:endParaRPr lang="en-GB" sz="14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2</a:t>
            </a:r>
          </a:p>
        </xdr:txBody>
      </xdr:sp>
    </xdr:grpSp>
    <xdr:clientData/>
  </xdr:twoCellAnchor>
  <xdr:twoCellAnchor>
    <xdr:from>
      <xdr:col>2</xdr:col>
      <xdr:colOff>561974</xdr:colOff>
      <xdr:row>13</xdr:row>
      <xdr:rowOff>133350</xdr:rowOff>
    </xdr:from>
    <xdr:to>
      <xdr:col>5</xdr:col>
      <xdr:colOff>419100</xdr:colOff>
      <xdr:row>21</xdr:row>
      <xdr:rowOff>28575</xdr:rowOff>
    </xdr:to>
    <xdr:grpSp>
      <xdr:nvGrpSpPr>
        <xdr:cNvPr id="6" name="step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238749" y="2752725"/>
          <a:ext cx="2514601" cy="1438275"/>
          <a:chOff x="7534274" y="257175"/>
          <a:chExt cx="2514601" cy="1419225"/>
        </a:xfrm>
      </xdr:grpSpPr>
      <xdr:sp macro="" textlink="">
        <xdr:nvSpPr>
          <xdr:cNvPr id="7" name="Flowchart: Documen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Select Country and</a:t>
            </a:r>
            <a:br>
              <a:rPr lang="en-GB" sz="1400"/>
            </a:br>
            <a:r>
              <a:rPr lang="en-GB" sz="1400"/>
              <a:t>Shipment Center</a:t>
            </a:r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3</a:t>
            </a:r>
          </a:p>
        </xdr:txBody>
      </xdr:sp>
    </xdr:grpSp>
    <xdr:clientData/>
  </xdr:twoCellAnchor>
  <xdr:twoCellAnchor>
    <xdr:from>
      <xdr:col>2</xdr:col>
      <xdr:colOff>590549</xdr:colOff>
      <xdr:row>24</xdr:row>
      <xdr:rowOff>28575</xdr:rowOff>
    </xdr:from>
    <xdr:to>
      <xdr:col>5</xdr:col>
      <xdr:colOff>447675</xdr:colOff>
      <xdr:row>31</xdr:row>
      <xdr:rowOff>114300</xdr:rowOff>
    </xdr:to>
    <xdr:grpSp>
      <xdr:nvGrpSpPr>
        <xdr:cNvPr id="9" name="step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5267324" y="4762500"/>
          <a:ext cx="2514601" cy="1419225"/>
          <a:chOff x="7534274" y="257175"/>
          <a:chExt cx="2514601" cy="1419225"/>
        </a:xfrm>
      </xdr:grpSpPr>
      <xdr:sp macro="" textlink="">
        <xdr:nvSpPr>
          <xdr:cNvPr id="10" name="Flowchart: Document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FILL</a:t>
            </a:r>
            <a:r>
              <a:rPr lang="en-GB" sz="1400" baseline="0"/>
              <a:t> THE FIELDS</a:t>
            </a:r>
            <a:endParaRPr lang="en-GB" sz="14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4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95250</xdr:rowOff>
        </xdr:from>
        <xdr:to>
          <xdr:col>6</xdr:col>
          <xdr:colOff>1314450</xdr:colOff>
          <xdr:row>11</xdr:row>
          <xdr:rowOff>114300</xdr:rowOff>
        </xdr:to>
        <xdr:sp macro="" textlink="">
          <xdr:nvSpPr>
            <xdr:cNvPr id="229377" name="cleanSku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2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9525</xdr:rowOff>
        </xdr:from>
        <xdr:to>
          <xdr:col>6</xdr:col>
          <xdr:colOff>1409700</xdr:colOff>
          <xdr:row>16</xdr:row>
          <xdr:rowOff>47625</xdr:rowOff>
        </xdr:to>
        <xdr:sp macro="" textlink="">
          <xdr:nvSpPr>
            <xdr:cNvPr id="229378" name="country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2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142875</xdr:rowOff>
        </xdr:from>
        <xdr:to>
          <xdr:col>6</xdr:col>
          <xdr:colOff>2133600</xdr:colOff>
          <xdr:row>20</xdr:row>
          <xdr:rowOff>9525</xdr:rowOff>
        </xdr:to>
        <xdr:sp macro="" textlink="">
          <xdr:nvSpPr>
            <xdr:cNvPr id="229379" name="address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2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57149</xdr:colOff>
      <xdr:row>35</xdr:row>
      <xdr:rowOff>133350</xdr:rowOff>
    </xdr:from>
    <xdr:to>
      <xdr:col>5</xdr:col>
      <xdr:colOff>523875</xdr:colOff>
      <xdr:row>43</xdr:row>
      <xdr:rowOff>28575</xdr:rowOff>
    </xdr:to>
    <xdr:grpSp>
      <xdr:nvGrpSpPr>
        <xdr:cNvPr id="18" name="step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343524" y="6962775"/>
          <a:ext cx="2514601" cy="1657350"/>
          <a:chOff x="7534274" y="257175"/>
          <a:chExt cx="2514601" cy="1419225"/>
        </a:xfrm>
      </xdr:grpSpPr>
      <xdr:sp macro="" textlink="">
        <xdr:nvSpPr>
          <xdr:cNvPr id="19" name="Flowchart: Document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Highlight</a:t>
            </a:r>
            <a:r>
              <a:rPr lang="en-GB" sz="1400" baseline="0"/>
              <a:t> the final </a:t>
            </a:r>
          </a:p>
          <a:p>
            <a:pPr algn="ctr"/>
            <a:r>
              <a:rPr lang="en-GB" sz="1400" baseline="0"/>
              <a:t>item in each box</a:t>
            </a:r>
            <a:endParaRPr lang="en-GB" sz="1400"/>
          </a:p>
        </xdr:txBody>
      </xdr: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5</a:t>
            </a:r>
          </a:p>
        </xdr:txBody>
      </xdr:sp>
    </xdr:grpSp>
    <xdr:clientData/>
  </xdr:twoCellAnchor>
  <xdr:twoCellAnchor editAs="oneCell">
    <xdr:from>
      <xdr:col>7</xdr:col>
      <xdr:colOff>190500</xdr:colOff>
      <xdr:row>38</xdr:row>
      <xdr:rowOff>28575</xdr:rowOff>
    </xdr:from>
    <xdr:to>
      <xdr:col>7</xdr:col>
      <xdr:colOff>685800</xdr:colOff>
      <xdr:row>40</xdr:row>
      <xdr:rowOff>142875</xdr:rowOff>
    </xdr:to>
    <xdr:pic>
      <xdr:nvPicPr>
        <xdr:cNvPr id="13" name="Graphic 12" descr="Exclamation mark with solid fill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15575" y="7439025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8</xdr:col>
      <xdr:colOff>542925</xdr:colOff>
      <xdr:row>42</xdr:row>
      <xdr:rowOff>28575</xdr:rowOff>
    </xdr:from>
    <xdr:to>
      <xdr:col>9</xdr:col>
      <xdr:colOff>428625</xdr:colOff>
      <xdr:row>44</xdr:row>
      <xdr:rowOff>142875</xdr:rowOff>
    </xdr:to>
    <xdr:pic>
      <xdr:nvPicPr>
        <xdr:cNvPr id="21" name="Graphic 20" descr="Exclamation mark with solid fill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3825" y="8524875"/>
          <a:ext cx="495300" cy="495300"/>
        </a:xfrm>
        <a:prstGeom prst="rect">
          <a:avLst/>
        </a:prstGeom>
      </xdr:spPr>
    </xdr:pic>
    <xdr:clientData/>
  </xdr:twoCellAnchor>
  <xdr:twoCellAnchor>
    <xdr:from>
      <xdr:col>15</xdr:col>
      <xdr:colOff>247650</xdr:colOff>
      <xdr:row>0</xdr:row>
      <xdr:rowOff>85725</xdr:rowOff>
    </xdr:from>
    <xdr:to>
      <xdr:col>16</xdr:col>
      <xdr:colOff>552450</xdr:colOff>
      <xdr:row>4</xdr:row>
      <xdr:rowOff>120346</xdr:rowOff>
    </xdr:to>
    <xdr:pic>
      <xdr:nvPicPr>
        <xdr:cNvPr id="14" name="Graphic 13" descr="Key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35425" y="85725"/>
          <a:ext cx="914400" cy="920446"/>
        </a:xfrm>
        <a:prstGeom prst="rect">
          <a:avLst/>
        </a:prstGeom>
      </xdr:spPr>
    </xdr:pic>
    <xdr:clientData/>
  </xdr:twoCellAnchor>
  <xdr:twoCellAnchor>
    <xdr:from>
      <xdr:col>12</xdr:col>
      <xdr:colOff>85725</xdr:colOff>
      <xdr:row>11</xdr:row>
      <xdr:rowOff>159690</xdr:rowOff>
    </xdr:from>
    <xdr:to>
      <xdr:col>16</xdr:col>
      <xdr:colOff>485775</xdr:colOff>
      <xdr:row>18</xdr:row>
      <xdr:rowOff>85725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3801725" y="2398065"/>
          <a:ext cx="3267075" cy="1278585"/>
          <a:chOff x="14744700" y="2398065"/>
          <a:chExt cx="2838450" cy="1259535"/>
        </a:xfrm>
      </xdr:grpSpPr>
      <xdr:sp macro="[0]!generate" textlink="">
        <xdr:nvSpPr>
          <xdr:cNvPr id="23" name="Flowchart: Document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4744700" y="2398065"/>
            <a:ext cx="2428875" cy="1018579"/>
          </a:xfrm>
          <a:prstGeom prst="flowChartDocumen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GENERATE ALL REPORTS</a:t>
            </a:r>
          </a:p>
          <a:p>
            <a:pPr algn="ctr"/>
            <a:endParaRPr lang="en-GB" sz="1400"/>
          </a:p>
        </xdr:txBody>
      </xdr:sp>
      <xdr:pic>
        <xdr:nvPicPr>
          <xdr:cNvPr id="36" name="Graphic 35" descr="Register with solid fill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668750" y="27432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28575</xdr:colOff>
      <xdr:row>19</xdr:row>
      <xdr:rowOff>131114</xdr:rowOff>
    </xdr:from>
    <xdr:to>
      <xdr:col>16</xdr:col>
      <xdr:colOff>533400</xdr:colOff>
      <xdr:row>26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3744575" y="3912539"/>
          <a:ext cx="3371850" cy="1211911"/>
          <a:chOff x="14687550" y="3893489"/>
          <a:chExt cx="2943225" cy="1211911"/>
        </a:xfrm>
      </xdr:grpSpPr>
      <xdr:sp macro="[0]!Printing.printing" textlink="">
        <xdr:nvSpPr>
          <xdr:cNvPr id="25" name="Flowchart: Document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4687550" y="3893489"/>
            <a:ext cx="2428875" cy="1018579"/>
          </a:xfrm>
          <a:prstGeom prst="flowChartDocumen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aseline="0"/>
          </a:p>
          <a:p>
            <a:pPr algn="ctr"/>
            <a:r>
              <a:rPr lang="en-GB" sz="1400" baseline="0"/>
              <a:t>GENERATE PDF</a:t>
            </a:r>
          </a:p>
          <a:p>
            <a:pPr algn="ctr"/>
            <a:endParaRPr lang="en-GB" sz="1400" baseline="0"/>
          </a:p>
          <a:p>
            <a:pPr algn="ctr"/>
            <a:endParaRPr lang="en-GB" sz="1400"/>
          </a:p>
        </xdr:txBody>
      </xdr:sp>
      <xdr:pic>
        <xdr:nvPicPr>
          <xdr:cNvPr id="38" name="Graphic 37" descr="Network diagram with solid fill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716375" y="41910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26</xdr:row>
      <xdr:rowOff>150164</xdr:rowOff>
    </xdr:from>
    <xdr:to>
      <xdr:col>16</xdr:col>
      <xdr:colOff>438150</xdr:colOff>
      <xdr:row>33</xdr:row>
      <xdr:rowOff>95250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13754100" y="5265089"/>
          <a:ext cx="3267075" cy="1278586"/>
          <a:chOff x="14678025" y="5722289"/>
          <a:chExt cx="2838450" cy="1278586"/>
        </a:xfrm>
      </xdr:grpSpPr>
      <xdr:sp macro="[0]!store_sku" textlink="">
        <xdr:nvSpPr>
          <xdr:cNvPr id="32" name="Flowchart: Document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678025" y="5722289"/>
            <a:ext cx="2428875" cy="1018579"/>
          </a:xfrm>
          <a:prstGeom prst="flowChartDocumen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EXPORT SKU LIST FOR MONTHLY REPORT</a:t>
            </a:r>
          </a:p>
          <a:p>
            <a:pPr algn="ctr"/>
            <a:r>
              <a:rPr lang="en-GB" sz="1400"/>
              <a:t>(!</a:t>
            </a:r>
            <a:r>
              <a:rPr lang="en-GB" sz="1400" baseline="0"/>
              <a:t> Run only once!)</a:t>
            </a:r>
            <a:endParaRPr lang="en-GB" sz="1400"/>
          </a:p>
        </xdr:txBody>
      </xdr:sp>
      <xdr:pic>
        <xdr:nvPicPr>
          <xdr:cNvPr id="43" name="Graphic 42" descr="Monthly calendar with solid fill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602075" y="6086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28574</xdr:colOff>
      <xdr:row>0</xdr:row>
      <xdr:rowOff>0</xdr:rowOff>
    </xdr:from>
    <xdr:to>
      <xdr:col>5</xdr:col>
      <xdr:colOff>495300</xdr:colOff>
      <xdr:row>6</xdr:row>
      <xdr:rowOff>47625</xdr:rowOff>
    </xdr:to>
    <xdr:grpSp>
      <xdr:nvGrpSpPr>
        <xdr:cNvPr id="33" name="step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5314949" y="0"/>
          <a:ext cx="2514601" cy="1333500"/>
          <a:chOff x="7534274" y="257175"/>
          <a:chExt cx="2514601" cy="1419225"/>
        </a:xfrm>
      </xdr:grpSpPr>
      <xdr:sp macro="" textlink="">
        <xdr:nvSpPr>
          <xdr:cNvPr id="34" name="Flowchart: Document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CLEAR</a:t>
            </a:r>
            <a:r>
              <a:rPr lang="en-GB" sz="1400" baseline="0"/>
              <a:t> SKU LIST:</a:t>
            </a:r>
          </a:p>
          <a:p>
            <a:pPr algn="ctr"/>
            <a:r>
              <a:rPr lang="en-GB" sz="1400" baseline="0"/>
              <a:t>Clears formats and old skus.</a:t>
            </a:r>
            <a:endParaRPr lang="en-GB" sz="1400"/>
          </a:p>
        </xdr:txBody>
      </xdr:sp>
      <xdr:sp macro="" textlink="">
        <xdr:nvSpPr>
          <xdr:cNvPr id="35" name="Oval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1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161925</xdr:rowOff>
        </xdr:from>
        <xdr:to>
          <xdr:col>6</xdr:col>
          <xdr:colOff>1295400</xdr:colOff>
          <xdr:row>5</xdr:row>
          <xdr:rowOff>57150</xdr:rowOff>
        </xdr:to>
        <xdr:sp macro="" textlink="">
          <xdr:nvSpPr>
            <xdr:cNvPr id="229380" name="clear_all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2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104775</xdr:colOff>
      <xdr:row>4</xdr:row>
      <xdr:rowOff>57150</xdr:rowOff>
    </xdr:from>
    <xdr:to>
      <xdr:col>16</xdr:col>
      <xdr:colOff>28575</xdr:colOff>
      <xdr:row>10</xdr:row>
      <xdr:rowOff>28575</xdr:rowOff>
    </xdr:to>
    <xdr:sp macro="[0]!go_to_pivo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3820775" y="942975"/>
          <a:ext cx="2790825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   </a:t>
          </a:r>
          <a:r>
            <a:rPr lang="en-GB" sz="1400">
              <a:solidFill>
                <a:srgbClr val="FFFF00"/>
              </a:solidFill>
            </a:rPr>
            <a:t>UPDATE PIVOT TABLES BEFORE</a:t>
          </a:r>
          <a:r>
            <a:rPr lang="en-GB" sz="1400" baseline="0">
              <a:solidFill>
                <a:srgbClr val="FFFF00"/>
              </a:solidFill>
            </a:rPr>
            <a:t> STARTING</a:t>
          </a:r>
          <a:r>
            <a:rPr lang="en-GB" sz="1400">
              <a:solidFill>
                <a:srgbClr val="FFFF00"/>
              </a:solidFill>
            </a:rPr>
            <a:t>:</a:t>
          </a:r>
        </a:p>
        <a:p>
          <a:pPr algn="ctr"/>
          <a:r>
            <a:rPr lang="en-GB" sz="1100"/>
            <a:t>CLICK HERE TO UPDATE THE TABLES</a:t>
          </a:r>
        </a:p>
        <a:p>
          <a:pPr algn="ctr"/>
          <a:r>
            <a:rPr lang="en-GB" sz="1100"/>
            <a:t>MANUALLY.</a:t>
          </a:r>
        </a:p>
      </xdr:txBody>
    </xdr:sp>
    <xdr:clientData/>
  </xdr:twoCellAnchor>
  <xdr:twoCellAnchor editAs="oneCell">
    <xdr:from>
      <xdr:col>11</xdr:col>
      <xdr:colOff>361950</xdr:colOff>
      <xdr:row>5</xdr:row>
      <xdr:rowOff>47624</xdr:rowOff>
    </xdr:from>
    <xdr:to>
      <xdr:col>12</xdr:col>
      <xdr:colOff>561975</xdr:colOff>
      <xdr:row>9</xdr:row>
      <xdr:rowOff>85724</xdr:rowOff>
    </xdr:to>
    <xdr:pic>
      <xdr:nvPicPr>
        <xdr:cNvPr id="16" name="Graphic 15" descr="Warning with solid fill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468350" y="1133474"/>
          <a:ext cx="809625" cy="809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46</xdr:row>
      <xdr:rowOff>76200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9425" y="38557200"/>
          <a:ext cx="1285875" cy="8953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128</xdr:row>
      <xdr:rowOff>133350</xdr:rowOff>
    </xdr:from>
    <xdr:ext cx="1285875" cy="89535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040350"/>
          <a:ext cx="1285875" cy="8953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70</xdr:row>
      <xdr:rowOff>47625</xdr:rowOff>
    </xdr:from>
    <xdr:to>
      <xdr:col>3</xdr:col>
      <xdr:colOff>57150</xdr:colOff>
      <xdr:row>74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3675" y="22136100"/>
          <a:ext cx="1285875" cy="8953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58</xdr:row>
      <xdr:rowOff>133350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040350"/>
          <a:ext cx="1285875" cy="89535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34</xdr:row>
      <xdr:rowOff>76200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925" y="8934450"/>
          <a:ext cx="1285875" cy="89535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47625</xdr:rowOff>
    </xdr:from>
    <xdr:to>
      <xdr:col>3</xdr:col>
      <xdr:colOff>57150</xdr:colOff>
      <xdr:row>53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232</xdr:row>
      <xdr:rowOff>133350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240375"/>
          <a:ext cx="1285875" cy="8953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47</xdr:row>
      <xdr:rowOff>76200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775" y="8934450"/>
          <a:ext cx="1285875" cy="89535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87</xdr:row>
      <xdr:rowOff>47625</xdr:rowOff>
    </xdr:from>
    <xdr:to>
      <xdr:col>3</xdr:col>
      <xdr:colOff>57150</xdr:colOff>
      <xdr:row>91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504825</xdr:colOff>
      <xdr:row>43</xdr:row>
      <xdr:rowOff>133350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11896725"/>
          <a:ext cx="1285875" cy="89535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142875</xdr:colOff>
      <xdr:row>41</xdr:row>
      <xdr:rowOff>152400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5" y="8915400"/>
          <a:ext cx="1285875" cy="89535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113</xdr:row>
      <xdr:rowOff>47625</xdr:rowOff>
    </xdr:from>
    <xdr:to>
      <xdr:col>3</xdr:col>
      <xdr:colOff>57150</xdr:colOff>
      <xdr:row>117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KOTSY-PC\Amberta%20LTD%20-%20Working%20Files\4%20-%20FBA%20Documents\Kanifa%20-%20Shipments%20Duty%20and%20VAT\Others\Inventory%20files%20for%20updates\Inventory%20-%2025-1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y Control"/>
      <sheetName val="Values"/>
      <sheetName val="Dimensions"/>
      <sheetName val="Inventory"/>
      <sheetName val="Profitability by Parent"/>
      <sheetName val="Japan Invoice"/>
      <sheetName val="Mexico Invoice"/>
      <sheetName val="Advertising Groups"/>
      <sheetName val="Item Groups"/>
      <sheetName val="Sale Prices"/>
      <sheetName val="Sale Price Calculations"/>
      <sheetName val="List of Ebay Groups"/>
      <sheetName val="Monthly Stock Values"/>
      <sheetName val="MSV-file"/>
      <sheetName val="MSV-totals"/>
      <sheetName val="Purchase Orders"/>
      <sheetName val="Manufacturer Order Form"/>
      <sheetName val="Production Priorities"/>
      <sheetName val="MonthSales"/>
      <sheetName val="IN Invoice"/>
      <sheetName val="Sales Invoice Biamet Tags"/>
      <sheetName val="Sales Invoice BC"/>
      <sheetName val="Sales Invoice"/>
      <sheetName val="SPECIFICATION FOR Invoice"/>
      <sheetName val="Sales Invoice (2)"/>
      <sheetName val="Stock Ordering"/>
      <sheetName val="EU Invoice"/>
      <sheetName val="FBAProjections"/>
      <sheetName val="StockLevels"/>
      <sheetName val="SalesData"/>
      <sheetName val="Sales-Month1Data"/>
      <sheetName val="Sales-Month1Result"/>
      <sheetName val="Sales-Month2Data"/>
      <sheetName val="Sales-Month2Result"/>
      <sheetName val="Sales-Month3Data"/>
      <sheetName val="Sales-Month3Result"/>
      <sheetName val="SendToFBA"/>
      <sheetName val="Sales211023"/>
      <sheetName val="data211023"/>
      <sheetName val="result211023"/>
      <sheetName val="Sales211016"/>
      <sheetName val="data211016"/>
      <sheetName val="result211016"/>
      <sheetName val="Sales211009"/>
      <sheetName val="data211009"/>
      <sheetName val="result211009"/>
      <sheetName val="Sales211002"/>
      <sheetName val="Sales210925"/>
      <sheetName val="Sales210918"/>
      <sheetName val="Sales210911"/>
      <sheetName val="Sales210904"/>
      <sheetName val="Sales210828"/>
      <sheetName val="Sales210821"/>
      <sheetName val="Sales210814"/>
      <sheetName val="Sales210807"/>
      <sheetName val="Sales210731"/>
      <sheetName val="Sales210724"/>
      <sheetName val="Sales210717"/>
      <sheetName val="Sales210710"/>
      <sheetName val="Sales210703"/>
      <sheetName val="Sales210626"/>
      <sheetName val="Sales210619"/>
      <sheetName val="Sales210612"/>
      <sheetName val="Sales210605"/>
      <sheetName val="Sales210529"/>
      <sheetName val="Sales210522"/>
      <sheetName val="Sales210515"/>
      <sheetName val="Sales210508"/>
      <sheetName val="Sales210501"/>
      <sheetName val="Sales210424"/>
      <sheetName val="Sales210417"/>
      <sheetName val="Sales210410"/>
      <sheetName val="Sales210403"/>
      <sheetName val="Sales210327"/>
      <sheetName val="Sales210320"/>
      <sheetName val="Sales210313"/>
      <sheetName val="Sales210306"/>
      <sheetName val="Sales210227"/>
      <sheetName val="Sales210220"/>
      <sheetName val="Sales210213"/>
      <sheetName val="Sales210206"/>
      <sheetName val="Sales210130"/>
      <sheetName val="Sales210123"/>
      <sheetName val="Sales210116"/>
      <sheetName val="Sales210109"/>
      <sheetName val="Sales210102"/>
      <sheetName val="Sales201226"/>
      <sheetName val="Sales201219"/>
      <sheetName val="Sales201212"/>
      <sheetName val="Sales201205"/>
      <sheetName val="Sales201128"/>
      <sheetName val="Sales201121"/>
      <sheetName val="Sales201114"/>
      <sheetName val="Sales201107"/>
      <sheetName val="Sales201031"/>
      <sheetName val="Sales201024"/>
      <sheetName val="Sales201017"/>
      <sheetName val="Sales201010"/>
      <sheetName val="Sales201003"/>
      <sheetName val="Sales200926"/>
      <sheetName val="Sales200919"/>
      <sheetName val="Sales200912"/>
      <sheetName val="Sales200905"/>
      <sheetName val="Sales200829"/>
      <sheetName val="Sales200822"/>
      <sheetName val="Sales200815"/>
      <sheetName val="Sales200808"/>
      <sheetName val="Sales200801"/>
      <sheetName val="Sales200725"/>
      <sheetName val="Sales200718"/>
      <sheetName val="Sales200711"/>
      <sheetName val="Sales200704"/>
      <sheetName val="Sales200627"/>
      <sheetName val="Sales200620"/>
      <sheetName val="Sales200613"/>
      <sheetName val="Sales200606"/>
    </sheetNames>
    <sheetDataSet>
      <sheetData sheetId="0" refreshError="1"/>
      <sheetData sheetId="1">
        <row r="16">
          <cell r="S16">
            <v>0.68107132519453095</v>
          </cell>
        </row>
        <row r="17">
          <cell r="S17">
            <v>2.2702377506484366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610488310187" backgroundQuery="1" createdVersion="7" refreshedVersion="7" minRefreshableVersion="3" recordCount="0" supportSubquery="1" supportAdvancedDrill="1" xr:uid="{CFCB65B1-EE48-4770-9D6D-D0C5E5C2CDEF}">
  <cacheSource type="external" connectionId="5"/>
  <cacheFields count="10">
    <cacheField name="[quantInv].[Description for New Invoice].[Description for New Invoice]" caption="Description for New Invoice" numFmtId="0" hierarchy="11" level="1">
      <sharedItems count="7">
        <s v="925 Silver Bracelet"/>
        <s v="925 Silver Chain"/>
        <s v="925 Silver Earrings"/>
        <s v="925 Silver Earrings Set"/>
        <s v="925 Silver Pendant"/>
        <s v="925 Silver Ring"/>
        <s v="9K Gold Pendant"/>
      </sharedItems>
    </cacheField>
    <cacheField name="[quantInv].[COO].[COO]" caption="COO" numFmtId="0" hierarchy="2" level="1">
      <sharedItems count="3">
        <s v="Italy"/>
        <s v="Poland"/>
        <s v="Thailand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Cost GBP]" caption="Sum of Total Cost GBP" numFmtId="0" hierarchy="43" level="32767"/>
    <cacheField name="[Measures].[Sum of Total Cost EUR]" caption="Sum of Total Cost EUR" numFmtId="0" hierarchy="44" level="32767"/>
    <cacheField name="[Measures].[Sum of TOTAL VALUE USD]" caption="Sum of TOTAL VALUE USD" numFmtId="0" hierarchy="45" level="32767"/>
    <cacheField name="[Measures].[Sum of Total Cost CAD]" caption="Sum of Total Cost CAD" numFmtId="0" hierarchy="46" level="32767"/>
    <cacheField name="[Measures].[Sum of Total Cost AUD]" caption="Sum of Total Cost AUD" numFmtId="0" hierarchy="47" level="32767"/>
    <cacheField name="[quantInv].[AU HS Code].[AU HS Code]" caption="AU HS Code" numFmtId="0" hierarchy="10" level="1">
      <sharedItems count="2">
        <s v="7113.11.00"/>
        <s v=" 7113.19.00"/>
      </sharedItems>
    </cacheField>
  </cacheFields>
  <cacheHierarchies count="53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0" memberValueDatatype="130" unbalanced="0"/>
    <cacheHierarchy uniqueName="[quantInv].[AU HS Code]" caption="AU HS Code" attribute="1" defaultMemberUniqueName="[quantInv].[AU HS Code].[All]" allUniqueName="[quantInv].[AU HS Code].[All]" dimensionUniqueName="[quantInv]" displayFolder="" count="2" memberValueDatatype="130" unbalanced="0">
      <fieldsUsage count="2">
        <fieldUsage x="-1"/>
        <fieldUsage x="9"/>
      </fieldsUsage>
    </cacheHierarchy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0" memberValueDatatype="130" unbalanced="0"/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610489467595" backgroundQuery="1" createdVersion="7" refreshedVersion="7" minRefreshableVersion="3" recordCount="0" supportSubquery="1" supportAdvancedDrill="1" xr:uid="{9E2649ED-6B70-4161-997E-6F4E3C1A2CB3}">
  <cacheSource type="external" connectionId="5"/>
  <cacheFields count="11">
    <cacheField name="[quantInv].[GOODS DESCRIPTION].[GOODS DESCRIPTION]" caption="GOODS DESCRIPTION" numFmtId="0" hierarchy="13" level="1">
      <sharedItems count="15">
        <s v="B00D0TO4G4 Circle Hoop Earrings"/>
        <s v="B00D0TO6G2 Circle Hoop Earrings"/>
        <s v="B00NG1HUX0 Curb Chain"/>
        <s v="B00NG1I1NI Curb Chain"/>
        <s v="B012EOLJA4 Venice Box Chain"/>
        <s v="B01N360YYH Heart Chain"/>
        <s v="B01N366CM3 Open Curb Chain"/>
        <s v="B01N6RQT3T Popcorn Chain"/>
        <s v="B073D6W5P5 Ball Chain"/>
        <s v="B077MN9BHT Hinged Hoop Earrings"/>
        <s v="B07QNYQDSW Hoop Earrings - Bali - 15 mm"/>
        <s v="B07QS82H3S Hoop Earrings - Bali - 15 mm"/>
        <s v="B07STWS287 Earrings - 2 mm CZ Stones"/>
        <s v="B07Z591N8W Coin Pendant - St Christopher - Silver"/>
        <s v="B0943XX2SF Silver Huggie Hoops - Pave - 12 mm"/>
      </sharedItems>
    </cacheField>
    <cacheField name="[quantInv].[COO].[COO]" caption="COO" numFmtId="0" hierarchy="2" level="1">
      <sharedItems count="3">
        <s v="Poland"/>
        <s v="Italy"/>
        <s v="Thailand"/>
      </sharedItems>
    </cacheField>
    <cacheField name="[quantInv].[METAL].[METAL]" caption="METAL" numFmtId="0" hierarchy="5" level="1">
      <sharedItems count="1">
        <s v="925 Silver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Price GBP]" caption="Sum of Total Price GBP" numFmtId="0" hierarchy="48" level="32767"/>
    <cacheField name="[Measures].[Sum of UNIT VALUE EUR]" caption="Sum of UNIT VALUE EUR" numFmtId="0" hierarchy="49" level="32767"/>
    <cacheField name="[Measures].[Sum of UNIT VALUE USD]" caption="Sum of UNIT VALUE USD" numFmtId="0" hierarchy="50" level="32767"/>
    <cacheField name="[Measures].[Sum of UNIT VALUE CAD]" caption="Sum of UNIT VALUE CAD" numFmtId="0" hierarchy="51" level="32767"/>
    <cacheField name="[Measures].[Sum of UNIT VALUE AUD]" caption="Sum of UNIT VALUE AUD" numFmtId="0" hierarchy="52" level="32767"/>
    <cacheField name="[quantInv].[AU HS Code].[AU HS Code]" caption="AU HS Code" numFmtId="0" hierarchy="10" level="1">
      <sharedItems count="1">
        <s v="7113.11.00"/>
      </sharedItems>
    </cacheField>
  </cacheFields>
  <cacheHierarchies count="53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2" memberValueDatatype="130" unbalanced="0">
      <fieldsUsage count="2">
        <fieldUsage x="-1"/>
        <fieldUsage x="2"/>
      </fieldsUsage>
    </cacheHierarchy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0" memberValueDatatype="130" unbalanced="0"/>
    <cacheHierarchy uniqueName="[quantInv].[AU HS Code]" caption="AU HS Code" attribute="1" defaultMemberUniqueName="[quantInv].[AU HS Code].[All]" allUniqueName="[quantInv].[AU HS Code].[All]" dimensionUniqueName="[quantInv]" displayFolder="" count="2" memberValueDatatype="130" unbalanced="0">
      <fieldsUsage count="2">
        <fieldUsage x="-1"/>
        <fieldUsage x="10"/>
      </fieldsUsage>
    </cacheHierarchy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0" memberValueDatatype="130" unbalanced="0"/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B9165-0658-4EE8-9C71-F3234AD76A03}" name="Packaging" cacheId="14" applyNumberFormats="0" applyBorderFormats="0" applyFontFormats="0" applyPatternFormats="0" applyAlignmentFormats="0" applyWidthHeightFormats="1" dataCaption="Values" tag="7e89031b-1bbf-4beb-b1a9-789a37f09ca2" updatedVersion="7" minRefreshableVersion="3" showDrill="0" useAutoFormatting="1" rowGrandTotals="0" colGrandTotals="0" itemPrintTitles="1" createdVersion="7" indent="0" compact="0" compactData="0" multipleFieldFilters="0">
  <location ref="A3:J16" firstHeaderRow="0" firstDataRow="1" firstDataCol="3"/>
  <pivotFields count="10"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9"/>
  </rowFields>
  <rowItems count="13">
    <i>
      <x/>
      <x/>
      <x/>
    </i>
    <i r="1">
      <x v="1"/>
      <x/>
    </i>
    <i>
      <x v="1"/>
      <x/>
      <x/>
    </i>
    <i r="1">
      <x v="1"/>
      <x/>
    </i>
    <i>
      <x v="2"/>
      <x/>
      <x/>
    </i>
    <i r="1">
      <x v="1"/>
      <x/>
    </i>
    <i r="1">
      <x v="2"/>
      <x/>
    </i>
    <i>
      <x v="3"/>
      <x/>
      <x/>
    </i>
    <i r="1">
      <x v="2"/>
      <x/>
    </i>
    <i>
      <x v="4"/>
      <x/>
      <x/>
    </i>
    <i r="1">
      <x v="2"/>
      <x/>
    </i>
    <i>
      <x v="5"/>
      <x v="2"/>
      <x/>
    </i>
    <i>
      <x v="6"/>
      <x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2" baseField="0" baseItem="0"/>
    <dataField name="Sum of QUANTITY" fld="3" baseField="0" baseItem="0"/>
    <dataField name="Sum of Total Cost GBP" fld="4" baseField="0" baseItem="0"/>
    <dataField name="Sum of Total Cost EUR" fld="5" baseField="0" baseItem="0"/>
    <dataField name="Sum of TOTAL VALUE USD" fld="6" baseField="0" baseItem="0"/>
    <dataField name="Sum of Total Cost CAD" fld="7" baseField="0" baseItem="0"/>
    <dataField name="Sum of Total Cost AUD" fld="8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TOTAL WEIGHT"/>
    <pivotHierarchy dragToData="1" caption="Sum of QUANTITY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1"/>
    <rowHierarchyUsage hierarchyUsage="2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174FE-32CE-4496-8953-4ECA295304DF}" name="Total" cacheId="20" applyNumberFormats="0" applyBorderFormats="0" applyFontFormats="0" applyPatternFormats="0" applyAlignmentFormats="0" applyWidthHeightFormats="1" dataCaption="Values" tag="3ba3ba4f-af0e-488e-9d53-9a3a3ca220c9" updatedVersion="7" minRefreshableVersion="3" showDrill="0" useAutoFormatting="1" rowGrandTotals="0" colGrandTotals="0" itemPrintTitles="1" createdVersion="7" indent="0" compact="0" compactData="0" multipleFieldFilters="0">
  <location ref="L3:V18" firstHeaderRow="0" firstDataRow="1" firstDataCol="4"/>
  <pivotFields count="11">
    <pivotField axis="axisRow" compact="0" allDrilled="1" outline="0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1"/>
    <field x="2"/>
    <field x="10"/>
  </rowFields>
  <rowItems count="15">
    <i>
      <x/>
      <x/>
      <x/>
      <x/>
    </i>
    <i>
      <x v="1"/>
      <x/>
      <x/>
      <x/>
    </i>
    <i>
      <x v="2"/>
      <x/>
      <x/>
      <x/>
    </i>
    <i>
      <x v="3"/>
      <x/>
      <x/>
      <x/>
    </i>
    <i>
      <x v="4"/>
      <x/>
      <x/>
      <x/>
    </i>
    <i>
      <x v="5"/>
      <x v="1"/>
      <x/>
      <x/>
    </i>
    <i>
      <x v="6"/>
      <x/>
      <x/>
      <x/>
    </i>
    <i>
      <x v="7"/>
      <x v="1"/>
      <x/>
      <x/>
    </i>
    <i>
      <x v="8"/>
      <x/>
      <x/>
      <x/>
    </i>
    <i>
      <x v="9"/>
      <x/>
      <x/>
      <x/>
    </i>
    <i>
      <x v="10"/>
      <x v="2"/>
      <x/>
      <x/>
    </i>
    <i>
      <x v="11"/>
      <x v="2"/>
      <x/>
      <x/>
    </i>
    <i>
      <x v="12"/>
      <x v="2"/>
      <x/>
      <x/>
    </i>
    <i>
      <x v="13"/>
      <x v="1"/>
      <x/>
      <x/>
    </i>
    <i>
      <x v="14"/>
      <x v="2"/>
      <x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3" baseField="0" baseItem="0"/>
    <dataField name="Sum of QUANTITY" fld="4" baseField="0" baseItem="0"/>
    <dataField name="Sum of Total Price GBP" fld="5" baseField="0" baseItem="0"/>
    <dataField name="Sum of UNIT VALUE EUR" fld="6" baseField="0" baseItem="0"/>
    <dataField name="Sum of UNIT VALUE USD" fld="7" baseField="0" baseItem="0"/>
    <dataField name="Sum of UNIT VALUE CAD" fld="8" baseField="0" baseItem="0"/>
    <dataField name="Sum of UNIT VALUE AUD" fld="9" baseField="0" baseItem="0"/>
  </dataField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13"/>
    <rowHierarchyUsage hierarchyUsage="2"/>
    <rowHierarchyUsage hierarchyUsage="5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BEAC3034-4F22-42ED-977F-69E7D0A0FD7E}" autoFormatId="16" applyNumberFormats="0" applyBorderFormats="0" applyFontFormats="0" applyPatternFormats="0" applyAlignmentFormats="0" applyWidthHeightFormats="0">
  <queryTableRefresh nextId="12">
    <queryTableFields count="10">
      <queryTableField id="1" name="PRODUCT SKU" tableColumnId="1"/>
      <queryTableField id="2" name="QUANTITY" tableColumnId="2"/>
      <queryTableField id="3" name="COO" tableColumnId="3"/>
      <queryTableField id="4" name="METAL" tableColumnId="4"/>
      <queryTableField id="5" name="EU HS Code" tableColumnId="5"/>
      <queryTableField id="6" name="CA HS Code" tableColumnId="6"/>
      <queryTableField id="7" name="AU HS Code" tableColumnId="7"/>
      <queryTableField id="8" name="US HS CODE" tableColumnId="8"/>
      <queryTableField id="9" name="GOODS DESCRIPTION" tableColumnId="9"/>
      <queryTableField id="11" name="TOTAL WEIGHT" tableColumnId="11"/>
    </queryTableFields>
  </queryTableRefresh>
  <extLst>
    <ext xmlns:x15="http://schemas.microsoft.com/office/spreadsheetml/2010/11/main" uri="{883FBD77-0823-4a55-B5E3-86C4891E6966}">
      <x15:queryTable sourceDataName="Query - skuQuantit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96D6A5-8508-4477-8F61-0AAA7EBD76A4}" autoFormatId="16" applyNumberFormats="0" applyBorderFormats="0" applyFontFormats="0" applyPatternFormats="0" applyAlignmentFormats="0" applyWidthHeightFormats="0">
  <queryTableRefresh nextId="34" unboundColumnsRight="18">
    <queryTableFields count="26">
      <queryTableField id="1" name="Assigned Item SKU" tableColumnId="1"/>
      <queryTableField id="2" name="ASIN" tableColumnId="2"/>
      <queryTableField id="30" name="COO" tableColumnId="30"/>
      <queryTableField id="4" name="Short Description" tableColumnId="4"/>
      <queryTableField id="5" name="Weight (g)" tableColumnId="5"/>
      <queryTableField id="31" name="METAL" tableColumnId="31"/>
      <queryTableField id="7" name="Item Type" tableColumnId="7"/>
      <queryTableField id="8" name="Total Price GBP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A5C473-45A8-4AE3-9BC6-47B12C86BF9F}" name="US" displayName="US" ref="D2:E3" totalsRowShown="0" dataDxfId="48">
  <tableColumns count="2">
    <tableColumn id="1" xr3:uid="{D9866773-23C7-4FD2-8194-C4AED63D825E}" name="FULFILLMENT" dataDxfId="47"/>
    <tableColumn id="2" xr3:uid="{C8DF4BF4-B5ED-4A38-8E53-C0E9DB4F8DF6}" name="ADDRES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14389B-53FA-4B37-BEA1-628BC5D62112}" name="CA" displayName="CA" ref="G2:H8" totalsRowShown="0" dataDxfId="45">
  <tableColumns count="2">
    <tableColumn id="1" xr3:uid="{AE696D22-FE40-4ABA-9C0F-0A4B9671FA89}" name="FULFILLMENT" dataDxfId="44"/>
    <tableColumn id="2" xr3:uid="{FF629AEA-FFAD-44FF-A239-63BD9C3FF7D9}" name="ADDRESS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967DCA-D893-4DCD-B080-9D57FAB464C8}" name="countryList" displayName="countryList" ref="A1:A8" totalsRowShown="0">
  <autoFilter ref="A1:A8" xr:uid="{0681200F-DA2A-42E0-B416-619CD59347D4}"/>
  <tableColumns count="1">
    <tableColumn id="1" xr3:uid="{6C15A20B-AEBB-436B-854B-5C6582641929}" name="country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C59708-B019-4604-B6C9-EDE1FDC6F0B4}" name="AU" displayName="AU" ref="J2:K6" totalsRowShown="0">
  <tableColumns count="2">
    <tableColumn id="1" xr3:uid="{340ACA34-F942-42BB-8C0D-9D16326BA966}" name="FULFILLMENT"/>
    <tableColumn id="2" xr3:uid="{B3572BE0-2335-45C2-9E06-B41FA53B995A}" name="ADDRE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706F6F-8C3E-4152-AA3D-EFDAAB918121}" name="FR" displayName="FR" ref="M2:N3" totalsRowShown="0">
  <tableColumns count="2">
    <tableColumn id="1" xr3:uid="{92FD28D0-0B3C-4497-9AC4-5F02841BCA29}" name="FULFILLMENT" dataDxfId="42"/>
    <tableColumn id="2" xr3:uid="{6840598E-0027-427A-97EF-A0E68D32DC98}" name="ADDRESS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14B2B6-12A8-4B86-8CFA-A6B20E9C9D27}" name="dateShip" displayName="dateShip" ref="G30:G31" totalsRowShown="0" dataDxfId="40">
  <tableColumns count="1">
    <tableColumn id="1" xr3:uid="{5142ADC7-9B4F-47ED-AAB7-D164A63A10F6}" name="DATE" dataDxfId="3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756651-E5D1-48ED-ABFA-A4FF4CA53A47}" name="fbaRef" displayName="fbaRef" ref="G27:G28" totalsRowShown="0" dataDxfId="38">
  <tableColumns count="1">
    <tableColumn id="1" xr3:uid="{FC100ECE-CE39-4BEC-8EF6-E5ED412BB5C3}" name="FBA ID" dataDxfId="37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0A97AC-D106-44DA-A457-74921ACF3F1F}" name="Table3" displayName="Table3" ref="G24:G25" totalsRowShown="0" dataDxfId="36">
  <tableColumns count="1">
    <tableColumn id="1" xr3:uid="{1385B28F-72E8-4332-ADB9-C9195263659B}" name="Shipment ID" dataDxfId="3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17E3E4-2C1C-44EE-A9D0-4730B9C7C9CA}" name="skuQuantity" displayName="skuQuantity" ref="A1:B300" totalsRowShown="0">
  <autoFilter ref="A1:B300" xr:uid="{EF17E3E4-2C1C-44EE-A9D0-4730B9C7C9CA}"/>
  <tableColumns count="2">
    <tableColumn id="1" xr3:uid="{483A7394-28E9-4C9C-9E3C-D9AF9FA7B7AE}" name="PRODUCT SKU"/>
    <tableColumn id="2" xr3:uid="{3B9853A0-6BF2-451C-8B51-E56AE77869D1}" name="QUANTITY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578D32-3778-48C8-805F-4407EB003139}" name="wayBillNo" displayName="wayBillNo" ref="G33:G34" totalsRowShown="0" dataDxfId="34">
  <tableColumns count="1">
    <tableColumn id="1" xr3:uid="{77A9EAB0-F17A-4B87-AE8B-1F9879CE6163}" name="WAYBILL NUMBER (WHEN AVAIL)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B3BBB0-7A2A-43FB-BE40-502ABFE04852}" name="boxesNumber" displayName="boxesNumber" ref="G36:G37" totalsRowShown="0" headerRowDxfId="32" dataDxfId="31" headerRowCellStyle="Normal 2">
  <tableColumns count="1">
    <tableColumn id="1" xr3:uid="{00C4D31C-0D5A-4263-B0DC-B4AFABD3461D}" name="Number of Boxes" dataDxfId="30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3BD6D7-431A-4203-9BA7-95B58609F7DE}" name="skuQuantity_2" displayName="skuQuantity_2" ref="A1:J95" tableType="queryTable" totalsRowShown="0">
  <autoFilter ref="A1:J95" xr:uid="{8B3BD6D7-431A-4203-9BA7-95B58609F7DE}"/>
  <tableColumns count="10">
    <tableColumn id="1" xr3:uid="{B0A5DFD9-A072-4156-B426-65CC8B77ACC2}" uniqueName="1" name="PRODUCT SKU" queryTableFieldId="1" dataDxfId="29"/>
    <tableColumn id="2" xr3:uid="{976326F7-299E-431A-8D76-162E869DD9D2}" uniqueName="2" name="QUANTITY" queryTableFieldId="2" dataDxfId="28"/>
    <tableColumn id="3" xr3:uid="{ED45F347-1510-45E1-A599-1DFD6FC442CE}" uniqueName="3" name="COO" queryTableFieldId="3" dataDxfId="27"/>
    <tableColumn id="4" xr3:uid="{F7D43E42-FFC0-4131-B7B5-873FA7289F8B}" uniqueName="4" name="METAL" queryTableFieldId="4" dataDxfId="26"/>
    <tableColumn id="5" xr3:uid="{BB60D9D0-7795-4992-A52C-1694427F29DF}" uniqueName="5" name="EU HS Code" queryTableFieldId="5" dataDxfId="25"/>
    <tableColumn id="6" xr3:uid="{32FABC90-075D-4B9C-AE25-1C1EFE93437D}" uniqueName="6" name="CA HS Code" queryTableFieldId="6" dataDxfId="24"/>
    <tableColumn id="7" xr3:uid="{50B2E5D6-9450-43B8-85E8-D37AD9E7E018}" uniqueName="7" name="AU HS Code" queryTableFieldId="7" dataDxfId="23"/>
    <tableColumn id="8" xr3:uid="{E2043BA3-EB77-4263-9EE5-A281C5EC456A}" uniqueName="8" name="US HS CODE" queryTableFieldId="8" dataDxfId="22"/>
    <tableColumn id="9" xr3:uid="{3CE91122-9981-4B04-91B4-4386CE497C29}" uniqueName="9" name="GOODS DESCRIPTION" queryTableFieldId="9" dataDxfId="21"/>
    <tableColumn id="11" xr3:uid="{2267E65A-8487-47B5-A703-B6EF8B102CE7}" uniqueName="11" name="TOTAL WEIGHT" queryTableFieldId="1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62C848D-4591-48F0-A1FA-6666D4CFAB13}" name="Inventory" displayName="Inventory" ref="A1:Z1278" tableType="queryTable" totalsRowShown="0" headerRowDxfId="20" headerRowBorderDxfId="19" tableBorderDxfId="18">
  <autoFilter ref="A1:Z1278" xr:uid="{F62C848D-4591-48F0-A1FA-6666D4CFAB13}"/>
  <tableColumns count="26">
    <tableColumn id="1" xr3:uid="{5CBE669F-1508-4C07-9A14-3630FB5E5046}" uniqueName="1" name="Assigned Item SKU" queryTableFieldId="1"/>
    <tableColumn id="2" xr3:uid="{0D99885A-CB73-432B-97F7-5151C128174E}" uniqueName="2" name="ASIN" queryTableFieldId="2"/>
    <tableColumn id="30" xr3:uid="{C2B2C1B6-EEE3-4150-9641-CA666BBC7EE9}" uniqueName="30" name="COO" queryTableFieldId="30"/>
    <tableColumn id="4" xr3:uid="{52660DCB-15B8-4BE2-9635-6397A0A1560A}" uniqueName="4" name="Short Description" queryTableFieldId="4"/>
    <tableColumn id="5" xr3:uid="{059133C9-B536-4CD4-ADC9-2DC813AB3B00}" uniqueName="5" name="Weight (g)" queryTableFieldId="5"/>
    <tableColumn id="31" xr3:uid="{0FB79723-C147-4218-BEFA-B4F93ABC33D1}" uniqueName="31" name="METAL" queryTableFieldId="31"/>
    <tableColumn id="7" xr3:uid="{3B54386D-13DD-4265-8E29-23E4900B8118}" uniqueName="7" name="Item Type" queryTableFieldId="7"/>
    <tableColumn id="8" xr3:uid="{40C081E4-1F1F-4B4B-B8CF-B1710903DEA5}" uniqueName="8" name="Total Price GBP" queryTableFieldId="8"/>
    <tableColumn id="9" xr3:uid="{F1E50844-6B25-4D6B-B34D-50302D62B563}" uniqueName="9" name="EU HS Code" queryTableFieldId="9" dataDxfId="17">
      <calculatedColumnFormula>IF(Inventory[[#This Row],[METAL]] = "925 Silver",  "7113.11.00"," 7113.19.00")</calculatedColumnFormula>
    </tableColumn>
    <tableColumn id="10" xr3:uid="{7FF110AF-A097-4D97-A8AC-07C4BEB61337}" uniqueName="10" name="CA HS Code" queryTableFieldId="10" dataDxfId="16">
      <calculatedColumnFormula>IF(Inventory[[#This Row],[METAL]]= "925 Silver", "7113.11.10.00"," 7113.19.10.00")</calculatedColumnFormula>
    </tableColumn>
    <tableColumn id="11" xr3:uid="{252EF0CE-1131-4714-884F-11EBE0CB2E57}" uniqueName="11" name="AU HS Code" queryTableFieldId="11" dataDxfId="15">
      <calculatedColumnFormula>IF(Inventory[[#This Row],[METAL]] = "925 Silver",  "7113.11.00"," 7113.19.00")</calculatedColumnFormula>
    </tableColumn>
    <tableColumn id="12" xr3:uid="{C21A12BE-9128-42AC-96F5-BACA73DA0492}" uniqueName="12" name="Description for New Invoice" queryTableFieldId="12" dataDxfId="14">
      <calculatedColumnFormula>PROPER(Inventory[[#This Row],[METAL]] &amp; " " &amp; Inventory[[#This Row],[Item Type]])</calculatedColumnFormula>
    </tableColumn>
    <tableColumn id="14" xr3:uid="{D35698AF-71D7-4C71-86DF-69832AB8E03F}" uniqueName="14" name="US HS CODE" queryTableFieldId="14" dataDxfId="13">
      <calculatedColumnFormula>IFERROR(VLOOKUP(Inventory[[#This Row],[Short Description]],Map!$G$12:$H$32,2,FALSE), IF(F1 = "925 Silver", "7113.11.10.00", "7113.19.29.00"))</calculatedColumnFormula>
    </tableColumn>
    <tableColumn id="15" xr3:uid="{3B8E59DC-33FF-4432-8839-EB27FC095894}" uniqueName="15" name="GOODS DESCRIPTION" queryTableFieldId="15" dataDxfId="12">
      <calculatedColumnFormula>Inventory[[#This Row],[ASIN]] &amp; " " &amp; Inventory[[#This Row],[Short Description]]</calculatedColumnFormula>
    </tableColumn>
    <tableColumn id="16" xr3:uid="{004333BC-E1C2-496A-B980-A49CEE915286}" uniqueName="16" name="UNIT_x000a_VALUE EUR" queryTableFieldId="16" dataDxfId="11">
      <calculatedColumnFormula>Inventory[[#This Row],[Total Price GBP]]/ EURtoGBP</calculatedColumnFormula>
    </tableColumn>
    <tableColumn id="17" xr3:uid="{4DF73ADB-B869-4171-AD91-71C2BED8FC86}" uniqueName="17" name="UNIT_x000a_VALUE USD" queryTableFieldId="17" dataDxfId="10">
      <calculatedColumnFormula>Inventory[[#This Row],[Total Price GBP]]/USDtoGBP</calculatedColumnFormula>
    </tableColumn>
    <tableColumn id="18" xr3:uid="{3029D878-391F-4B96-BDE2-A23412E2DD83}" uniqueName="18" name="UNIT_x000a_VALUE CAD" queryTableFieldId="18" dataDxfId="9">
      <calculatedColumnFormula>Inventory[[#This Row],[Total Price GBP]]/ CADtoGBP</calculatedColumnFormula>
    </tableColumn>
    <tableColumn id="19" xr3:uid="{C4A47A00-5F9F-487A-8DF9-DB55556046DA}" uniqueName="19" name="UNIT_x000a_VALUE AUD" queryTableFieldId="19" dataDxfId="8">
      <calculatedColumnFormula>Inventory[[#This Row],[Total Price GBP]]/AUDtoGBP</calculatedColumnFormula>
    </tableColumn>
    <tableColumn id="21" xr3:uid="{9AE4EEC4-12EF-439F-A8CE-734C7E01A431}" uniqueName="21" name="Quantity" queryTableFieldId="21" dataDxfId="7">
      <calculatedColumnFormula>IFERROR(VLOOKUP(Inventory[[#This Row],[Assigned Item SKU]],skuQuantity[#All],2,FALSE),0)</calculatedColumnFormula>
    </tableColumn>
    <tableColumn id="22" xr3:uid="{9360F499-77DB-4AE9-A513-38D812627A6C}" uniqueName="22" name="Description for New Invoice2" queryTableFieldId="22" dataDxfId="6">
      <calculatedColumnFormula>PROPER(Inventory[[#This Row],[METAL]] &amp; " " &amp; Inventory[[#This Row],[Item Type]])</calculatedColumnFormula>
    </tableColumn>
    <tableColumn id="23" xr3:uid="{544ED4A4-9F50-4B01-B6AD-ED6544C7051D}" uniqueName="23" name="TOTAL WEIGHT" queryTableFieldId="23" dataDxfId="5">
      <calculatedColumnFormula>Inventory[[#This Row],[Quantity]]*Inventory[[#This Row],[Weight (g)]]</calculatedColumnFormula>
    </tableColumn>
    <tableColumn id="25" xr3:uid="{A6EF6AD3-6B90-4061-A80D-C81CA0CD3844}" uniqueName="25" name="Total Cost GBP" queryTableFieldId="25" dataDxfId="4">
      <calculatedColumnFormula>Inventory[[#This Row],[Total Price GBP]]*Inventory[[#This Row],[Quantity]]</calculatedColumnFormula>
    </tableColumn>
    <tableColumn id="26" xr3:uid="{4BFE451D-FD4C-4174-BFE2-DA73BD46A049}" uniqueName="26" name="Total Cost EUR" queryTableFieldId="26" dataDxfId="3">
      <calculatedColumnFormula>Inventory[[#This Row],[Total Cost GBP]]/EURtoGBP</calculatedColumnFormula>
    </tableColumn>
    <tableColumn id="27" xr3:uid="{055639D6-8425-4560-8410-4FC7B7233D4D}" uniqueName="27" name="TOTAL VALUE USD" queryTableFieldId="27" dataDxfId="2">
      <calculatedColumnFormula>Inventory[[#This Row],[Total Cost GBP]]/USDtoGBP</calculatedColumnFormula>
    </tableColumn>
    <tableColumn id="28" xr3:uid="{12F0E5E4-A173-4614-BF51-11A1FAF24946}" uniqueName="28" name="Total Cost CAD" queryTableFieldId="28" dataDxfId="1">
      <calculatedColumnFormula>Inventory[[#This Row],[Total Cost GBP]]/CADtoGBP</calculatedColumnFormula>
    </tableColumn>
    <tableColumn id="29" xr3:uid="{5AFF2EB1-C7EF-44F6-9EBC-2241C7FAF7AF}" uniqueName="29" name="Total Cost AUD" queryTableFieldId="29" dataDxfId="0">
      <calculatedColumnFormula>Inventory[[#This Row],[Total Cost GBP]]*AUDtoGBP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6.xml"/><Relationship Id="rId1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9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alues"/>
  <dimension ref="A1:AW47"/>
  <sheetViews>
    <sheetView zoomScaleNormal="100" workbookViewId="0">
      <selection activeCell="B3" sqref="B3"/>
    </sheetView>
  </sheetViews>
  <sheetFormatPr defaultColWidth="9.140625" defaultRowHeight="15" x14ac:dyDescent="0.25"/>
  <cols>
    <col min="1" max="1" width="7.5703125" customWidth="1"/>
    <col min="2" max="3" width="4.42578125" customWidth="1"/>
    <col min="4" max="4" width="7.5703125" customWidth="1"/>
    <col min="5" max="5" width="7.7109375" customWidth="1"/>
    <col min="6" max="6" width="16.42578125" style="1" customWidth="1"/>
    <col min="9" max="9" width="10.7109375" customWidth="1"/>
    <col min="15" max="15" width="19.28515625" customWidth="1"/>
    <col min="16" max="16" width="10.42578125" customWidth="1"/>
    <col min="17" max="17" width="18.7109375" customWidth="1"/>
    <col min="18" max="18" width="10.5703125" customWidth="1"/>
    <col min="19" max="19" width="26.140625" customWidth="1"/>
    <col min="20" max="20" width="10.5703125" customWidth="1"/>
    <col min="21" max="23" width="10.5703125" style="3" customWidth="1"/>
    <col min="24" max="24" width="11.7109375" style="3" customWidth="1"/>
    <col min="25" max="25" width="21.42578125" style="3" customWidth="1"/>
    <col min="26" max="26" width="30" customWidth="1"/>
    <col min="27" max="27" width="31.85546875" customWidth="1"/>
    <col min="28" max="28" width="10.42578125" customWidth="1"/>
    <col min="29" max="29" width="10.5703125" customWidth="1"/>
    <col min="39" max="39" width="32.42578125" customWidth="1"/>
    <col min="40" max="40" width="10.42578125" customWidth="1"/>
    <col min="45" max="45" width="26.140625" customWidth="1"/>
    <col min="47" max="47" width="10.28515625" customWidth="1"/>
    <col min="48" max="48" width="10" customWidth="1"/>
  </cols>
  <sheetData>
    <row r="1" spans="1:49" s="6" customFormat="1" ht="63" customHeight="1" thickBot="1" x14ac:dyDescent="0.3">
      <c r="A1" s="229" t="s">
        <v>108</v>
      </c>
      <c r="B1" s="229"/>
      <c r="C1" s="7"/>
      <c r="D1" s="229" t="s">
        <v>110</v>
      </c>
      <c r="E1" s="229" t="s">
        <v>109</v>
      </c>
      <c r="F1" s="23"/>
      <c r="G1" s="7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s="7"/>
      <c r="AE1" s="7"/>
      <c r="AF1" s="7"/>
      <c r="AG1" s="7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ht="14.45" customHeight="1" x14ac:dyDescent="0.25">
      <c r="A2" s="232" t="s">
        <v>66</v>
      </c>
      <c r="B2" s="233"/>
      <c r="C2" s="16"/>
      <c r="D2" s="230" t="s">
        <v>66</v>
      </c>
      <c r="E2" s="231"/>
      <c r="F2" s="24" t="s">
        <v>111</v>
      </c>
      <c r="G2" s="7"/>
      <c r="U2"/>
      <c r="V2"/>
      <c r="W2"/>
      <c r="X2"/>
      <c r="Y2"/>
    </row>
    <row r="3" spans="1:49" x14ac:dyDescent="0.25">
      <c r="A3" s="8">
        <v>1</v>
      </c>
      <c r="B3" s="9" t="s">
        <v>69</v>
      </c>
      <c r="C3" s="17"/>
      <c r="D3" s="18">
        <v>1</v>
      </c>
      <c r="E3" s="19" t="s">
        <v>69</v>
      </c>
      <c r="U3"/>
      <c r="V3"/>
      <c r="W3"/>
      <c r="X3"/>
      <c r="Y3"/>
    </row>
    <row r="4" spans="1:49" x14ac:dyDescent="0.25">
      <c r="A4" s="13">
        <v>0.880965</v>
      </c>
      <c r="B4" s="9" t="s">
        <v>64</v>
      </c>
      <c r="C4" s="17"/>
      <c r="D4" s="13">
        <v>0.90231300000000003</v>
      </c>
      <c r="E4" s="19" t="s">
        <v>64</v>
      </c>
      <c r="F4" s="1">
        <v>2.4232517750421453E-2</v>
      </c>
      <c r="U4"/>
      <c r="V4"/>
      <c r="W4"/>
      <c r="X4"/>
      <c r="Y4"/>
    </row>
    <row r="5" spans="1:49" x14ac:dyDescent="0.25">
      <c r="A5" s="10"/>
      <c r="B5" s="11"/>
      <c r="D5" s="20"/>
      <c r="E5" s="21"/>
      <c r="U5"/>
      <c r="V5"/>
      <c r="W5"/>
      <c r="X5"/>
      <c r="Y5"/>
    </row>
    <row r="6" spans="1:49" x14ac:dyDescent="0.25">
      <c r="A6" s="227" t="s">
        <v>66</v>
      </c>
      <c r="B6" s="228"/>
      <c r="C6" s="16"/>
      <c r="D6" s="225" t="s">
        <v>66</v>
      </c>
      <c r="E6" s="226"/>
      <c r="U6"/>
      <c r="V6"/>
      <c r="W6"/>
      <c r="X6"/>
      <c r="Y6"/>
    </row>
    <row r="7" spans="1:49" x14ac:dyDescent="0.25">
      <c r="A7" s="8">
        <v>1</v>
      </c>
      <c r="B7" s="9" t="s">
        <v>68</v>
      </c>
      <c r="C7" s="17"/>
      <c r="D7" s="18">
        <v>1</v>
      </c>
      <c r="E7" s="19" t="s">
        <v>68</v>
      </c>
      <c r="U7"/>
      <c r="V7"/>
      <c r="W7"/>
      <c r="X7"/>
      <c r="Y7"/>
    </row>
    <row r="8" spans="1:49" x14ac:dyDescent="0.25">
      <c r="A8" s="13">
        <v>0.72948299999999999</v>
      </c>
      <c r="B8" s="9" t="s">
        <v>64</v>
      </c>
      <c r="C8" s="17"/>
      <c r="D8" s="13">
        <v>0.74666900000000003</v>
      </c>
      <c r="E8" s="19" t="s">
        <v>64</v>
      </c>
      <c r="F8" s="1">
        <v>2.3559150795837647E-2</v>
      </c>
      <c r="U8"/>
      <c r="V8"/>
      <c r="W8"/>
      <c r="X8"/>
      <c r="Y8"/>
    </row>
    <row r="9" spans="1:49" x14ac:dyDescent="0.25">
      <c r="A9" s="10"/>
      <c r="B9" s="11"/>
      <c r="D9" s="20"/>
      <c r="E9" s="21"/>
      <c r="U9"/>
      <c r="V9"/>
      <c r="W9"/>
      <c r="X9"/>
      <c r="Y9"/>
    </row>
    <row r="10" spans="1:49" x14ac:dyDescent="0.25">
      <c r="A10" s="227" t="s">
        <v>66</v>
      </c>
      <c r="B10" s="228"/>
      <c r="C10" s="16"/>
      <c r="D10" s="225" t="s">
        <v>66</v>
      </c>
      <c r="E10" s="226"/>
      <c r="U10"/>
      <c r="V10"/>
      <c r="W10"/>
      <c r="X10"/>
      <c r="Y10"/>
    </row>
    <row r="11" spans="1:49" x14ac:dyDescent="0.25">
      <c r="A11" s="8">
        <v>1</v>
      </c>
      <c r="B11" s="9" t="s">
        <v>67</v>
      </c>
      <c r="C11" s="17"/>
      <c r="D11" s="18">
        <v>1</v>
      </c>
      <c r="E11" s="19" t="s">
        <v>67</v>
      </c>
      <c r="U11"/>
      <c r="V11"/>
      <c r="W11"/>
      <c r="X11"/>
      <c r="Y11"/>
    </row>
    <row r="12" spans="1:49" x14ac:dyDescent="0.25">
      <c r="A12" s="13">
        <v>0.56988300000000003</v>
      </c>
      <c r="B12" s="9" t="s">
        <v>64</v>
      </c>
      <c r="C12" s="17"/>
      <c r="D12" s="13">
        <v>0.58362800000000004</v>
      </c>
      <c r="E12" s="19" t="s">
        <v>64</v>
      </c>
      <c r="F12" s="1">
        <v>2.4118985826915362E-2</v>
      </c>
      <c r="U12"/>
      <c r="V12"/>
      <c r="W12"/>
      <c r="X12"/>
      <c r="Y12"/>
      <c r="AD12" s="2"/>
      <c r="AE12" s="2"/>
      <c r="AF12" s="2"/>
    </row>
    <row r="13" spans="1:49" x14ac:dyDescent="0.25">
      <c r="A13" s="10"/>
      <c r="B13" s="11"/>
      <c r="D13" s="20"/>
      <c r="E13" s="21"/>
      <c r="U13"/>
      <c r="V13"/>
      <c r="W13"/>
      <c r="X13"/>
      <c r="Y13"/>
    </row>
    <row r="14" spans="1:49" ht="14.45" customHeight="1" x14ac:dyDescent="0.25">
      <c r="A14" s="227" t="s">
        <v>66</v>
      </c>
      <c r="B14" s="228"/>
      <c r="C14" s="16"/>
      <c r="D14" s="225" t="s">
        <v>66</v>
      </c>
      <c r="E14" s="226"/>
      <c r="U14"/>
      <c r="V14"/>
      <c r="W14"/>
      <c r="X14"/>
      <c r="Y14"/>
    </row>
    <row r="15" spans="1:49" x14ac:dyDescent="0.25">
      <c r="A15" s="8">
        <v>1</v>
      </c>
      <c r="B15" s="9" t="s">
        <v>65</v>
      </c>
      <c r="C15" s="17"/>
      <c r="D15" s="18">
        <v>1</v>
      </c>
      <c r="E15" s="19" t="s">
        <v>65</v>
      </c>
      <c r="U15"/>
      <c r="V15"/>
      <c r="W15"/>
      <c r="X15"/>
      <c r="Y15"/>
    </row>
    <row r="16" spans="1:49" x14ac:dyDescent="0.25">
      <c r="A16" s="14">
        <v>6.9534799999999997E-3</v>
      </c>
      <c r="B16" s="9" t="s">
        <v>64</v>
      </c>
      <c r="C16" s="17"/>
      <c r="D16" s="14">
        <v>7.1601E-3</v>
      </c>
      <c r="E16" s="19" t="s">
        <v>64</v>
      </c>
      <c r="F16" s="1">
        <v>2.9714617716596618E-2</v>
      </c>
      <c r="U16"/>
      <c r="V16"/>
      <c r="W16"/>
      <c r="X16"/>
      <c r="Y16"/>
    </row>
    <row r="17" spans="1:25" x14ac:dyDescent="0.25">
      <c r="A17" s="25"/>
      <c r="B17" s="26"/>
      <c r="C17" s="27"/>
      <c r="D17" s="28"/>
      <c r="E17" s="29"/>
      <c r="U17"/>
      <c r="V17"/>
      <c r="W17"/>
      <c r="X17"/>
      <c r="Y17"/>
    </row>
    <row r="18" spans="1:25" x14ac:dyDescent="0.25">
      <c r="A18" s="25"/>
      <c r="B18" s="26"/>
      <c r="C18" s="27"/>
      <c r="D18" s="28"/>
      <c r="E18" s="29"/>
      <c r="U18"/>
      <c r="V18"/>
      <c r="W18"/>
      <c r="X18"/>
      <c r="Y18"/>
    </row>
    <row r="19" spans="1:25" x14ac:dyDescent="0.25">
      <c r="A19" s="10"/>
      <c r="B19" s="11"/>
      <c r="D19" s="20"/>
      <c r="E19" s="21"/>
      <c r="U19"/>
      <c r="V19"/>
      <c r="W19"/>
      <c r="X19"/>
      <c r="Y19"/>
    </row>
    <row r="20" spans="1:25" x14ac:dyDescent="0.25">
      <c r="A20" s="227" t="s">
        <v>66</v>
      </c>
      <c r="B20" s="228"/>
      <c r="C20" s="16"/>
      <c r="D20" s="225" t="s">
        <v>66</v>
      </c>
      <c r="E20" s="226"/>
      <c r="U20"/>
      <c r="V20"/>
      <c r="W20"/>
      <c r="X20"/>
      <c r="Y20"/>
    </row>
    <row r="21" spans="1:25" x14ac:dyDescent="0.25">
      <c r="A21" s="8">
        <v>1</v>
      </c>
      <c r="B21" s="9" t="s">
        <v>100</v>
      </c>
      <c r="C21" s="17"/>
      <c r="D21" s="18">
        <v>1</v>
      </c>
      <c r="E21" s="19" t="s">
        <v>100</v>
      </c>
      <c r="U21"/>
      <c r="V21"/>
      <c r="W21"/>
      <c r="X21"/>
      <c r="Y21"/>
    </row>
    <row r="22" spans="1:25" x14ac:dyDescent="0.25">
      <c r="A22" s="14">
        <v>3.5879399999999999E-2</v>
      </c>
      <c r="B22" s="9" t="s">
        <v>64</v>
      </c>
      <c r="C22" s="17"/>
      <c r="D22" s="14">
        <v>3.7594299999999997E-2</v>
      </c>
      <c r="E22" s="19" t="s">
        <v>64</v>
      </c>
      <c r="F22" s="1">
        <v>4.7796228476507364E-2</v>
      </c>
      <c r="U22"/>
      <c r="V22"/>
      <c r="W22"/>
      <c r="X22"/>
      <c r="Y22"/>
    </row>
    <row r="23" spans="1:25" x14ac:dyDescent="0.25">
      <c r="A23" s="10"/>
      <c r="B23" s="11"/>
      <c r="D23" s="20"/>
      <c r="E23" s="21"/>
      <c r="U23"/>
      <c r="V23"/>
      <c r="W23"/>
      <c r="X23"/>
      <c r="Y23"/>
    </row>
    <row r="24" spans="1:25" x14ac:dyDescent="0.25">
      <c r="A24" s="227" t="s">
        <v>66</v>
      </c>
      <c r="B24" s="228"/>
      <c r="C24" s="16"/>
      <c r="D24" s="225" t="s">
        <v>66</v>
      </c>
      <c r="E24" s="226"/>
      <c r="U24"/>
      <c r="V24"/>
      <c r="W24"/>
      <c r="X24"/>
      <c r="Y24"/>
    </row>
    <row r="25" spans="1:25" x14ac:dyDescent="0.25">
      <c r="A25" s="8">
        <v>1</v>
      </c>
      <c r="B25" s="9" t="s">
        <v>101</v>
      </c>
      <c r="C25" s="17"/>
      <c r="D25" s="18">
        <v>1</v>
      </c>
      <c r="E25" s="19" t="s">
        <v>101</v>
      </c>
      <c r="U25"/>
      <c r="V25"/>
      <c r="W25"/>
      <c r="X25"/>
      <c r="Y25"/>
    </row>
    <row r="26" spans="1:25" x14ac:dyDescent="0.25">
      <c r="A26" s="14">
        <v>0.55676000000000003</v>
      </c>
      <c r="B26" s="9" t="s">
        <v>64</v>
      </c>
      <c r="C26" s="17"/>
      <c r="D26" s="14">
        <v>0.55637300000000001</v>
      </c>
      <c r="E26" s="19" t="s">
        <v>64</v>
      </c>
      <c r="F26" s="1">
        <v>6.9509303829302785E-4</v>
      </c>
      <c r="U26"/>
      <c r="V26"/>
      <c r="W26"/>
      <c r="X26"/>
      <c r="Y26"/>
    </row>
    <row r="27" spans="1:25" x14ac:dyDescent="0.25">
      <c r="A27" s="10"/>
      <c r="B27" s="11"/>
      <c r="D27" s="20"/>
      <c r="E27" s="21"/>
      <c r="U27"/>
      <c r="V27"/>
      <c r="W27"/>
      <c r="X27"/>
      <c r="Y27"/>
    </row>
    <row r="28" spans="1:25" x14ac:dyDescent="0.25">
      <c r="A28" s="227" t="s">
        <v>66</v>
      </c>
      <c r="B28" s="228"/>
      <c r="C28" s="16"/>
      <c r="D28" s="225" t="s">
        <v>66</v>
      </c>
      <c r="E28" s="226"/>
      <c r="U28"/>
      <c r="V28"/>
      <c r="W28"/>
      <c r="X28"/>
      <c r="Y28"/>
    </row>
    <row r="29" spans="1:25" x14ac:dyDescent="0.25">
      <c r="A29" s="8">
        <v>1</v>
      </c>
      <c r="B29" s="9" t="s">
        <v>104</v>
      </c>
      <c r="C29" s="17"/>
      <c r="D29" s="18">
        <v>1</v>
      </c>
      <c r="E29" s="19" t="s">
        <v>104</v>
      </c>
      <c r="U29"/>
    </row>
    <row r="30" spans="1:25" x14ac:dyDescent="0.25">
      <c r="A30" s="14">
        <v>9.9832900000000006E-3</v>
      </c>
      <c r="B30" s="9" t="s">
        <v>64</v>
      </c>
      <c r="C30" s="17"/>
      <c r="D30" s="14">
        <v>1.01201E-2</v>
      </c>
      <c r="E30" s="19" t="s">
        <v>64</v>
      </c>
      <c r="F30" s="1">
        <v>1.3703899215589186E-2</v>
      </c>
      <c r="U30"/>
    </row>
    <row r="31" spans="1:25" x14ac:dyDescent="0.25">
      <c r="A31" s="10"/>
      <c r="B31" s="11"/>
      <c r="D31" s="20"/>
      <c r="E31" s="21"/>
      <c r="U31"/>
    </row>
    <row r="32" spans="1:25" x14ac:dyDescent="0.25">
      <c r="A32" s="227" t="s">
        <v>66</v>
      </c>
      <c r="B32" s="228"/>
      <c r="C32" s="16"/>
      <c r="D32" s="225" t="s">
        <v>66</v>
      </c>
      <c r="E32" s="226"/>
      <c r="U32"/>
    </row>
    <row r="33" spans="1:21" x14ac:dyDescent="0.25">
      <c r="A33" s="8">
        <v>1</v>
      </c>
      <c r="B33" s="9" t="s">
        <v>106</v>
      </c>
      <c r="C33" s="17"/>
      <c r="D33" s="18">
        <v>1</v>
      </c>
      <c r="E33" s="19" t="s">
        <v>106</v>
      </c>
      <c r="U33"/>
    </row>
    <row r="34" spans="1:21" x14ac:dyDescent="0.25">
      <c r="A34" s="14">
        <v>0.52334400000000003</v>
      </c>
      <c r="B34" s="9" t="s">
        <v>64</v>
      </c>
      <c r="C34" s="17"/>
      <c r="D34" s="14">
        <v>0.52589399999999997</v>
      </c>
      <c r="E34" s="19" t="s">
        <v>64</v>
      </c>
      <c r="F34" s="1">
        <v>4.8725121526184325E-3</v>
      </c>
      <c r="U34"/>
    </row>
    <row r="35" spans="1:21" x14ac:dyDescent="0.25">
      <c r="A35" s="10"/>
      <c r="B35" s="11"/>
      <c r="D35" s="20"/>
      <c r="E35" s="21"/>
      <c r="U35"/>
    </row>
    <row r="36" spans="1:21" x14ac:dyDescent="0.25">
      <c r="A36" s="227" t="s">
        <v>66</v>
      </c>
      <c r="B36" s="228"/>
      <c r="C36" s="16"/>
      <c r="D36" s="225" t="s">
        <v>66</v>
      </c>
      <c r="E36" s="226"/>
      <c r="U36"/>
    </row>
    <row r="37" spans="1:21" x14ac:dyDescent="0.25">
      <c r="A37" s="8">
        <v>1</v>
      </c>
      <c r="B37" s="9" t="s">
        <v>107</v>
      </c>
      <c r="C37" s="17"/>
      <c r="D37" s="18">
        <v>1</v>
      </c>
      <c r="E37" s="19" t="s">
        <v>107</v>
      </c>
      <c r="U37"/>
    </row>
    <row r="38" spans="1:21" ht="15.75" thickBot="1" x14ac:dyDescent="0.3">
      <c r="A38" s="15">
        <v>0.198687</v>
      </c>
      <c r="B38" s="12" t="s">
        <v>64</v>
      </c>
      <c r="C38" s="17"/>
      <c r="D38" s="15">
        <v>0.20338100000000001</v>
      </c>
      <c r="E38" s="22" t="s">
        <v>64</v>
      </c>
      <c r="F38" s="1">
        <v>2.3625098773447702E-2</v>
      </c>
      <c r="U38"/>
    </row>
    <row r="39" spans="1:21" x14ac:dyDescent="0.25">
      <c r="U39"/>
    </row>
    <row r="40" spans="1:21" x14ac:dyDescent="0.25">
      <c r="A40" s="227" t="s">
        <v>136</v>
      </c>
      <c r="B40" s="228"/>
      <c r="D40" s="227" t="s">
        <v>136</v>
      </c>
      <c r="E40" s="228"/>
      <c r="U40"/>
    </row>
    <row r="41" spans="1:21" x14ac:dyDescent="0.25">
      <c r="A41" s="8">
        <v>1</v>
      </c>
      <c r="B41" s="9" t="s">
        <v>69</v>
      </c>
      <c r="D41" s="8">
        <v>1</v>
      </c>
      <c r="E41" s="9" t="s">
        <v>69</v>
      </c>
      <c r="U41"/>
    </row>
    <row r="42" spans="1:21" x14ac:dyDescent="0.25">
      <c r="A42" s="13">
        <v>1.1571499999999999</v>
      </c>
      <c r="B42" s="9" t="s">
        <v>68</v>
      </c>
      <c r="D42" s="13">
        <v>1.1571499999999999</v>
      </c>
      <c r="E42" s="9" t="s">
        <v>68</v>
      </c>
      <c r="U42"/>
    </row>
    <row r="43" spans="1:21" x14ac:dyDescent="0.25">
      <c r="U43"/>
    </row>
    <row r="44" spans="1:21" x14ac:dyDescent="0.25">
      <c r="U44"/>
    </row>
    <row r="45" spans="1:21" x14ac:dyDescent="0.25">
      <c r="U45"/>
    </row>
    <row r="46" spans="1:21" x14ac:dyDescent="0.25">
      <c r="U46"/>
    </row>
    <row r="47" spans="1:21" x14ac:dyDescent="0.25">
      <c r="U47"/>
    </row>
  </sheetData>
  <customSheetViews>
    <customSheetView guid="{58A22DCA-CC1F-4C9B-81E5-89EAAD6D6911}" topLeftCell="A43">
      <selection activeCell="AM34" sqref="AM34"/>
      <pageMargins left="0.7" right="0.7" top="0.75" bottom="0.75" header="0.3" footer="0.3"/>
      <pageSetup paperSize="9" orientation="portrait" verticalDpi="0" r:id="rId1"/>
    </customSheetView>
    <customSheetView guid="{B17143F1-4237-4489-B6F8-44004DDB5192}" topLeftCell="A13">
      <selection activeCell="AM34" sqref="AM34"/>
      <pageMargins left="0.7" right="0.7" top="0.75" bottom="0.75" header="0.3" footer="0.3"/>
      <pageSetup paperSize="9" orientation="portrait" verticalDpi="0" r:id="rId2"/>
    </customSheetView>
    <customSheetView guid="{8D4492CF-EA6F-4FA0-8CD3-ABDE8D40077D}" topLeftCell="A13">
      <selection activeCell="AM34" sqref="AM34"/>
      <pageMargins left="0.7" right="0.7" top="0.75" bottom="0.75" header="0.3" footer="0.3"/>
      <pageSetup paperSize="9" orientation="portrait" verticalDpi="0" r:id="rId3"/>
    </customSheetView>
  </customSheetViews>
  <mergeCells count="22">
    <mergeCell ref="A2:B2"/>
    <mergeCell ref="A6:B6"/>
    <mergeCell ref="A36:B36"/>
    <mergeCell ref="A32:B32"/>
    <mergeCell ref="A28:B28"/>
    <mergeCell ref="A24:B24"/>
    <mergeCell ref="D32:E32"/>
    <mergeCell ref="D36:E36"/>
    <mergeCell ref="A40:B40"/>
    <mergeCell ref="D40:E40"/>
    <mergeCell ref="A1:B1"/>
    <mergeCell ref="D2:E2"/>
    <mergeCell ref="D1:E1"/>
    <mergeCell ref="D6:E6"/>
    <mergeCell ref="A20:B20"/>
    <mergeCell ref="D10:E10"/>
    <mergeCell ref="D14:E14"/>
    <mergeCell ref="D20:E20"/>
    <mergeCell ref="D24:E24"/>
    <mergeCell ref="D28:E28"/>
    <mergeCell ref="A14:B14"/>
    <mergeCell ref="A10:B10"/>
  </mergeCell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25E1B-7E04-4898-A0F7-2CCDCF290B2D}">
  <sheetPr codeName="Map"/>
  <dimension ref="A1:N32"/>
  <sheetViews>
    <sheetView topLeftCell="F1" workbookViewId="0">
      <selection activeCell="K16" sqref="K16"/>
    </sheetView>
  </sheetViews>
  <sheetFormatPr defaultRowHeight="15" x14ac:dyDescent="0.25"/>
  <cols>
    <col min="1" max="1" width="33.42578125" customWidth="1"/>
    <col min="2" max="2" width="8.7109375" customWidth="1"/>
    <col min="3" max="3" width="7.28515625" customWidth="1"/>
    <col min="4" max="4" width="21.7109375" customWidth="1"/>
    <col min="5" max="6" width="15.28515625" customWidth="1"/>
    <col min="7" max="7" width="26.28515625" customWidth="1"/>
    <col min="8" max="8" width="20.5703125" customWidth="1"/>
    <col min="10" max="10" width="16.7109375" customWidth="1"/>
    <col min="11" max="11" width="11.140625" customWidth="1"/>
    <col min="13" max="13" width="17.7109375" customWidth="1"/>
    <col min="14" max="14" width="11.140625" customWidth="1"/>
    <col min="17" max="17" width="9.140625" customWidth="1"/>
    <col min="18" max="18" width="20.7109375" customWidth="1"/>
  </cols>
  <sheetData>
    <row r="1" spans="1:14" x14ac:dyDescent="0.25">
      <c r="A1" t="s">
        <v>2851</v>
      </c>
      <c r="D1" s="234" t="s">
        <v>2852</v>
      </c>
      <c r="E1" s="234"/>
      <c r="G1" s="234" t="s">
        <v>2853</v>
      </c>
      <c r="H1" s="234"/>
      <c r="J1" s="234" t="s">
        <v>2854</v>
      </c>
      <c r="K1" s="234"/>
      <c r="M1" s="234" t="s">
        <v>2855</v>
      </c>
      <c r="N1" s="234"/>
    </row>
    <row r="2" spans="1:14" x14ac:dyDescent="0.25">
      <c r="A2" t="s">
        <v>2852</v>
      </c>
      <c r="D2" t="s">
        <v>3056</v>
      </c>
      <c r="E2" t="s">
        <v>2938</v>
      </c>
      <c r="G2" t="s">
        <v>3056</v>
      </c>
      <c r="H2" t="s">
        <v>2938</v>
      </c>
      <c r="J2" t="s">
        <v>3056</v>
      </c>
      <c r="K2" t="s">
        <v>2938</v>
      </c>
      <c r="M2" t="s">
        <v>3056</v>
      </c>
      <c r="N2" t="s">
        <v>2938</v>
      </c>
    </row>
    <row r="3" spans="1:14" x14ac:dyDescent="0.25">
      <c r="A3" t="s">
        <v>2853</v>
      </c>
      <c r="D3" s="54" t="s">
        <v>2856</v>
      </c>
      <c r="E3" s="57" t="s">
        <v>2908</v>
      </c>
      <c r="G3" t="s">
        <v>2857</v>
      </c>
      <c r="H3" s="57" t="s">
        <v>3047</v>
      </c>
      <c r="J3" t="s">
        <v>2939</v>
      </c>
      <c r="K3" s="57" t="s">
        <v>3560</v>
      </c>
      <c r="M3" t="s">
        <v>2945</v>
      </c>
      <c r="N3" s="57" t="s">
        <v>3116</v>
      </c>
    </row>
    <row r="4" spans="1:14" x14ac:dyDescent="0.25">
      <c r="A4" t="s">
        <v>2854</v>
      </c>
      <c r="D4" s="54"/>
      <c r="E4" s="56"/>
      <c r="G4" t="s">
        <v>2859</v>
      </c>
      <c r="H4" s="57" t="s">
        <v>3048</v>
      </c>
      <c r="J4" t="s">
        <v>2941</v>
      </c>
      <c r="K4" s="57" t="s">
        <v>2943</v>
      </c>
    </row>
    <row r="5" spans="1:14" x14ac:dyDescent="0.25">
      <c r="A5" t="s">
        <v>2855</v>
      </c>
      <c r="D5" s="54"/>
      <c r="E5" s="55"/>
      <c r="G5" t="s">
        <v>2858</v>
      </c>
      <c r="H5" s="57" t="s">
        <v>3049</v>
      </c>
      <c r="J5" t="s">
        <v>2942</v>
      </c>
      <c r="K5" s="57" t="s">
        <v>2944</v>
      </c>
    </row>
    <row r="6" spans="1:14" x14ac:dyDescent="0.25">
      <c r="G6" s="58" t="s">
        <v>2860</v>
      </c>
      <c r="H6" s="57" t="s">
        <v>3050</v>
      </c>
      <c r="J6" t="s">
        <v>3245</v>
      </c>
      <c r="K6" s="57" t="s">
        <v>3246</v>
      </c>
    </row>
    <row r="7" spans="1:14" x14ac:dyDescent="0.25">
      <c r="G7" s="58" t="s">
        <v>3117</v>
      </c>
      <c r="H7" s="57" t="s">
        <v>3118</v>
      </c>
    </row>
    <row r="8" spans="1:14" x14ac:dyDescent="0.25">
      <c r="G8" s="58" t="s">
        <v>3247</v>
      </c>
      <c r="H8" s="57" t="s">
        <v>3248</v>
      </c>
    </row>
    <row r="11" spans="1:14" x14ac:dyDescent="0.25">
      <c r="A11" s="153" t="s">
        <v>2946</v>
      </c>
    </row>
    <row r="12" spans="1:14" x14ac:dyDescent="0.25">
      <c r="A12" t="e" cm="1">
        <f t="array" ref="A12">SUBSTITUTE(_xlfn.UNIQUE(TotInvPivot!#REF!),0,"")</f>
        <v>#REF!</v>
      </c>
      <c r="G12" s="120" t="s">
        <v>2914</v>
      </c>
      <c r="H12" s="120" t="s">
        <v>2910</v>
      </c>
    </row>
    <row r="13" spans="1:14" ht="16.5" x14ac:dyDescent="0.3">
      <c r="G13" t="s">
        <v>3200</v>
      </c>
      <c r="H13" s="119" t="s">
        <v>137</v>
      </c>
    </row>
    <row r="14" spans="1:14" ht="16.5" x14ac:dyDescent="0.3">
      <c r="G14" t="s">
        <v>3199</v>
      </c>
      <c r="H14" s="118" t="s">
        <v>137</v>
      </c>
    </row>
    <row r="15" spans="1:14" ht="16.5" x14ac:dyDescent="0.3">
      <c r="G15" t="s">
        <v>3198</v>
      </c>
      <c r="H15" s="119" t="s">
        <v>137</v>
      </c>
    </row>
    <row r="16" spans="1:14" ht="16.5" x14ac:dyDescent="0.3">
      <c r="G16" t="s">
        <v>3462</v>
      </c>
      <c r="H16" s="118" t="s">
        <v>137</v>
      </c>
    </row>
    <row r="17" spans="7:8" ht="16.5" x14ac:dyDescent="0.3">
      <c r="G17" t="s">
        <v>3241</v>
      </c>
      <c r="H17" s="118" t="s">
        <v>137</v>
      </c>
    </row>
    <row r="18" spans="7:8" ht="16.5" x14ac:dyDescent="0.3">
      <c r="G18" t="s">
        <v>3201</v>
      </c>
      <c r="H18" s="119" t="s">
        <v>144</v>
      </c>
    </row>
    <row r="19" spans="7:8" ht="16.5" x14ac:dyDescent="0.3">
      <c r="G19" t="s">
        <v>3463</v>
      </c>
      <c r="H19" s="118" t="s">
        <v>144</v>
      </c>
    </row>
    <row r="20" spans="7:8" ht="16.5" x14ac:dyDescent="0.3">
      <c r="G20" t="s">
        <v>3464</v>
      </c>
      <c r="H20" s="119" t="s">
        <v>144</v>
      </c>
    </row>
    <row r="21" spans="7:8" ht="16.5" x14ac:dyDescent="0.3">
      <c r="G21" t="s">
        <v>2949</v>
      </c>
      <c r="H21" s="118" t="s">
        <v>144</v>
      </c>
    </row>
    <row r="22" spans="7:8" ht="16.5" x14ac:dyDescent="0.3">
      <c r="G22" t="s">
        <v>2948</v>
      </c>
      <c r="H22" s="119" t="s">
        <v>144</v>
      </c>
    </row>
    <row r="23" spans="7:8" ht="16.5" x14ac:dyDescent="0.3">
      <c r="G23" t="s">
        <v>3465</v>
      </c>
      <c r="H23" s="118" t="s">
        <v>144</v>
      </c>
    </row>
    <row r="24" spans="7:8" ht="16.5" x14ac:dyDescent="0.3">
      <c r="G24" t="s">
        <v>3202</v>
      </c>
      <c r="H24" s="119" t="s">
        <v>144</v>
      </c>
    </row>
    <row r="25" spans="7:8" ht="16.5" x14ac:dyDescent="0.3">
      <c r="G25" t="s">
        <v>3203</v>
      </c>
      <c r="H25" s="119" t="s">
        <v>144</v>
      </c>
    </row>
    <row r="26" spans="7:8" ht="16.5" x14ac:dyDescent="0.3">
      <c r="G26" t="s">
        <v>3466</v>
      </c>
      <c r="H26" s="118" t="s">
        <v>144</v>
      </c>
    </row>
    <row r="27" spans="7:8" ht="16.5" x14ac:dyDescent="0.3">
      <c r="G27" t="s">
        <v>2915</v>
      </c>
      <c r="H27" s="119" t="s">
        <v>146</v>
      </c>
    </row>
    <row r="28" spans="7:8" ht="16.5" x14ac:dyDescent="0.3">
      <c r="G28" t="s">
        <v>2916</v>
      </c>
      <c r="H28" s="118" t="s">
        <v>2911</v>
      </c>
    </row>
    <row r="29" spans="7:8" ht="16.5" x14ac:dyDescent="0.3">
      <c r="G29" t="s">
        <v>2917</v>
      </c>
      <c r="H29" s="119" t="s">
        <v>2911</v>
      </c>
    </row>
    <row r="30" spans="7:8" ht="16.5" x14ac:dyDescent="0.3">
      <c r="G30" t="s">
        <v>3242</v>
      </c>
      <c r="H30" s="118" t="s">
        <v>145</v>
      </c>
    </row>
    <row r="31" spans="7:8" ht="16.5" x14ac:dyDescent="0.3">
      <c r="G31" t="s">
        <v>3243</v>
      </c>
      <c r="H31" s="119" t="s">
        <v>145</v>
      </c>
    </row>
    <row r="32" spans="7:8" ht="16.5" x14ac:dyDescent="0.3">
      <c r="G32" t="s">
        <v>3244</v>
      </c>
      <c r="H32" s="117" t="s">
        <v>145</v>
      </c>
    </row>
  </sheetData>
  <mergeCells count="4">
    <mergeCell ref="G1:H1"/>
    <mergeCell ref="D1:E1"/>
    <mergeCell ref="J1:K1"/>
    <mergeCell ref="M1:N1"/>
  </mergeCells>
  <phoneticPr fontId="19" type="noConversion"/>
  <pageMargins left="0.7" right="0.7" top="0.75" bottom="0.75" header="0.3" footer="0.3"/>
  <pageSetup paperSize="9"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E3C8-2A80-4175-AF0D-7129A1C2D662}">
  <sheetPr codeName="skuList"/>
  <dimension ref="A1:U95"/>
  <sheetViews>
    <sheetView showGridLines="0" tabSelected="1" workbookViewId="0">
      <selection activeCell="J25" sqref="J25"/>
    </sheetView>
  </sheetViews>
  <sheetFormatPr defaultRowHeight="15" x14ac:dyDescent="0.25"/>
  <cols>
    <col min="1" max="1" width="57.7109375" customWidth="1"/>
    <col min="2" max="2" width="12.42578125" customWidth="1"/>
    <col min="4" max="4" width="21.5703125" customWidth="1"/>
    <col min="7" max="7" width="32.7109375" customWidth="1"/>
    <col min="8" max="8" width="13.28515625" customWidth="1"/>
    <col min="10" max="10" width="13.140625" customWidth="1"/>
    <col min="13" max="13" width="15.5703125" customWidth="1"/>
  </cols>
  <sheetData>
    <row r="1" spans="1:17" x14ac:dyDescent="0.25">
      <c r="A1" t="s">
        <v>135</v>
      </c>
      <c r="B1" t="s">
        <v>129</v>
      </c>
      <c r="L1" s="138"/>
      <c r="M1" s="139"/>
      <c r="N1" s="139"/>
      <c r="O1" s="139"/>
      <c r="P1" s="139"/>
      <c r="Q1" s="140"/>
    </row>
    <row r="2" spans="1:17" ht="15.75" x14ac:dyDescent="0.25">
      <c r="A2" t="s">
        <v>1347</v>
      </c>
      <c r="B2">
        <v>2</v>
      </c>
      <c r="H2" s="121" t="s">
        <v>2907</v>
      </c>
      <c r="L2" s="141"/>
      <c r="M2" s="4"/>
      <c r="N2" s="4"/>
      <c r="O2" s="4"/>
      <c r="P2" s="4"/>
      <c r="Q2" s="142"/>
    </row>
    <row r="3" spans="1:17" ht="23.25" x14ac:dyDescent="0.35">
      <c r="A3" t="s">
        <v>157</v>
      </c>
      <c r="B3">
        <v>4</v>
      </c>
      <c r="H3" s="135">
        <f>COUNTIF(skuQuantity[PRODUCT SKU], "&lt;&gt;" &amp; "")</f>
        <v>94</v>
      </c>
      <c r="L3" s="141"/>
      <c r="M3" s="235" t="s">
        <v>2919</v>
      </c>
      <c r="N3" s="235"/>
      <c r="O3" s="235"/>
      <c r="P3" s="235"/>
      <c r="Q3" s="142"/>
    </row>
    <row r="4" spans="1:17" ht="15.75" x14ac:dyDescent="0.25">
      <c r="A4" t="s">
        <v>57</v>
      </c>
      <c r="B4">
        <v>2</v>
      </c>
      <c r="H4" s="136"/>
      <c r="L4" s="141"/>
      <c r="M4" s="4"/>
      <c r="N4" s="4"/>
      <c r="O4" s="4"/>
      <c r="P4" s="4"/>
      <c r="Q4" s="142"/>
    </row>
    <row r="5" spans="1:17" ht="15.75" x14ac:dyDescent="0.25">
      <c r="A5" t="s">
        <v>56</v>
      </c>
      <c r="B5">
        <v>10</v>
      </c>
      <c r="H5" s="121" t="s">
        <v>2918</v>
      </c>
      <c r="L5" s="141"/>
      <c r="M5" s="4"/>
      <c r="N5" s="4"/>
      <c r="O5" s="4"/>
      <c r="P5" s="4"/>
      <c r="Q5" s="142"/>
    </row>
    <row r="6" spans="1:17" ht="15.75" x14ac:dyDescent="0.25">
      <c r="A6" t="s">
        <v>55</v>
      </c>
      <c r="B6">
        <v>2</v>
      </c>
      <c r="H6" s="135">
        <f>SUM(skuQuantity[QUANTITY])</f>
        <v>462</v>
      </c>
      <c r="L6" s="141"/>
      <c r="M6" s="4"/>
      <c r="N6" s="4"/>
      <c r="O6" s="4"/>
      <c r="P6" s="4"/>
      <c r="Q6" s="142"/>
    </row>
    <row r="7" spans="1:17" x14ac:dyDescent="0.25">
      <c r="A7" t="s">
        <v>274</v>
      </c>
      <c r="B7">
        <v>4</v>
      </c>
      <c r="L7" s="141"/>
      <c r="M7" s="4"/>
      <c r="N7" s="4"/>
      <c r="O7" s="4"/>
      <c r="P7" s="4"/>
      <c r="Q7" s="142"/>
    </row>
    <row r="8" spans="1:17" x14ac:dyDescent="0.25">
      <c r="A8" t="s">
        <v>50</v>
      </c>
      <c r="B8">
        <v>2</v>
      </c>
      <c r="L8" s="141"/>
      <c r="M8" s="4"/>
      <c r="N8" s="4"/>
      <c r="O8" s="4"/>
      <c r="P8" s="4"/>
      <c r="Q8" s="142"/>
    </row>
    <row r="9" spans="1:17" x14ac:dyDescent="0.25">
      <c r="A9" t="s">
        <v>47</v>
      </c>
      <c r="B9">
        <v>2</v>
      </c>
      <c r="L9" s="141"/>
      <c r="M9" s="4"/>
      <c r="N9" s="4"/>
      <c r="O9" s="4"/>
      <c r="P9" s="4"/>
      <c r="Q9" s="142"/>
    </row>
    <row r="10" spans="1:17" x14ac:dyDescent="0.25">
      <c r="A10" t="s">
        <v>472</v>
      </c>
      <c r="B10">
        <v>2</v>
      </c>
      <c r="L10" s="141"/>
      <c r="M10" s="4"/>
      <c r="N10" s="4"/>
      <c r="O10" s="4"/>
      <c r="P10" s="4"/>
      <c r="Q10" s="142"/>
    </row>
    <row r="11" spans="1:17" x14ac:dyDescent="0.25">
      <c r="A11" t="s">
        <v>82</v>
      </c>
      <c r="B11">
        <v>2</v>
      </c>
      <c r="L11" s="141"/>
      <c r="M11" s="4"/>
      <c r="N11" s="4"/>
      <c r="O11" s="4"/>
      <c r="P11" s="4"/>
      <c r="Q11" s="142"/>
    </row>
    <row r="12" spans="1:17" ht="15" customHeight="1" x14ac:dyDescent="0.25">
      <c r="A12" t="s">
        <v>30</v>
      </c>
      <c r="B12">
        <v>4</v>
      </c>
      <c r="L12" s="141"/>
      <c r="M12" s="4"/>
      <c r="N12" s="4"/>
      <c r="O12" s="4"/>
      <c r="P12" s="4"/>
      <c r="Q12" s="142"/>
    </row>
    <row r="13" spans="1:17" x14ac:dyDescent="0.25">
      <c r="A13" t="s">
        <v>23</v>
      </c>
      <c r="B13">
        <v>4</v>
      </c>
      <c r="L13" s="141"/>
      <c r="M13" s="4"/>
      <c r="N13" s="4"/>
      <c r="O13" s="4"/>
      <c r="P13" s="4"/>
      <c r="Q13" s="142"/>
    </row>
    <row r="14" spans="1:17" x14ac:dyDescent="0.25">
      <c r="A14" t="s">
        <v>12</v>
      </c>
      <c r="B14">
        <v>2</v>
      </c>
      <c r="L14" s="141"/>
      <c r="M14" s="4"/>
      <c r="N14" s="4"/>
      <c r="O14" s="4"/>
      <c r="P14" s="4"/>
      <c r="Q14" s="142"/>
    </row>
    <row r="15" spans="1:17" x14ac:dyDescent="0.25">
      <c r="A15" t="s">
        <v>10</v>
      </c>
      <c r="B15">
        <v>20</v>
      </c>
      <c r="L15" s="141"/>
      <c r="M15" s="4"/>
      <c r="N15" s="4"/>
      <c r="O15" s="4"/>
      <c r="P15" s="4"/>
      <c r="Q15" s="142"/>
    </row>
    <row r="16" spans="1:17" ht="16.5" customHeight="1" x14ac:dyDescent="0.25">
      <c r="A16" t="s">
        <v>6</v>
      </c>
      <c r="B16">
        <v>4</v>
      </c>
      <c r="H16" s="236" t="str">
        <f ca="1">IFERROR(VLOOKUP(G22,INDIRECT(G18),2,FALSE), "Address not found")</f>
        <v>TRANSATLANTIC STERLING LIMITED
c/o Amazon Fulfillment Center (MEL1), 
29 National Drive 3175
Dandenong South
VIC
Australia</v>
      </c>
      <c r="I16" s="236"/>
      <c r="J16" s="236"/>
      <c r="L16" s="141"/>
      <c r="M16" s="4"/>
      <c r="N16" s="4"/>
      <c r="O16" s="4"/>
      <c r="P16" s="4"/>
      <c r="Q16" s="142"/>
    </row>
    <row r="17" spans="1:21" x14ac:dyDescent="0.25">
      <c r="A17" t="s">
        <v>4</v>
      </c>
      <c r="B17">
        <v>2</v>
      </c>
      <c r="H17" s="236"/>
      <c r="I17" s="236"/>
      <c r="J17" s="236"/>
      <c r="L17" s="141"/>
      <c r="M17" s="4"/>
      <c r="N17" s="4"/>
      <c r="O17" s="4"/>
      <c r="P17" s="4"/>
      <c r="Q17" s="142"/>
    </row>
    <row r="18" spans="1:21" x14ac:dyDescent="0.25">
      <c r="A18" t="s">
        <v>87</v>
      </c>
      <c r="B18">
        <v>50</v>
      </c>
      <c r="G18" t="s">
        <v>2854</v>
      </c>
      <c r="H18" s="236"/>
      <c r="I18" s="236"/>
      <c r="J18" s="236"/>
      <c r="L18" s="141"/>
      <c r="M18" s="4"/>
      <c r="N18" s="4"/>
      <c r="O18" s="4"/>
      <c r="P18" s="4"/>
      <c r="Q18" s="142"/>
    </row>
    <row r="19" spans="1:21" x14ac:dyDescent="0.25">
      <c r="A19" t="s">
        <v>88</v>
      </c>
      <c r="B19">
        <v>30</v>
      </c>
      <c r="H19" s="236"/>
      <c r="I19" s="236"/>
      <c r="J19" s="236"/>
      <c r="L19" s="141"/>
      <c r="M19" s="4"/>
      <c r="N19" s="4"/>
      <c r="O19" s="4"/>
      <c r="P19" s="4"/>
      <c r="Q19" s="142"/>
    </row>
    <row r="20" spans="1:21" x14ac:dyDescent="0.25">
      <c r="A20" t="s">
        <v>2017</v>
      </c>
      <c r="B20">
        <v>4</v>
      </c>
      <c r="H20" s="236"/>
      <c r="I20" s="236"/>
      <c r="J20" s="236"/>
      <c r="L20" s="141"/>
      <c r="M20" s="4"/>
      <c r="N20" s="4"/>
      <c r="O20" s="4"/>
      <c r="P20" s="4"/>
      <c r="Q20" s="142"/>
    </row>
    <row r="21" spans="1:21" x14ac:dyDescent="0.25">
      <c r="A21" t="s">
        <v>2</v>
      </c>
      <c r="B21">
        <v>10</v>
      </c>
      <c r="G21" t="s">
        <v>2861</v>
      </c>
      <c r="H21" s="236"/>
      <c r="I21" s="236"/>
      <c r="J21" s="236"/>
      <c r="L21" s="141"/>
      <c r="M21" s="4"/>
      <c r="N21" s="4"/>
      <c r="O21" s="4"/>
      <c r="P21" s="4"/>
      <c r="Q21" s="142"/>
    </row>
    <row r="22" spans="1:21" x14ac:dyDescent="0.25">
      <c r="A22" t="s">
        <v>1447</v>
      </c>
      <c r="B22">
        <v>2</v>
      </c>
      <c r="G22" t="s">
        <v>2939</v>
      </c>
      <c r="H22" s="236"/>
      <c r="I22" s="236"/>
      <c r="J22" s="236"/>
      <c r="L22" s="141"/>
      <c r="M22" s="4"/>
      <c r="N22" s="4"/>
      <c r="O22" s="4"/>
      <c r="P22" s="4"/>
      <c r="Q22" s="142"/>
    </row>
    <row r="23" spans="1:21" x14ac:dyDescent="0.25">
      <c r="A23" t="s">
        <v>1383</v>
      </c>
      <c r="B23">
        <v>10</v>
      </c>
      <c r="L23" s="141"/>
      <c r="M23" s="4"/>
      <c r="N23" s="4"/>
      <c r="O23" s="4"/>
      <c r="P23" s="4"/>
      <c r="Q23" s="142"/>
    </row>
    <row r="24" spans="1:21" x14ac:dyDescent="0.25">
      <c r="A24" t="s">
        <v>1366</v>
      </c>
      <c r="B24">
        <v>2</v>
      </c>
      <c r="G24" t="s">
        <v>3055</v>
      </c>
      <c r="L24" s="141"/>
      <c r="M24" s="4"/>
      <c r="N24" s="4"/>
      <c r="O24" s="4"/>
      <c r="P24" s="4"/>
      <c r="Q24" s="142"/>
    </row>
    <row r="25" spans="1:21" x14ac:dyDescent="0.25">
      <c r="A25" t="s">
        <v>1372</v>
      </c>
      <c r="B25">
        <v>2</v>
      </c>
      <c r="G25" s="198" t="s">
        <v>3559</v>
      </c>
      <c r="L25" s="141"/>
      <c r="M25" s="4"/>
      <c r="N25" s="4"/>
      <c r="O25" s="4"/>
      <c r="P25" s="4"/>
      <c r="Q25" s="142"/>
    </row>
    <row r="26" spans="1:21" x14ac:dyDescent="0.25">
      <c r="A26" t="s">
        <v>2500</v>
      </c>
      <c r="B26">
        <v>4</v>
      </c>
      <c r="L26" s="141"/>
      <c r="M26" s="4"/>
      <c r="N26" s="4"/>
      <c r="O26" s="4"/>
      <c r="P26" s="4"/>
      <c r="Q26" s="142"/>
      <c r="U26" s="137"/>
    </row>
    <row r="27" spans="1:21" x14ac:dyDescent="0.25">
      <c r="A27" t="s">
        <v>2504</v>
      </c>
      <c r="B27">
        <v>4</v>
      </c>
      <c r="G27" t="s">
        <v>2847</v>
      </c>
      <c r="L27" s="141"/>
      <c r="M27" s="4"/>
      <c r="N27" s="4"/>
      <c r="O27" s="4"/>
      <c r="P27" s="4"/>
      <c r="Q27" s="142"/>
    </row>
    <row r="28" spans="1:21" x14ac:dyDescent="0.25">
      <c r="A28" t="s">
        <v>2606</v>
      </c>
      <c r="B28">
        <v>4</v>
      </c>
      <c r="G28" s="220" t="s">
        <v>3558</v>
      </c>
      <c r="L28" s="141"/>
      <c r="M28" s="4"/>
      <c r="N28" s="4"/>
      <c r="O28" s="4"/>
      <c r="P28" s="4"/>
      <c r="Q28" s="142"/>
    </row>
    <row r="29" spans="1:21" x14ac:dyDescent="0.25">
      <c r="A29" t="s">
        <v>2607</v>
      </c>
      <c r="B29">
        <v>4</v>
      </c>
      <c r="L29" s="141"/>
      <c r="M29" s="4"/>
      <c r="N29" s="4"/>
      <c r="O29" s="4"/>
      <c r="P29" s="4"/>
      <c r="Q29" s="142"/>
    </row>
    <row r="30" spans="1:21" x14ac:dyDescent="0.25">
      <c r="A30" t="s">
        <v>2608</v>
      </c>
      <c r="B30">
        <v>4</v>
      </c>
      <c r="G30" t="s">
        <v>2848</v>
      </c>
      <c r="L30" s="169" t="b">
        <v>0</v>
      </c>
      <c r="M30" s="4"/>
      <c r="N30" s="4"/>
      <c r="O30" s="4"/>
      <c r="P30" s="4"/>
      <c r="Q30" s="142"/>
    </row>
    <row r="31" spans="1:21" x14ac:dyDescent="0.25">
      <c r="A31" t="s">
        <v>2609</v>
      </c>
      <c r="B31">
        <v>4</v>
      </c>
      <c r="G31" s="191">
        <v>44608</v>
      </c>
      <c r="L31" s="141"/>
      <c r="M31" s="4"/>
      <c r="N31" s="4"/>
      <c r="O31" s="4"/>
      <c r="P31" s="4"/>
      <c r="Q31" s="142"/>
    </row>
    <row r="32" spans="1:21" x14ac:dyDescent="0.25">
      <c r="A32" t="s">
        <v>2610</v>
      </c>
      <c r="B32">
        <v>4</v>
      </c>
      <c r="L32" s="141"/>
      <c r="M32" s="4"/>
      <c r="N32" s="4"/>
      <c r="O32" s="4"/>
      <c r="P32" s="4"/>
      <c r="Q32" s="142"/>
    </row>
    <row r="33" spans="1:17" x14ac:dyDescent="0.25">
      <c r="A33" t="s">
        <v>2611</v>
      </c>
      <c r="B33">
        <v>4</v>
      </c>
      <c r="G33" t="s">
        <v>2849</v>
      </c>
      <c r="L33" s="141"/>
      <c r="M33" s="4"/>
      <c r="N33" s="4"/>
      <c r="O33" s="4"/>
      <c r="P33" s="4"/>
      <c r="Q33" s="142"/>
    </row>
    <row r="34" spans="1:17" x14ac:dyDescent="0.25">
      <c r="A34" t="s">
        <v>2612</v>
      </c>
      <c r="B34">
        <v>4</v>
      </c>
      <c r="G34" s="68"/>
      <c r="L34" s="141"/>
      <c r="M34" s="4"/>
      <c r="N34" s="4"/>
      <c r="O34" s="4"/>
      <c r="P34" s="4"/>
      <c r="Q34" s="142"/>
    </row>
    <row r="35" spans="1:17" x14ac:dyDescent="0.25">
      <c r="A35" t="s">
        <v>2613</v>
      </c>
      <c r="B35">
        <v>4</v>
      </c>
      <c r="L35" s="141"/>
      <c r="M35" s="173" t="s">
        <v>3075</v>
      </c>
      <c r="N35" s="174">
        <v>12</v>
      </c>
      <c r="O35" s="4"/>
      <c r="P35" s="4"/>
      <c r="Q35" s="142"/>
    </row>
    <row r="36" spans="1:17" x14ac:dyDescent="0.25">
      <c r="A36" t="s">
        <v>2623</v>
      </c>
      <c r="B36">
        <v>4</v>
      </c>
      <c r="G36" s="59" t="s">
        <v>2850</v>
      </c>
      <c r="L36" s="141"/>
      <c r="M36" s="173" t="s">
        <v>3074</v>
      </c>
      <c r="N36" s="183" t="s">
        <v>3105</v>
      </c>
      <c r="O36" s="4"/>
      <c r="P36" s="4"/>
      <c r="Q36" s="142"/>
    </row>
    <row r="37" spans="1:17" ht="15.75" thickBot="1" x14ac:dyDescent="0.3">
      <c r="A37" t="s">
        <v>2625</v>
      </c>
      <c r="B37">
        <v>4</v>
      </c>
      <c r="G37" s="67">
        <v>1</v>
      </c>
      <c r="L37" s="143"/>
      <c r="M37" s="144"/>
      <c r="N37" s="144"/>
      <c r="O37" s="144"/>
      <c r="P37" s="144"/>
      <c r="Q37" s="145"/>
    </row>
    <row r="38" spans="1:17" x14ac:dyDescent="0.25">
      <c r="A38" t="s">
        <v>2041</v>
      </c>
      <c r="B38">
        <v>10</v>
      </c>
    </row>
    <row r="39" spans="1:17" x14ac:dyDescent="0.25">
      <c r="A39" t="s">
        <v>2044</v>
      </c>
      <c r="B39">
        <v>10</v>
      </c>
    </row>
    <row r="40" spans="1:17" x14ac:dyDescent="0.25">
      <c r="A40" t="s">
        <v>2050</v>
      </c>
      <c r="B40">
        <v>2</v>
      </c>
      <c r="G40" s="5" t="s">
        <v>3076</v>
      </c>
      <c r="H40" s="5"/>
    </row>
    <row r="41" spans="1:17" x14ac:dyDescent="0.25">
      <c r="A41" t="s">
        <v>2272</v>
      </c>
      <c r="B41">
        <v>10</v>
      </c>
    </row>
    <row r="42" spans="1:17" ht="33" customHeight="1" x14ac:dyDescent="0.25">
      <c r="A42" t="s">
        <v>2550</v>
      </c>
      <c r="B42">
        <v>4</v>
      </c>
      <c r="G42" s="237" t="s">
        <v>3077</v>
      </c>
      <c r="H42" s="237"/>
    </row>
    <row r="43" spans="1:17" x14ac:dyDescent="0.25">
      <c r="A43" t="s">
        <v>2552</v>
      </c>
      <c r="B43">
        <v>4</v>
      </c>
    </row>
    <row r="44" spans="1:17" x14ac:dyDescent="0.25">
      <c r="A44" t="s">
        <v>2554</v>
      </c>
      <c r="B44">
        <v>4</v>
      </c>
      <c r="G44" s="5" t="s">
        <v>2862</v>
      </c>
      <c r="H44" s="5"/>
      <c r="I44" s="5"/>
      <c r="J44" s="5"/>
    </row>
    <row r="45" spans="1:17" x14ac:dyDescent="0.25">
      <c r="A45" t="s">
        <v>2556</v>
      </c>
      <c r="B45">
        <v>4</v>
      </c>
    </row>
    <row r="46" spans="1:17" x14ac:dyDescent="0.25">
      <c r="A46" t="s">
        <v>2558</v>
      </c>
      <c r="B46">
        <v>4</v>
      </c>
    </row>
    <row r="47" spans="1:17" x14ac:dyDescent="0.25">
      <c r="A47" t="s">
        <v>2560</v>
      </c>
      <c r="B47">
        <v>4</v>
      </c>
    </row>
    <row r="48" spans="1:17" x14ac:dyDescent="0.25">
      <c r="A48" t="s">
        <v>2562</v>
      </c>
      <c r="B48">
        <v>4</v>
      </c>
    </row>
    <row r="49" spans="1:2" x14ac:dyDescent="0.25">
      <c r="A49" t="s">
        <v>2564</v>
      </c>
      <c r="B49">
        <v>4</v>
      </c>
    </row>
    <row r="50" spans="1:2" x14ac:dyDescent="0.25">
      <c r="A50" t="s">
        <v>2566</v>
      </c>
      <c r="B50">
        <v>4</v>
      </c>
    </row>
    <row r="51" spans="1:2" x14ac:dyDescent="0.25">
      <c r="A51" t="s">
        <v>2568</v>
      </c>
      <c r="B51">
        <v>4</v>
      </c>
    </row>
    <row r="52" spans="1:2" x14ac:dyDescent="0.25">
      <c r="A52" t="s">
        <v>2570</v>
      </c>
      <c r="B52">
        <v>4</v>
      </c>
    </row>
    <row r="53" spans="1:2" x14ac:dyDescent="0.25">
      <c r="A53" t="s">
        <v>2572</v>
      </c>
      <c r="B53">
        <v>4</v>
      </c>
    </row>
    <row r="54" spans="1:2" x14ac:dyDescent="0.25">
      <c r="A54" t="s">
        <v>2574</v>
      </c>
      <c r="B54">
        <v>4</v>
      </c>
    </row>
    <row r="55" spans="1:2" x14ac:dyDescent="0.25">
      <c r="A55" t="s">
        <v>2245</v>
      </c>
      <c r="B55">
        <v>2</v>
      </c>
    </row>
    <row r="56" spans="1:2" x14ac:dyDescent="0.25">
      <c r="A56" t="s">
        <v>2251</v>
      </c>
      <c r="B56">
        <v>4</v>
      </c>
    </row>
    <row r="57" spans="1:2" x14ac:dyDescent="0.25">
      <c r="A57" t="s">
        <v>2263</v>
      </c>
      <c r="B57">
        <v>2</v>
      </c>
    </row>
    <row r="58" spans="1:2" x14ac:dyDescent="0.25">
      <c r="A58" t="s">
        <v>2266</v>
      </c>
      <c r="B58">
        <v>2</v>
      </c>
    </row>
    <row r="59" spans="1:2" x14ac:dyDescent="0.25">
      <c r="A59" t="s">
        <v>2269</v>
      </c>
      <c r="B59">
        <v>2</v>
      </c>
    </row>
    <row r="60" spans="1:2" x14ac:dyDescent="0.25">
      <c r="A60" t="s">
        <v>2170</v>
      </c>
      <c r="B60">
        <v>4</v>
      </c>
    </row>
    <row r="61" spans="1:2" x14ac:dyDescent="0.25">
      <c r="A61" t="s">
        <v>3366</v>
      </c>
      <c r="B61">
        <v>4</v>
      </c>
    </row>
    <row r="62" spans="1:2" x14ac:dyDescent="0.25">
      <c r="A62" t="s">
        <v>2614</v>
      </c>
      <c r="B62">
        <v>4</v>
      </c>
    </row>
    <row r="63" spans="1:2" x14ac:dyDescent="0.25">
      <c r="A63" t="s">
        <v>2616</v>
      </c>
      <c r="B63">
        <v>4</v>
      </c>
    </row>
    <row r="64" spans="1:2" x14ac:dyDescent="0.25">
      <c r="A64" t="s">
        <v>2068</v>
      </c>
      <c r="B64">
        <v>4</v>
      </c>
    </row>
    <row r="65" spans="1:2" x14ac:dyDescent="0.25">
      <c r="A65" t="s">
        <v>2362</v>
      </c>
      <c r="B65">
        <v>4</v>
      </c>
    </row>
    <row r="66" spans="1:2" x14ac:dyDescent="0.25">
      <c r="A66" t="s">
        <v>2364</v>
      </c>
      <c r="B66">
        <v>4</v>
      </c>
    </row>
    <row r="67" spans="1:2" x14ac:dyDescent="0.25">
      <c r="A67" t="s">
        <v>2366</v>
      </c>
      <c r="B67">
        <v>4</v>
      </c>
    </row>
    <row r="68" spans="1:2" x14ac:dyDescent="0.25">
      <c r="A68" t="s">
        <v>2368</v>
      </c>
      <c r="B68">
        <v>4</v>
      </c>
    </row>
    <row r="69" spans="1:2" x14ac:dyDescent="0.25">
      <c r="A69" t="s">
        <v>2370</v>
      </c>
      <c r="B69">
        <v>4</v>
      </c>
    </row>
    <row r="70" spans="1:2" x14ac:dyDescent="0.25">
      <c r="A70" t="s">
        <v>2372</v>
      </c>
      <c r="B70">
        <v>4</v>
      </c>
    </row>
    <row r="71" spans="1:2" x14ac:dyDescent="0.25">
      <c r="A71" t="s">
        <v>2374</v>
      </c>
      <c r="B71">
        <v>4</v>
      </c>
    </row>
    <row r="72" spans="1:2" x14ac:dyDescent="0.25">
      <c r="A72" t="s">
        <v>2376</v>
      </c>
      <c r="B72">
        <v>4</v>
      </c>
    </row>
    <row r="73" spans="1:2" x14ac:dyDescent="0.25">
      <c r="A73" t="s">
        <v>2378</v>
      </c>
      <c r="B73">
        <v>4</v>
      </c>
    </row>
    <row r="74" spans="1:2" x14ac:dyDescent="0.25">
      <c r="A74" t="s">
        <v>2502</v>
      </c>
      <c r="B74">
        <v>4</v>
      </c>
    </row>
    <row r="75" spans="1:2" x14ac:dyDescent="0.25">
      <c r="A75" t="s">
        <v>2506</v>
      </c>
      <c r="B75">
        <v>4</v>
      </c>
    </row>
    <row r="76" spans="1:2" x14ac:dyDescent="0.25">
      <c r="A76" t="s">
        <v>2003</v>
      </c>
      <c r="B76">
        <v>2</v>
      </c>
    </row>
    <row r="77" spans="1:2" x14ac:dyDescent="0.25">
      <c r="A77" t="s">
        <v>2627</v>
      </c>
      <c r="B77">
        <v>4</v>
      </c>
    </row>
    <row r="78" spans="1:2" x14ac:dyDescent="0.25">
      <c r="A78" t="s">
        <v>2629</v>
      </c>
      <c r="B78">
        <v>4</v>
      </c>
    </row>
    <row r="79" spans="1:2" x14ac:dyDescent="0.25">
      <c r="A79" t="s">
        <v>2578</v>
      </c>
      <c r="B79">
        <v>4</v>
      </c>
    </row>
    <row r="80" spans="1:2" x14ac:dyDescent="0.25">
      <c r="A80" t="s">
        <v>2580</v>
      </c>
      <c r="B80">
        <v>4</v>
      </c>
    </row>
    <row r="81" spans="1:2" x14ac:dyDescent="0.25">
      <c r="A81" t="s">
        <v>2582</v>
      </c>
      <c r="B81">
        <v>4</v>
      </c>
    </row>
    <row r="82" spans="1:2" x14ac:dyDescent="0.25">
      <c r="A82" t="s">
        <v>2584</v>
      </c>
      <c r="B82">
        <v>4</v>
      </c>
    </row>
    <row r="83" spans="1:2" x14ac:dyDescent="0.25">
      <c r="A83" t="s">
        <v>2586</v>
      </c>
      <c r="B83">
        <v>4</v>
      </c>
    </row>
    <row r="84" spans="1:2" x14ac:dyDescent="0.25">
      <c r="A84" t="s">
        <v>2588</v>
      </c>
      <c r="B84">
        <v>4</v>
      </c>
    </row>
    <row r="85" spans="1:2" x14ac:dyDescent="0.25">
      <c r="A85" t="s">
        <v>2590</v>
      </c>
      <c r="B85">
        <v>4</v>
      </c>
    </row>
    <row r="86" spans="1:2" x14ac:dyDescent="0.25">
      <c r="A86" t="s">
        <v>2592</v>
      </c>
      <c r="B86">
        <v>4</v>
      </c>
    </row>
    <row r="87" spans="1:2" x14ac:dyDescent="0.25">
      <c r="A87" t="s">
        <v>2594</v>
      </c>
      <c r="B87">
        <v>4</v>
      </c>
    </row>
    <row r="88" spans="1:2" x14ac:dyDescent="0.25">
      <c r="A88" t="s">
        <v>2596</v>
      </c>
      <c r="B88">
        <v>4</v>
      </c>
    </row>
    <row r="89" spans="1:2" x14ac:dyDescent="0.25">
      <c r="A89" t="s">
        <v>2598</v>
      </c>
      <c r="B89">
        <v>4</v>
      </c>
    </row>
    <row r="90" spans="1:2" x14ac:dyDescent="0.25">
      <c r="A90" t="s">
        <v>2600</v>
      </c>
      <c r="B90">
        <v>4</v>
      </c>
    </row>
    <row r="91" spans="1:2" x14ac:dyDescent="0.25">
      <c r="A91" t="s">
        <v>2602</v>
      </c>
      <c r="B91">
        <v>4</v>
      </c>
    </row>
    <row r="92" spans="1:2" x14ac:dyDescent="0.25">
      <c r="A92" t="s">
        <v>2260</v>
      </c>
      <c r="B92">
        <v>2</v>
      </c>
    </row>
    <row r="93" spans="1:2" x14ac:dyDescent="0.25">
      <c r="A93" t="s">
        <v>3371</v>
      </c>
      <c r="B93">
        <v>4</v>
      </c>
    </row>
    <row r="94" spans="1:2" x14ac:dyDescent="0.25">
      <c r="A94" t="s">
        <v>2618</v>
      </c>
      <c r="B94">
        <v>4</v>
      </c>
    </row>
    <row r="95" spans="1:2" x14ac:dyDescent="0.25">
      <c r="A95" s="5" t="s">
        <v>2620</v>
      </c>
      <c r="B95">
        <v>4</v>
      </c>
    </row>
  </sheetData>
  <mergeCells count="3">
    <mergeCell ref="M3:P3"/>
    <mergeCell ref="H16:J22"/>
    <mergeCell ref="G42:H42"/>
  </mergeCells>
  <phoneticPr fontId="19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29380" r:id="rId4" name="clear_all">
          <controlPr defaultSize="0" print="0" autoLine="0" r:id="rId5">
            <anchor moveWithCells="1">
              <from>
                <xdr:col>6</xdr:col>
                <xdr:colOff>66675</xdr:colOff>
                <xdr:row>1</xdr:row>
                <xdr:rowOff>161925</xdr:rowOff>
              </from>
              <to>
                <xdr:col>6</xdr:col>
                <xdr:colOff>1295400</xdr:colOff>
                <xdr:row>5</xdr:row>
                <xdr:rowOff>57150</xdr:rowOff>
              </to>
            </anchor>
          </controlPr>
        </control>
      </mc:Choice>
      <mc:Fallback>
        <control shapeId="229380" r:id="rId4" name="clear_all"/>
      </mc:Fallback>
    </mc:AlternateContent>
    <mc:AlternateContent xmlns:mc="http://schemas.openxmlformats.org/markup-compatibility/2006">
      <mc:Choice Requires="x14">
        <control shapeId="229379" r:id="rId6" name="address">
          <controlPr defaultSize="0" autoLine="0" linkedCell="G22" r:id="rId7">
            <anchor moveWithCells="1">
              <from>
                <xdr:col>5</xdr:col>
                <xdr:colOff>600075</xdr:colOff>
                <xdr:row>18</xdr:row>
                <xdr:rowOff>142875</xdr:rowOff>
              </from>
              <to>
                <xdr:col>6</xdr:col>
                <xdr:colOff>2133600</xdr:colOff>
                <xdr:row>20</xdr:row>
                <xdr:rowOff>9525</xdr:rowOff>
              </to>
            </anchor>
          </controlPr>
        </control>
      </mc:Choice>
      <mc:Fallback>
        <control shapeId="229379" r:id="rId6" name="address"/>
      </mc:Fallback>
    </mc:AlternateContent>
    <mc:AlternateContent xmlns:mc="http://schemas.openxmlformats.org/markup-compatibility/2006">
      <mc:Choice Requires="x14">
        <control shapeId="229378" r:id="rId8" name="country">
          <controlPr locked="0" defaultSize="0" autoLine="0" autoPict="0" linkedCell="G18" r:id="rId9">
            <anchor moveWithCells="1">
              <from>
                <xdr:col>6</xdr:col>
                <xdr:colOff>9525</xdr:colOff>
                <xdr:row>15</xdr:row>
                <xdr:rowOff>9525</xdr:rowOff>
              </from>
              <to>
                <xdr:col>6</xdr:col>
                <xdr:colOff>1409700</xdr:colOff>
                <xdr:row>16</xdr:row>
                <xdr:rowOff>47625</xdr:rowOff>
              </to>
            </anchor>
          </controlPr>
        </control>
      </mc:Choice>
      <mc:Fallback>
        <control shapeId="229378" r:id="rId8" name="country"/>
      </mc:Fallback>
    </mc:AlternateContent>
    <mc:AlternateContent xmlns:mc="http://schemas.openxmlformats.org/markup-compatibility/2006">
      <mc:Choice Requires="x14">
        <control shapeId="229377" r:id="rId10" name="cleanSku">
          <controlPr defaultSize="0" autoLine="0" r:id="rId11">
            <anchor moveWithCells="1">
              <from>
                <xdr:col>6</xdr:col>
                <xdr:colOff>85725</xdr:colOff>
                <xdr:row>8</xdr:row>
                <xdr:rowOff>95250</xdr:rowOff>
              </from>
              <to>
                <xdr:col>6</xdr:col>
                <xdr:colOff>1314450</xdr:colOff>
                <xdr:row>11</xdr:row>
                <xdr:rowOff>114300</xdr:rowOff>
              </to>
            </anchor>
          </controlPr>
        </control>
      </mc:Choice>
      <mc:Fallback>
        <control shapeId="229377" r:id="rId10" name="cleanSku"/>
      </mc:Fallback>
    </mc:AlternateContent>
  </controls>
  <tableParts count="6"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138E7-E024-4BA1-B19E-493F87F18947}">
  <sheetPr codeName="Sheet5"/>
  <dimension ref="A1:J95"/>
  <sheetViews>
    <sheetView workbookViewId="0">
      <selection activeCell="K12" sqref="K12"/>
    </sheetView>
  </sheetViews>
  <sheetFormatPr defaultRowHeight="15" x14ac:dyDescent="0.25"/>
  <cols>
    <col min="1" max="1" width="33.85546875" bestFit="1" customWidth="1"/>
    <col min="2" max="2" width="12.5703125" bestFit="1" customWidth="1"/>
    <col min="3" max="3" width="8.5703125" bestFit="1" customWidth="1"/>
    <col min="4" max="4" width="9.42578125" bestFit="1" customWidth="1"/>
    <col min="5" max="6" width="13.42578125" bestFit="1" customWidth="1"/>
    <col min="7" max="8" width="13.7109375" bestFit="1" customWidth="1"/>
    <col min="9" max="9" width="77.5703125" bestFit="1" customWidth="1"/>
    <col min="10" max="11" width="16.7109375" bestFit="1" customWidth="1"/>
  </cols>
  <sheetData>
    <row r="1" spans="1:10" x14ac:dyDescent="0.25">
      <c r="A1" t="s">
        <v>135</v>
      </c>
      <c r="B1" t="s">
        <v>129</v>
      </c>
      <c r="C1" t="s">
        <v>128</v>
      </c>
      <c r="D1" t="s">
        <v>2875</v>
      </c>
      <c r="E1" t="s">
        <v>2898</v>
      </c>
      <c r="F1" t="s">
        <v>2896</v>
      </c>
      <c r="G1" t="s">
        <v>2897</v>
      </c>
      <c r="H1" t="s">
        <v>2899</v>
      </c>
      <c r="I1" t="s">
        <v>2874</v>
      </c>
      <c r="J1" t="s">
        <v>2909</v>
      </c>
    </row>
    <row r="2" spans="1:10" x14ac:dyDescent="0.25">
      <c r="A2" s="106" t="s">
        <v>157</v>
      </c>
      <c r="B2" s="106">
        <v>4</v>
      </c>
      <c r="C2" s="106" t="s">
        <v>112</v>
      </c>
      <c r="D2" s="106" t="s">
        <v>116</v>
      </c>
      <c r="E2" s="106" t="s">
        <v>3043</v>
      </c>
      <c r="F2" s="106" t="s">
        <v>137</v>
      </c>
      <c r="G2" s="106" t="s">
        <v>3043</v>
      </c>
      <c r="H2" s="106" t="s">
        <v>146</v>
      </c>
      <c r="I2" s="106" t="s">
        <v>3045</v>
      </c>
      <c r="J2">
        <v>6</v>
      </c>
    </row>
    <row r="3" spans="1:10" x14ac:dyDescent="0.25">
      <c r="A3" s="106" t="s">
        <v>274</v>
      </c>
      <c r="B3" s="106">
        <v>4</v>
      </c>
      <c r="C3" s="106" t="s">
        <v>112</v>
      </c>
      <c r="D3" s="106" t="s">
        <v>116</v>
      </c>
      <c r="E3" s="106" t="s">
        <v>3043</v>
      </c>
      <c r="F3" s="106" t="s">
        <v>137</v>
      </c>
      <c r="G3" s="106" t="s">
        <v>3043</v>
      </c>
      <c r="H3" s="106" t="s">
        <v>137</v>
      </c>
      <c r="I3" s="106" t="s">
        <v>3484</v>
      </c>
      <c r="J3">
        <v>5.97</v>
      </c>
    </row>
    <row r="4" spans="1:10" x14ac:dyDescent="0.25">
      <c r="A4" s="106" t="s">
        <v>30</v>
      </c>
      <c r="B4" s="106">
        <v>4</v>
      </c>
      <c r="C4" s="106" t="s">
        <v>112</v>
      </c>
      <c r="D4" s="106" t="s">
        <v>116</v>
      </c>
      <c r="E4" s="106" t="s">
        <v>3043</v>
      </c>
      <c r="F4" s="106" t="s">
        <v>137</v>
      </c>
      <c r="G4" s="106" t="s">
        <v>3043</v>
      </c>
      <c r="H4" s="106" t="s">
        <v>137</v>
      </c>
      <c r="I4" s="106" t="s">
        <v>3485</v>
      </c>
      <c r="J4">
        <v>13.46</v>
      </c>
    </row>
    <row r="5" spans="1:10" x14ac:dyDescent="0.25">
      <c r="A5" s="106" t="s">
        <v>23</v>
      </c>
      <c r="B5" s="106">
        <v>4</v>
      </c>
      <c r="C5" s="106" t="s">
        <v>112</v>
      </c>
      <c r="D5" s="106" t="s">
        <v>116</v>
      </c>
      <c r="E5" s="106" t="s">
        <v>3043</v>
      </c>
      <c r="F5" s="106" t="s">
        <v>137</v>
      </c>
      <c r="G5" s="106" t="s">
        <v>3043</v>
      </c>
      <c r="H5" s="106" t="s">
        <v>137</v>
      </c>
      <c r="I5" s="106" t="s">
        <v>3486</v>
      </c>
      <c r="J5">
        <v>17.62</v>
      </c>
    </row>
    <row r="6" spans="1:10" x14ac:dyDescent="0.25">
      <c r="A6" s="106" t="s">
        <v>6</v>
      </c>
      <c r="B6" s="106">
        <v>4</v>
      </c>
      <c r="C6" s="106" t="s">
        <v>112</v>
      </c>
      <c r="D6" s="106" t="s">
        <v>116</v>
      </c>
      <c r="E6" s="106" t="s">
        <v>3043</v>
      </c>
      <c r="F6" s="106" t="s">
        <v>137</v>
      </c>
      <c r="G6" s="106" t="s">
        <v>3043</v>
      </c>
      <c r="H6" s="106" t="s">
        <v>137</v>
      </c>
      <c r="I6" s="106" t="s">
        <v>3007</v>
      </c>
      <c r="J6">
        <v>10.63</v>
      </c>
    </row>
    <row r="7" spans="1:10" x14ac:dyDescent="0.25">
      <c r="A7" s="106" t="s">
        <v>2017</v>
      </c>
      <c r="B7" s="106">
        <v>4</v>
      </c>
      <c r="C7" s="106" t="s">
        <v>113</v>
      </c>
      <c r="D7" s="106" t="s">
        <v>1229</v>
      </c>
      <c r="E7" s="106" t="s">
        <v>3044</v>
      </c>
      <c r="F7" s="106" t="s">
        <v>3483</v>
      </c>
      <c r="G7" s="106" t="s">
        <v>3044</v>
      </c>
      <c r="H7" s="106" t="s">
        <v>146</v>
      </c>
      <c r="I7" s="106" t="s">
        <v>3487</v>
      </c>
      <c r="J7">
        <v>2.12</v>
      </c>
    </row>
    <row r="8" spans="1:10" x14ac:dyDescent="0.25">
      <c r="A8" s="106" t="s">
        <v>2500</v>
      </c>
      <c r="B8" s="106">
        <v>4</v>
      </c>
      <c r="C8" s="106" t="s">
        <v>113</v>
      </c>
      <c r="D8" s="106" t="s">
        <v>116</v>
      </c>
      <c r="E8" s="106" t="s">
        <v>3043</v>
      </c>
      <c r="F8" s="106" t="s">
        <v>137</v>
      </c>
      <c r="G8" s="106" t="s">
        <v>3043</v>
      </c>
      <c r="H8" s="106" t="s">
        <v>137</v>
      </c>
      <c r="I8" s="106" t="s">
        <v>3488</v>
      </c>
      <c r="J8">
        <v>25.28</v>
      </c>
    </row>
    <row r="9" spans="1:10" x14ac:dyDescent="0.25">
      <c r="A9" s="106" t="s">
        <v>2504</v>
      </c>
      <c r="B9" s="106">
        <v>4</v>
      </c>
      <c r="C9" s="106" t="s">
        <v>113</v>
      </c>
      <c r="D9" s="106" t="s">
        <v>116</v>
      </c>
      <c r="E9" s="106" t="s">
        <v>3043</v>
      </c>
      <c r="F9" s="106" t="s">
        <v>137</v>
      </c>
      <c r="G9" s="106" t="s">
        <v>3043</v>
      </c>
      <c r="H9" s="106" t="s">
        <v>137</v>
      </c>
      <c r="I9" s="106" t="s">
        <v>3489</v>
      </c>
      <c r="J9">
        <v>45.6</v>
      </c>
    </row>
    <row r="10" spans="1:10" x14ac:dyDescent="0.25">
      <c r="A10" s="106" t="s">
        <v>2606</v>
      </c>
      <c r="B10" s="106">
        <v>4</v>
      </c>
      <c r="C10" s="106" t="s">
        <v>114</v>
      </c>
      <c r="D10" s="106" t="s">
        <v>116</v>
      </c>
      <c r="E10" s="106" t="s">
        <v>3043</v>
      </c>
      <c r="F10" s="106" t="s">
        <v>137</v>
      </c>
      <c r="G10" s="106" t="s">
        <v>3043</v>
      </c>
      <c r="H10" s="106" t="s">
        <v>137</v>
      </c>
      <c r="I10" s="106" t="s">
        <v>3490</v>
      </c>
      <c r="J10">
        <v>10</v>
      </c>
    </row>
    <row r="11" spans="1:10" x14ac:dyDescent="0.25">
      <c r="A11" s="106" t="s">
        <v>2607</v>
      </c>
      <c r="B11" s="106">
        <v>4</v>
      </c>
      <c r="C11" s="106" t="s">
        <v>114</v>
      </c>
      <c r="D11" s="106" t="s">
        <v>116</v>
      </c>
      <c r="E11" s="106" t="s">
        <v>3043</v>
      </c>
      <c r="F11" s="106" t="s">
        <v>137</v>
      </c>
      <c r="G11" s="106" t="s">
        <v>3043</v>
      </c>
      <c r="H11" s="106" t="s">
        <v>137</v>
      </c>
      <c r="I11" s="106" t="s">
        <v>3491</v>
      </c>
      <c r="J11">
        <v>8.6</v>
      </c>
    </row>
    <row r="12" spans="1:10" x14ac:dyDescent="0.25">
      <c r="A12" s="106" t="s">
        <v>2608</v>
      </c>
      <c r="B12" s="106">
        <v>4</v>
      </c>
      <c r="C12" s="106" t="s">
        <v>114</v>
      </c>
      <c r="D12" s="106" t="s">
        <v>116</v>
      </c>
      <c r="E12" s="106" t="s">
        <v>3043</v>
      </c>
      <c r="F12" s="106" t="s">
        <v>137</v>
      </c>
      <c r="G12" s="106" t="s">
        <v>3043</v>
      </c>
      <c r="H12" s="106" t="s">
        <v>137</v>
      </c>
      <c r="I12" s="106" t="s">
        <v>3492</v>
      </c>
      <c r="J12">
        <v>10.119999999999999</v>
      </c>
    </row>
    <row r="13" spans="1:10" x14ac:dyDescent="0.25">
      <c r="A13" s="106" t="s">
        <v>2068</v>
      </c>
      <c r="B13" s="106">
        <v>4</v>
      </c>
      <c r="C13" s="106" t="s">
        <v>114</v>
      </c>
      <c r="D13" s="106" t="s">
        <v>116</v>
      </c>
      <c r="E13" s="106" t="s">
        <v>3043</v>
      </c>
      <c r="F13" s="106" t="s">
        <v>137</v>
      </c>
      <c r="G13" s="106" t="s">
        <v>3043</v>
      </c>
      <c r="H13" s="106" t="s">
        <v>137</v>
      </c>
      <c r="I13" s="106" t="s">
        <v>3493</v>
      </c>
      <c r="J13">
        <v>3.4</v>
      </c>
    </row>
    <row r="14" spans="1:10" x14ac:dyDescent="0.25">
      <c r="A14" s="106" t="s">
        <v>2609</v>
      </c>
      <c r="B14" s="106">
        <v>4</v>
      </c>
      <c r="C14" s="106" t="s">
        <v>114</v>
      </c>
      <c r="D14" s="106" t="s">
        <v>116</v>
      </c>
      <c r="E14" s="106" t="s">
        <v>3043</v>
      </c>
      <c r="F14" s="106" t="s">
        <v>137</v>
      </c>
      <c r="G14" s="106" t="s">
        <v>3043</v>
      </c>
      <c r="H14" s="106" t="s">
        <v>137</v>
      </c>
      <c r="I14" s="106" t="s">
        <v>3494</v>
      </c>
      <c r="J14">
        <v>8.6</v>
      </c>
    </row>
    <row r="15" spans="1:10" x14ac:dyDescent="0.25">
      <c r="A15" s="106" t="s">
        <v>2170</v>
      </c>
      <c r="B15" s="106">
        <v>4</v>
      </c>
      <c r="C15" s="106" t="s">
        <v>113</v>
      </c>
      <c r="D15" s="106" t="s">
        <v>116</v>
      </c>
      <c r="E15" s="106" t="s">
        <v>3043</v>
      </c>
      <c r="F15" s="106" t="s">
        <v>137</v>
      </c>
      <c r="G15" s="106" t="s">
        <v>3043</v>
      </c>
      <c r="H15" s="106" t="s">
        <v>137</v>
      </c>
      <c r="I15" s="106" t="s">
        <v>3495</v>
      </c>
      <c r="J15">
        <v>42.8</v>
      </c>
    </row>
    <row r="16" spans="1:10" x14ac:dyDescent="0.25">
      <c r="A16" s="106" t="s">
        <v>2610</v>
      </c>
      <c r="B16" s="106">
        <v>4</v>
      </c>
      <c r="C16" s="106" t="s">
        <v>114</v>
      </c>
      <c r="D16" s="106" t="s">
        <v>116</v>
      </c>
      <c r="E16" s="106" t="s">
        <v>3043</v>
      </c>
      <c r="F16" s="106" t="s">
        <v>137</v>
      </c>
      <c r="G16" s="106" t="s">
        <v>3043</v>
      </c>
      <c r="H16" s="106" t="s">
        <v>137</v>
      </c>
      <c r="I16" s="106" t="s">
        <v>3496</v>
      </c>
      <c r="J16">
        <v>8.76</v>
      </c>
    </row>
    <row r="17" spans="1:10" x14ac:dyDescent="0.25">
      <c r="A17" s="106" t="s">
        <v>2611</v>
      </c>
      <c r="B17" s="106">
        <v>4</v>
      </c>
      <c r="C17" s="106" t="s">
        <v>114</v>
      </c>
      <c r="D17" s="106" t="s">
        <v>116</v>
      </c>
      <c r="E17" s="106" t="s">
        <v>3043</v>
      </c>
      <c r="F17" s="106" t="s">
        <v>137</v>
      </c>
      <c r="G17" s="106" t="s">
        <v>3043</v>
      </c>
      <c r="H17" s="106" t="s">
        <v>137</v>
      </c>
      <c r="I17" s="106" t="s">
        <v>3497</v>
      </c>
      <c r="J17">
        <v>7.88</v>
      </c>
    </row>
    <row r="18" spans="1:10" x14ac:dyDescent="0.25">
      <c r="A18" s="106" t="s">
        <v>2251</v>
      </c>
      <c r="B18" s="106">
        <v>4</v>
      </c>
      <c r="C18" s="106" t="s">
        <v>114</v>
      </c>
      <c r="D18" s="106" t="s">
        <v>116</v>
      </c>
      <c r="E18" s="106" t="s">
        <v>3043</v>
      </c>
      <c r="F18" s="106" t="s">
        <v>137</v>
      </c>
      <c r="G18" s="106" t="s">
        <v>3043</v>
      </c>
      <c r="H18" s="106" t="s">
        <v>137</v>
      </c>
      <c r="I18" s="106" t="s">
        <v>3178</v>
      </c>
      <c r="J18">
        <v>12.52</v>
      </c>
    </row>
    <row r="19" spans="1:10" x14ac:dyDescent="0.25">
      <c r="A19" s="106" t="s">
        <v>2612</v>
      </c>
      <c r="B19" s="106">
        <v>4</v>
      </c>
      <c r="C19" s="106" t="s">
        <v>113</v>
      </c>
      <c r="D19" s="106" t="s">
        <v>116</v>
      </c>
      <c r="E19" s="106" t="s">
        <v>3043</v>
      </c>
      <c r="F19" s="106" t="s">
        <v>137</v>
      </c>
      <c r="G19" s="106" t="s">
        <v>3043</v>
      </c>
      <c r="H19" s="106" t="s">
        <v>137</v>
      </c>
      <c r="I19" s="106" t="s">
        <v>3498</v>
      </c>
      <c r="J19">
        <v>10.84</v>
      </c>
    </row>
    <row r="20" spans="1:10" x14ac:dyDescent="0.25">
      <c r="A20" s="106" t="s">
        <v>2613</v>
      </c>
      <c r="B20" s="106">
        <v>4</v>
      </c>
      <c r="C20" s="106" t="s">
        <v>113</v>
      </c>
      <c r="D20" s="106" t="s">
        <v>116</v>
      </c>
      <c r="E20" s="106" t="s">
        <v>3043</v>
      </c>
      <c r="F20" s="106" t="s">
        <v>137</v>
      </c>
      <c r="G20" s="106" t="s">
        <v>3043</v>
      </c>
      <c r="H20" s="106" t="s">
        <v>137</v>
      </c>
      <c r="I20" s="106" t="s">
        <v>3499</v>
      </c>
      <c r="J20">
        <v>12.48</v>
      </c>
    </row>
    <row r="21" spans="1:10" x14ac:dyDescent="0.25">
      <c r="A21" s="106" t="s">
        <v>2623</v>
      </c>
      <c r="B21" s="106">
        <v>4</v>
      </c>
      <c r="C21" s="106" t="s">
        <v>114</v>
      </c>
      <c r="D21" s="106" t="s">
        <v>116</v>
      </c>
      <c r="E21" s="106" t="s">
        <v>3043</v>
      </c>
      <c r="F21" s="106" t="s">
        <v>137</v>
      </c>
      <c r="G21" s="106" t="s">
        <v>3043</v>
      </c>
      <c r="H21" s="106" t="s">
        <v>137</v>
      </c>
      <c r="I21" s="106" t="s">
        <v>3500</v>
      </c>
      <c r="J21">
        <v>7.32</v>
      </c>
    </row>
    <row r="22" spans="1:10" x14ac:dyDescent="0.25">
      <c r="A22" s="106" t="s">
        <v>2625</v>
      </c>
      <c r="B22" s="106">
        <v>4</v>
      </c>
      <c r="C22" s="106" t="s">
        <v>114</v>
      </c>
      <c r="D22" s="106" t="s">
        <v>116</v>
      </c>
      <c r="E22" s="106" t="s">
        <v>3043</v>
      </c>
      <c r="F22" s="106" t="s">
        <v>137</v>
      </c>
      <c r="G22" s="106" t="s">
        <v>3043</v>
      </c>
      <c r="H22" s="106" t="s">
        <v>137</v>
      </c>
      <c r="I22" s="106" t="s">
        <v>3501</v>
      </c>
      <c r="J22">
        <v>8.9600000000000009</v>
      </c>
    </row>
    <row r="23" spans="1:10" x14ac:dyDescent="0.25">
      <c r="A23" s="106" t="s">
        <v>2362</v>
      </c>
      <c r="B23" s="106">
        <v>4</v>
      </c>
      <c r="C23" s="106" t="s">
        <v>114</v>
      </c>
      <c r="D23" s="106" t="s">
        <v>116</v>
      </c>
      <c r="E23" s="106" t="s">
        <v>3043</v>
      </c>
      <c r="F23" s="106" t="s">
        <v>137</v>
      </c>
      <c r="G23" s="106" t="s">
        <v>3043</v>
      </c>
      <c r="H23" s="106" t="s">
        <v>137</v>
      </c>
      <c r="I23" s="106" t="s">
        <v>3502</v>
      </c>
      <c r="J23">
        <v>11.88</v>
      </c>
    </row>
    <row r="24" spans="1:10" x14ac:dyDescent="0.25">
      <c r="A24" s="106" t="s">
        <v>2364</v>
      </c>
      <c r="B24" s="106">
        <v>4</v>
      </c>
      <c r="C24" s="106" t="s">
        <v>114</v>
      </c>
      <c r="D24" s="106" t="s">
        <v>116</v>
      </c>
      <c r="E24" s="106" t="s">
        <v>3043</v>
      </c>
      <c r="F24" s="106" t="s">
        <v>137</v>
      </c>
      <c r="G24" s="106" t="s">
        <v>3043</v>
      </c>
      <c r="H24" s="106" t="s">
        <v>137</v>
      </c>
      <c r="I24" s="106" t="s">
        <v>3503</v>
      </c>
      <c r="J24">
        <v>12.92</v>
      </c>
    </row>
    <row r="25" spans="1:10" x14ac:dyDescent="0.25">
      <c r="A25" s="106" t="s">
        <v>2366</v>
      </c>
      <c r="B25" s="106">
        <v>4</v>
      </c>
      <c r="C25" s="106" t="s">
        <v>114</v>
      </c>
      <c r="D25" s="106" t="s">
        <v>116</v>
      </c>
      <c r="E25" s="106" t="s">
        <v>3043</v>
      </c>
      <c r="F25" s="106" t="s">
        <v>137</v>
      </c>
      <c r="G25" s="106" t="s">
        <v>3043</v>
      </c>
      <c r="H25" s="106" t="s">
        <v>137</v>
      </c>
      <c r="I25" s="106" t="s">
        <v>3504</v>
      </c>
      <c r="J25">
        <v>13.12</v>
      </c>
    </row>
    <row r="26" spans="1:10" x14ac:dyDescent="0.25">
      <c r="A26" s="106" t="s">
        <v>2550</v>
      </c>
      <c r="B26" s="106">
        <v>4</v>
      </c>
      <c r="C26" s="106" t="s">
        <v>114</v>
      </c>
      <c r="D26" s="106" t="s">
        <v>116</v>
      </c>
      <c r="E26" s="106" t="s">
        <v>3043</v>
      </c>
      <c r="F26" s="106" t="s">
        <v>137</v>
      </c>
      <c r="G26" s="106" t="s">
        <v>3043</v>
      </c>
      <c r="H26" s="106" t="s">
        <v>137</v>
      </c>
      <c r="I26" s="106" t="s">
        <v>3505</v>
      </c>
      <c r="J26">
        <v>2.92</v>
      </c>
    </row>
    <row r="27" spans="1:10" x14ac:dyDescent="0.25">
      <c r="A27" s="106" t="s">
        <v>2368</v>
      </c>
      <c r="B27" s="106">
        <v>4</v>
      </c>
      <c r="C27" s="106" t="s">
        <v>114</v>
      </c>
      <c r="D27" s="106" t="s">
        <v>116</v>
      </c>
      <c r="E27" s="106" t="s">
        <v>3043</v>
      </c>
      <c r="F27" s="106" t="s">
        <v>137</v>
      </c>
      <c r="G27" s="106" t="s">
        <v>3043</v>
      </c>
      <c r="H27" s="106" t="s">
        <v>137</v>
      </c>
      <c r="I27" s="106" t="s">
        <v>3506</v>
      </c>
      <c r="J27">
        <v>13.32</v>
      </c>
    </row>
    <row r="28" spans="1:10" x14ac:dyDescent="0.25">
      <c r="A28" s="106" t="s">
        <v>2552</v>
      </c>
      <c r="B28" s="106">
        <v>4</v>
      </c>
      <c r="C28" s="106" t="s">
        <v>114</v>
      </c>
      <c r="D28" s="106" t="s">
        <v>116</v>
      </c>
      <c r="E28" s="106" t="s">
        <v>3043</v>
      </c>
      <c r="F28" s="106" t="s">
        <v>137</v>
      </c>
      <c r="G28" s="106" t="s">
        <v>3043</v>
      </c>
      <c r="H28" s="106" t="s">
        <v>137</v>
      </c>
      <c r="I28" s="106" t="s">
        <v>3507</v>
      </c>
      <c r="J28">
        <v>2.8</v>
      </c>
    </row>
    <row r="29" spans="1:10" x14ac:dyDescent="0.25">
      <c r="A29" s="106" t="s">
        <v>2370</v>
      </c>
      <c r="B29" s="106">
        <v>4</v>
      </c>
      <c r="C29" s="106" t="s">
        <v>114</v>
      </c>
      <c r="D29" s="106" t="s">
        <v>116</v>
      </c>
      <c r="E29" s="106" t="s">
        <v>3043</v>
      </c>
      <c r="F29" s="106" t="s">
        <v>137</v>
      </c>
      <c r="G29" s="106" t="s">
        <v>3043</v>
      </c>
      <c r="H29" s="106" t="s">
        <v>137</v>
      </c>
      <c r="I29" s="106" t="s">
        <v>3508</v>
      </c>
      <c r="J29">
        <v>13.52</v>
      </c>
    </row>
    <row r="30" spans="1:10" x14ac:dyDescent="0.25">
      <c r="A30" s="106" t="s">
        <v>2554</v>
      </c>
      <c r="B30" s="106">
        <v>4</v>
      </c>
      <c r="C30" s="106" t="s">
        <v>114</v>
      </c>
      <c r="D30" s="106" t="s">
        <v>116</v>
      </c>
      <c r="E30" s="106" t="s">
        <v>3043</v>
      </c>
      <c r="F30" s="106" t="s">
        <v>137</v>
      </c>
      <c r="G30" s="106" t="s">
        <v>3043</v>
      </c>
      <c r="H30" s="106" t="s">
        <v>137</v>
      </c>
      <c r="I30" s="106" t="s">
        <v>3509</v>
      </c>
      <c r="J30">
        <v>2.3199999999999998</v>
      </c>
    </row>
    <row r="31" spans="1:10" x14ac:dyDescent="0.25">
      <c r="A31" s="106" t="s">
        <v>2372</v>
      </c>
      <c r="B31" s="106">
        <v>4</v>
      </c>
      <c r="C31" s="106" t="s">
        <v>114</v>
      </c>
      <c r="D31" s="106" t="s">
        <v>116</v>
      </c>
      <c r="E31" s="106" t="s">
        <v>3043</v>
      </c>
      <c r="F31" s="106" t="s">
        <v>137</v>
      </c>
      <c r="G31" s="106" t="s">
        <v>3043</v>
      </c>
      <c r="H31" s="106" t="s">
        <v>137</v>
      </c>
      <c r="I31" s="106" t="s">
        <v>3510</v>
      </c>
      <c r="J31">
        <v>13.68</v>
      </c>
    </row>
    <row r="32" spans="1:10" x14ac:dyDescent="0.25">
      <c r="A32" s="106" t="s">
        <v>2556</v>
      </c>
      <c r="B32" s="106">
        <v>4</v>
      </c>
      <c r="C32" s="106" t="s">
        <v>114</v>
      </c>
      <c r="D32" s="106" t="s">
        <v>116</v>
      </c>
      <c r="E32" s="106" t="s">
        <v>3043</v>
      </c>
      <c r="F32" s="106" t="s">
        <v>137</v>
      </c>
      <c r="G32" s="106" t="s">
        <v>3043</v>
      </c>
      <c r="H32" s="106" t="s">
        <v>137</v>
      </c>
      <c r="I32" s="106" t="s">
        <v>3511</v>
      </c>
      <c r="J32">
        <v>4.84</v>
      </c>
    </row>
    <row r="33" spans="1:10" x14ac:dyDescent="0.25">
      <c r="A33" s="106" t="s">
        <v>2374</v>
      </c>
      <c r="B33" s="106">
        <v>4</v>
      </c>
      <c r="C33" s="106" t="s">
        <v>114</v>
      </c>
      <c r="D33" s="106" t="s">
        <v>116</v>
      </c>
      <c r="E33" s="106" t="s">
        <v>3043</v>
      </c>
      <c r="F33" s="106" t="s">
        <v>137</v>
      </c>
      <c r="G33" s="106" t="s">
        <v>3043</v>
      </c>
      <c r="H33" s="106" t="s">
        <v>137</v>
      </c>
      <c r="I33" s="106" t="s">
        <v>3512</v>
      </c>
      <c r="J33">
        <v>13.96</v>
      </c>
    </row>
    <row r="34" spans="1:10" x14ac:dyDescent="0.25">
      <c r="A34" s="106" t="s">
        <v>2558</v>
      </c>
      <c r="B34" s="106">
        <v>4</v>
      </c>
      <c r="C34" s="106" t="s">
        <v>114</v>
      </c>
      <c r="D34" s="106" t="s">
        <v>116</v>
      </c>
      <c r="E34" s="106" t="s">
        <v>3043</v>
      </c>
      <c r="F34" s="106" t="s">
        <v>137</v>
      </c>
      <c r="G34" s="106" t="s">
        <v>3043</v>
      </c>
      <c r="H34" s="106" t="s">
        <v>137</v>
      </c>
      <c r="I34" s="106" t="s">
        <v>3513</v>
      </c>
      <c r="J34">
        <v>5.8</v>
      </c>
    </row>
    <row r="35" spans="1:10" x14ac:dyDescent="0.25">
      <c r="A35" s="106" t="s">
        <v>2376</v>
      </c>
      <c r="B35" s="106">
        <v>4</v>
      </c>
      <c r="C35" s="106" t="s">
        <v>114</v>
      </c>
      <c r="D35" s="106" t="s">
        <v>116</v>
      </c>
      <c r="E35" s="106" t="s">
        <v>3043</v>
      </c>
      <c r="F35" s="106" t="s">
        <v>137</v>
      </c>
      <c r="G35" s="106" t="s">
        <v>3043</v>
      </c>
      <c r="H35" s="106" t="s">
        <v>137</v>
      </c>
      <c r="I35" s="106" t="s">
        <v>3514</v>
      </c>
      <c r="J35">
        <v>14.2</v>
      </c>
    </row>
    <row r="36" spans="1:10" x14ac:dyDescent="0.25">
      <c r="A36" s="106" t="s">
        <v>2560</v>
      </c>
      <c r="B36" s="106">
        <v>4</v>
      </c>
      <c r="C36" s="106" t="s">
        <v>114</v>
      </c>
      <c r="D36" s="106" t="s">
        <v>116</v>
      </c>
      <c r="E36" s="106" t="s">
        <v>3043</v>
      </c>
      <c r="F36" s="106" t="s">
        <v>137</v>
      </c>
      <c r="G36" s="106" t="s">
        <v>3043</v>
      </c>
      <c r="H36" s="106" t="s">
        <v>137</v>
      </c>
      <c r="I36" s="106" t="s">
        <v>3515</v>
      </c>
      <c r="J36">
        <v>3.2</v>
      </c>
    </row>
    <row r="37" spans="1:10" x14ac:dyDescent="0.25">
      <c r="A37" s="106" t="s">
        <v>2378</v>
      </c>
      <c r="B37" s="106">
        <v>4</v>
      </c>
      <c r="C37" s="106" t="s">
        <v>114</v>
      </c>
      <c r="D37" s="106" t="s">
        <v>116</v>
      </c>
      <c r="E37" s="106" t="s">
        <v>3043</v>
      </c>
      <c r="F37" s="106" t="s">
        <v>137</v>
      </c>
      <c r="G37" s="106" t="s">
        <v>3043</v>
      </c>
      <c r="H37" s="106" t="s">
        <v>137</v>
      </c>
      <c r="I37" s="106" t="s">
        <v>3516</v>
      </c>
      <c r="J37">
        <v>14.52</v>
      </c>
    </row>
    <row r="38" spans="1:10" x14ac:dyDescent="0.25">
      <c r="A38" s="106" t="s">
        <v>2562</v>
      </c>
      <c r="B38" s="106">
        <v>4</v>
      </c>
      <c r="C38" s="106" t="s">
        <v>114</v>
      </c>
      <c r="D38" s="106" t="s">
        <v>116</v>
      </c>
      <c r="E38" s="106" t="s">
        <v>3043</v>
      </c>
      <c r="F38" s="106" t="s">
        <v>137</v>
      </c>
      <c r="G38" s="106" t="s">
        <v>3043</v>
      </c>
      <c r="H38" s="106" t="s">
        <v>137</v>
      </c>
      <c r="I38" s="106" t="s">
        <v>3517</v>
      </c>
      <c r="J38">
        <v>3.4</v>
      </c>
    </row>
    <row r="39" spans="1:10" x14ac:dyDescent="0.25">
      <c r="A39" s="106" t="s">
        <v>2564</v>
      </c>
      <c r="B39" s="106">
        <v>4</v>
      </c>
      <c r="C39" s="106" t="s">
        <v>114</v>
      </c>
      <c r="D39" s="106" t="s">
        <v>116</v>
      </c>
      <c r="E39" s="106" t="s">
        <v>3043</v>
      </c>
      <c r="F39" s="106" t="s">
        <v>137</v>
      </c>
      <c r="G39" s="106" t="s">
        <v>3043</v>
      </c>
      <c r="H39" s="106" t="s">
        <v>137</v>
      </c>
      <c r="I39" s="106" t="s">
        <v>3518</v>
      </c>
      <c r="J39">
        <v>3.4</v>
      </c>
    </row>
    <row r="40" spans="1:10" x14ac:dyDescent="0.25">
      <c r="A40" s="106" t="s">
        <v>2502</v>
      </c>
      <c r="B40" s="106">
        <v>4</v>
      </c>
      <c r="C40" s="106" t="s">
        <v>113</v>
      </c>
      <c r="D40" s="106" t="s">
        <v>116</v>
      </c>
      <c r="E40" s="106" t="s">
        <v>3043</v>
      </c>
      <c r="F40" s="106" t="s">
        <v>137</v>
      </c>
      <c r="G40" s="106" t="s">
        <v>3043</v>
      </c>
      <c r="H40" s="106" t="s">
        <v>137</v>
      </c>
      <c r="I40" s="106" t="s">
        <v>3519</v>
      </c>
      <c r="J40">
        <v>26.64</v>
      </c>
    </row>
    <row r="41" spans="1:10" x14ac:dyDescent="0.25">
      <c r="A41" s="106" t="s">
        <v>2566</v>
      </c>
      <c r="B41" s="106">
        <v>4</v>
      </c>
      <c r="C41" s="106" t="s">
        <v>114</v>
      </c>
      <c r="D41" s="106" t="s">
        <v>116</v>
      </c>
      <c r="E41" s="106" t="s">
        <v>3043</v>
      </c>
      <c r="F41" s="106" t="s">
        <v>137</v>
      </c>
      <c r="G41" s="106" t="s">
        <v>3043</v>
      </c>
      <c r="H41" s="106" t="s">
        <v>137</v>
      </c>
      <c r="I41" s="106" t="s">
        <v>3520</v>
      </c>
      <c r="J41">
        <v>2.2799999999999998</v>
      </c>
    </row>
    <row r="42" spans="1:10" x14ac:dyDescent="0.25">
      <c r="A42" s="106" t="s">
        <v>2568</v>
      </c>
      <c r="B42" s="106">
        <v>4</v>
      </c>
      <c r="C42" s="106" t="s">
        <v>114</v>
      </c>
      <c r="D42" s="106" t="s">
        <v>116</v>
      </c>
      <c r="E42" s="106" t="s">
        <v>3043</v>
      </c>
      <c r="F42" s="106" t="s">
        <v>137</v>
      </c>
      <c r="G42" s="106" t="s">
        <v>3043</v>
      </c>
      <c r="H42" s="106" t="s">
        <v>137</v>
      </c>
      <c r="I42" s="106" t="s">
        <v>3521</v>
      </c>
      <c r="J42">
        <v>2.2000000000000002</v>
      </c>
    </row>
    <row r="43" spans="1:10" x14ac:dyDescent="0.25">
      <c r="A43" s="106" t="s">
        <v>2506</v>
      </c>
      <c r="B43" s="106">
        <v>4</v>
      </c>
      <c r="C43" s="106" t="s">
        <v>113</v>
      </c>
      <c r="D43" s="106" t="s">
        <v>116</v>
      </c>
      <c r="E43" s="106" t="s">
        <v>3043</v>
      </c>
      <c r="F43" s="106" t="s">
        <v>137</v>
      </c>
      <c r="G43" s="106" t="s">
        <v>3043</v>
      </c>
      <c r="H43" s="106" t="s">
        <v>137</v>
      </c>
      <c r="I43" s="106" t="s">
        <v>3522</v>
      </c>
      <c r="J43">
        <v>46.4</v>
      </c>
    </row>
    <row r="44" spans="1:10" x14ac:dyDescent="0.25">
      <c r="A44" s="106" t="s">
        <v>2570</v>
      </c>
      <c r="B44" s="106">
        <v>4</v>
      </c>
      <c r="C44" s="106" t="s">
        <v>114</v>
      </c>
      <c r="D44" s="106" t="s">
        <v>116</v>
      </c>
      <c r="E44" s="106" t="s">
        <v>3043</v>
      </c>
      <c r="F44" s="106" t="s">
        <v>137</v>
      </c>
      <c r="G44" s="106" t="s">
        <v>3043</v>
      </c>
      <c r="H44" s="106" t="s">
        <v>137</v>
      </c>
      <c r="I44" s="106" t="s">
        <v>3523</v>
      </c>
      <c r="J44">
        <v>2.96</v>
      </c>
    </row>
    <row r="45" spans="1:10" x14ac:dyDescent="0.25">
      <c r="A45" s="106" t="s">
        <v>2572</v>
      </c>
      <c r="B45" s="106">
        <v>4</v>
      </c>
      <c r="C45" s="106" t="s">
        <v>114</v>
      </c>
      <c r="D45" s="106" t="s">
        <v>116</v>
      </c>
      <c r="E45" s="106" t="s">
        <v>3043</v>
      </c>
      <c r="F45" s="106" t="s">
        <v>137</v>
      </c>
      <c r="G45" s="106" t="s">
        <v>3043</v>
      </c>
      <c r="H45" s="106" t="s">
        <v>137</v>
      </c>
      <c r="I45" s="106" t="s">
        <v>3524</v>
      </c>
      <c r="J45">
        <v>3</v>
      </c>
    </row>
    <row r="46" spans="1:10" x14ac:dyDescent="0.25">
      <c r="A46" s="106" t="s">
        <v>2574</v>
      </c>
      <c r="B46" s="106">
        <v>4</v>
      </c>
      <c r="C46" s="106" t="s">
        <v>114</v>
      </c>
      <c r="D46" s="106" t="s">
        <v>116</v>
      </c>
      <c r="E46" s="106" t="s">
        <v>3043</v>
      </c>
      <c r="F46" s="106" t="s">
        <v>137</v>
      </c>
      <c r="G46" s="106" t="s">
        <v>3043</v>
      </c>
      <c r="H46" s="106" t="s">
        <v>137</v>
      </c>
      <c r="I46" s="106" t="s">
        <v>3525</v>
      </c>
      <c r="J46">
        <v>3.6</v>
      </c>
    </row>
    <row r="47" spans="1:10" x14ac:dyDescent="0.25">
      <c r="A47" s="106" t="s">
        <v>3366</v>
      </c>
      <c r="B47" s="106">
        <v>4</v>
      </c>
      <c r="C47" s="106" t="s">
        <v>114</v>
      </c>
      <c r="D47" s="106" t="s">
        <v>116</v>
      </c>
      <c r="E47" s="106" t="s">
        <v>3043</v>
      </c>
      <c r="F47" s="106" t="s">
        <v>137</v>
      </c>
      <c r="G47" s="106" t="s">
        <v>3043</v>
      </c>
      <c r="H47" s="106" t="s">
        <v>137</v>
      </c>
      <c r="I47" s="106" t="s">
        <v>3526</v>
      </c>
      <c r="J47">
        <v>5.88</v>
      </c>
    </row>
    <row r="48" spans="1:10" x14ac:dyDescent="0.25">
      <c r="A48" s="106" t="s">
        <v>2614</v>
      </c>
      <c r="B48" s="106">
        <v>4</v>
      </c>
      <c r="C48" s="106" t="s">
        <v>114</v>
      </c>
      <c r="D48" s="106" t="s">
        <v>116</v>
      </c>
      <c r="E48" s="106" t="s">
        <v>3043</v>
      </c>
      <c r="F48" s="106" t="s">
        <v>137</v>
      </c>
      <c r="G48" s="106" t="s">
        <v>3043</v>
      </c>
      <c r="H48" s="106" t="s">
        <v>137</v>
      </c>
      <c r="I48" s="106" t="s">
        <v>3527</v>
      </c>
      <c r="J48">
        <v>4.08</v>
      </c>
    </row>
    <row r="49" spans="1:10" x14ac:dyDescent="0.25">
      <c r="A49" s="106" t="s">
        <v>2616</v>
      </c>
      <c r="B49" s="106">
        <v>4</v>
      </c>
      <c r="C49" s="106" t="s">
        <v>114</v>
      </c>
      <c r="D49" s="106" t="s">
        <v>116</v>
      </c>
      <c r="E49" s="106" t="s">
        <v>3043</v>
      </c>
      <c r="F49" s="106" t="s">
        <v>137</v>
      </c>
      <c r="G49" s="106" t="s">
        <v>3043</v>
      </c>
      <c r="H49" s="106" t="s">
        <v>137</v>
      </c>
      <c r="I49" s="106" t="s">
        <v>3528</v>
      </c>
      <c r="J49">
        <v>7.12</v>
      </c>
    </row>
    <row r="50" spans="1:10" x14ac:dyDescent="0.25">
      <c r="A50" s="106" t="s">
        <v>2578</v>
      </c>
      <c r="B50" s="106">
        <v>4</v>
      </c>
      <c r="C50" s="106" t="s">
        <v>114</v>
      </c>
      <c r="D50" s="106" t="s">
        <v>116</v>
      </c>
      <c r="E50" s="106" t="s">
        <v>3043</v>
      </c>
      <c r="F50" s="106" t="s">
        <v>137</v>
      </c>
      <c r="G50" s="106" t="s">
        <v>3043</v>
      </c>
      <c r="H50" s="106" t="s">
        <v>137</v>
      </c>
      <c r="I50" s="106" t="s">
        <v>3529</v>
      </c>
      <c r="J50">
        <v>2.92</v>
      </c>
    </row>
    <row r="51" spans="1:10" x14ac:dyDescent="0.25">
      <c r="A51" s="106" t="s">
        <v>2580</v>
      </c>
      <c r="B51" s="106">
        <v>4</v>
      </c>
      <c r="C51" s="106" t="s">
        <v>114</v>
      </c>
      <c r="D51" s="106" t="s">
        <v>116</v>
      </c>
      <c r="E51" s="106" t="s">
        <v>3043</v>
      </c>
      <c r="F51" s="106" t="s">
        <v>137</v>
      </c>
      <c r="G51" s="106" t="s">
        <v>3043</v>
      </c>
      <c r="H51" s="106" t="s">
        <v>137</v>
      </c>
      <c r="I51" s="106" t="s">
        <v>3530</v>
      </c>
      <c r="J51">
        <v>2.8</v>
      </c>
    </row>
    <row r="52" spans="1:10" x14ac:dyDescent="0.25">
      <c r="A52" s="106" t="s">
        <v>2582</v>
      </c>
      <c r="B52" s="106">
        <v>4</v>
      </c>
      <c r="C52" s="106" t="s">
        <v>114</v>
      </c>
      <c r="D52" s="106" t="s">
        <v>116</v>
      </c>
      <c r="E52" s="106" t="s">
        <v>3043</v>
      </c>
      <c r="F52" s="106" t="s">
        <v>137</v>
      </c>
      <c r="G52" s="106" t="s">
        <v>3043</v>
      </c>
      <c r="H52" s="106" t="s">
        <v>137</v>
      </c>
      <c r="I52" s="106" t="s">
        <v>3531</v>
      </c>
      <c r="J52">
        <v>2.3199999999999998</v>
      </c>
    </row>
    <row r="53" spans="1:10" x14ac:dyDescent="0.25">
      <c r="A53" s="106" t="s">
        <v>2584</v>
      </c>
      <c r="B53" s="106">
        <v>4</v>
      </c>
      <c r="C53" s="106" t="s">
        <v>114</v>
      </c>
      <c r="D53" s="106" t="s">
        <v>116</v>
      </c>
      <c r="E53" s="106" t="s">
        <v>3043</v>
      </c>
      <c r="F53" s="106" t="s">
        <v>137</v>
      </c>
      <c r="G53" s="106" t="s">
        <v>3043</v>
      </c>
      <c r="H53" s="106" t="s">
        <v>137</v>
      </c>
      <c r="I53" s="106" t="s">
        <v>3532</v>
      </c>
      <c r="J53">
        <v>5.2</v>
      </c>
    </row>
    <row r="54" spans="1:10" x14ac:dyDescent="0.25">
      <c r="A54" s="106" t="s">
        <v>2586</v>
      </c>
      <c r="B54" s="106">
        <v>4</v>
      </c>
      <c r="C54" s="106" t="s">
        <v>114</v>
      </c>
      <c r="D54" s="106" t="s">
        <v>116</v>
      </c>
      <c r="E54" s="106" t="s">
        <v>3043</v>
      </c>
      <c r="F54" s="106" t="s">
        <v>137</v>
      </c>
      <c r="G54" s="106" t="s">
        <v>3043</v>
      </c>
      <c r="H54" s="106" t="s">
        <v>137</v>
      </c>
      <c r="I54" s="106" t="s">
        <v>3533</v>
      </c>
      <c r="J54">
        <v>4.28</v>
      </c>
    </row>
    <row r="55" spans="1:10" x14ac:dyDescent="0.25">
      <c r="A55" s="106" t="s">
        <v>2588</v>
      </c>
      <c r="B55" s="106">
        <v>4</v>
      </c>
      <c r="C55" s="106" t="s">
        <v>114</v>
      </c>
      <c r="D55" s="106" t="s">
        <v>116</v>
      </c>
      <c r="E55" s="106" t="s">
        <v>3043</v>
      </c>
      <c r="F55" s="106" t="s">
        <v>137</v>
      </c>
      <c r="G55" s="106" t="s">
        <v>3043</v>
      </c>
      <c r="H55" s="106" t="s">
        <v>137</v>
      </c>
      <c r="I55" s="106" t="s">
        <v>3534</v>
      </c>
      <c r="J55">
        <v>3.32</v>
      </c>
    </row>
    <row r="56" spans="1:10" x14ac:dyDescent="0.25">
      <c r="A56" s="106" t="s">
        <v>2590</v>
      </c>
      <c r="B56" s="106">
        <v>4</v>
      </c>
      <c r="C56" s="106" t="s">
        <v>114</v>
      </c>
      <c r="D56" s="106" t="s">
        <v>116</v>
      </c>
      <c r="E56" s="106" t="s">
        <v>3043</v>
      </c>
      <c r="F56" s="106" t="s">
        <v>137</v>
      </c>
      <c r="G56" s="106" t="s">
        <v>3043</v>
      </c>
      <c r="H56" s="106" t="s">
        <v>137</v>
      </c>
      <c r="I56" s="106" t="s">
        <v>3535</v>
      </c>
      <c r="J56">
        <v>3.2</v>
      </c>
    </row>
    <row r="57" spans="1:10" x14ac:dyDescent="0.25">
      <c r="A57" s="106" t="s">
        <v>2592</v>
      </c>
      <c r="B57" s="106">
        <v>4</v>
      </c>
      <c r="C57" s="106" t="s">
        <v>114</v>
      </c>
      <c r="D57" s="106" t="s">
        <v>116</v>
      </c>
      <c r="E57" s="106" t="s">
        <v>3043</v>
      </c>
      <c r="F57" s="106" t="s">
        <v>137</v>
      </c>
      <c r="G57" s="106" t="s">
        <v>3043</v>
      </c>
      <c r="H57" s="106" t="s">
        <v>137</v>
      </c>
      <c r="I57" s="106" t="s">
        <v>3536</v>
      </c>
      <c r="J57">
        <v>3.4</v>
      </c>
    </row>
    <row r="58" spans="1:10" x14ac:dyDescent="0.25">
      <c r="A58" s="106" t="s">
        <v>2594</v>
      </c>
      <c r="B58" s="106">
        <v>4</v>
      </c>
      <c r="C58" s="106" t="s">
        <v>114</v>
      </c>
      <c r="D58" s="106" t="s">
        <v>116</v>
      </c>
      <c r="E58" s="106" t="s">
        <v>3043</v>
      </c>
      <c r="F58" s="106" t="s">
        <v>137</v>
      </c>
      <c r="G58" s="106" t="s">
        <v>3043</v>
      </c>
      <c r="H58" s="106" t="s">
        <v>137</v>
      </c>
      <c r="I58" s="106" t="s">
        <v>3537</v>
      </c>
      <c r="J58">
        <v>2.2799999999999998</v>
      </c>
    </row>
    <row r="59" spans="1:10" x14ac:dyDescent="0.25">
      <c r="A59" s="106" t="s">
        <v>2596</v>
      </c>
      <c r="B59" s="106">
        <v>4</v>
      </c>
      <c r="C59" s="106" t="s">
        <v>114</v>
      </c>
      <c r="D59" s="106" t="s">
        <v>116</v>
      </c>
      <c r="E59" s="106" t="s">
        <v>3043</v>
      </c>
      <c r="F59" s="106" t="s">
        <v>137</v>
      </c>
      <c r="G59" s="106" t="s">
        <v>3043</v>
      </c>
      <c r="H59" s="106" t="s">
        <v>137</v>
      </c>
      <c r="I59" s="106" t="s">
        <v>3538</v>
      </c>
      <c r="J59">
        <v>2.2000000000000002</v>
      </c>
    </row>
    <row r="60" spans="1:10" x14ac:dyDescent="0.25">
      <c r="A60" s="106" t="s">
        <v>2598</v>
      </c>
      <c r="B60" s="106">
        <v>4</v>
      </c>
      <c r="C60" s="106" t="s">
        <v>114</v>
      </c>
      <c r="D60" s="106" t="s">
        <v>116</v>
      </c>
      <c r="E60" s="106" t="s">
        <v>3043</v>
      </c>
      <c r="F60" s="106" t="s">
        <v>137</v>
      </c>
      <c r="G60" s="106" t="s">
        <v>3043</v>
      </c>
      <c r="H60" s="106" t="s">
        <v>137</v>
      </c>
      <c r="I60" s="106" t="s">
        <v>3539</v>
      </c>
      <c r="J60">
        <v>2.96</v>
      </c>
    </row>
    <row r="61" spans="1:10" x14ac:dyDescent="0.25">
      <c r="A61" s="106" t="s">
        <v>2600</v>
      </c>
      <c r="B61" s="106">
        <v>4</v>
      </c>
      <c r="C61" s="106" t="s">
        <v>114</v>
      </c>
      <c r="D61" s="106" t="s">
        <v>116</v>
      </c>
      <c r="E61" s="106" t="s">
        <v>3043</v>
      </c>
      <c r="F61" s="106" t="s">
        <v>137</v>
      </c>
      <c r="G61" s="106" t="s">
        <v>3043</v>
      </c>
      <c r="H61" s="106" t="s">
        <v>137</v>
      </c>
      <c r="I61" s="106" t="s">
        <v>3540</v>
      </c>
      <c r="J61">
        <v>3</v>
      </c>
    </row>
    <row r="62" spans="1:10" x14ac:dyDescent="0.25">
      <c r="A62" s="106" t="s">
        <v>2627</v>
      </c>
      <c r="B62" s="106">
        <v>4</v>
      </c>
      <c r="C62" s="106" t="s">
        <v>114</v>
      </c>
      <c r="D62" s="106" t="s">
        <v>116</v>
      </c>
      <c r="E62" s="106" t="s">
        <v>3043</v>
      </c>
      <c r="F62" s="106" t="s">
        <v>137</v>
      </c>
      <c r="G62" s="106" t="s">
        <v>3043</v>
      </c>
      <c r="H62" s="106" t="s">
        <v>137</v>
      </c>
      <c r="I62" s="106" t="s">
        <v>3541</v>
      </c>
      <c r="J62">
        <v>7.6</v>
      </c>
    </row>
    <row r="63" spans="1:10" x14ac:dyDescent="0.25">
      <c r="A63" s="106" t="s">
        <v>2602</v>
      </c>
      <c r="B63" s="106">
        <v>4</v>
      </c>
      <c r="C63" s="106" t="s">
        <v>114</v>
      </c>
      <c r="D63" s="106" t="s">
        <v>116</v>
      </c>
      <c r="E63" s="106" t="s">
        <v>3043</v>
      </c>
      <c r="F63" s="106" t="s">
        <v>137</v>
      </c>
      <c r="G63" s="106" t="s">
        <v>3043</v>
      </c>
      <c r="H63" s="106" t="s">
        <v>137</v>
      </c>
      <c r="I63" s="106" t="s">
        <v>3542</v>
      </c>
      <c r="J63">
        <v>3.6</v>
      </c>
    </row>
    <row r="64" spans="1:10" x14ac:dyDescent="0.25">
      <c r="A64" s="106" t="s">
        <v>2629</v>
      </c>
      <c r="B64" s="106">
        <v>4</v>
      </c>
      <c r="C64" s="106" t="s">
        <v>114</v>
      </c>
      <c r="D64" s="106" t="s">
        <v>116</v>
      </c>
      <c r="E64" s="106" t="s">
        <v>3043</v>
      </c>
      <c r="F64" s="106" t="s">
        <v>137</v>
      </c>
      <c r="G64" s="106" t="s">
        <v>3043</v>
      </c>
      <c r="H64" s="106" t="s">
        <v>137</v>
      </c>
      <c r="I64" s="106" t="s">
        <v>3543</v>
      </c>
      <c r="J64">
        <v>8.9600000000000009</v>
      </c>
    </row>
    <row r="65" spans="1:10" x14ac:dyDescent="0.25">
      <c r="A65" s="106" t="s">
        <v>2618</v>
      </c>
      <c r="B65" s="106">
        <v>4</v>
      </c>
      <c r="C65" s="106" t="s">
        <v>114</v>
      </c>
      <c r="D65" s="106" t="s">
        <v>116</v>
      </c>
      <c r="E65" s="106" t="s">
        <v>3043</v>
      </c>
      <c r="F65" s="106" t="s">
        <v>137</v>
      </c>
      <c r="G65" s="106" t="s">
        <v>3043</v>
      </c>
      <c r="H65" s="106" t="s">
        <v>137</v>
      </c>
      <c r="I65" s="106" t="s">
        <v>3544</v>
      </c>
      <c r="J65">
        <v>3.76</v>
      </c>
    </row>
    <row r="66" spans="1:10" x14ac:dyDescent="0.25">
      <c r="A66" s="106" t="s">
        <v>2620</v>
      </c>
      <c r="B66" s="106">
        <v>4</v>
      </c>
      <c r="C66" s="106" t="s">
        <v>114</v>
      </c>
      <c r="D66" s="106" t="s">
        <v>116</v>
      </c>
      <c r="E66" s="106" t="s">
        <v>3043</v>
      </c>
      <c r="F66" s="106" t="s">
        <v>137</v>
      </c>
      <c r="G66" s="106" t="s">
        <v>3043</v>
      </c>
      <c r="H66" s="106" t="s">
        <v>137</v>
      </c>
      <c r="I66" s="106" t="s">
        <v>3545</v>
      </c>
      <c r="J66">
        <v>7.52</v>
      </c>
    </row>
    <row r="67" spans="1:10" x14ac:dyDescent="0.25">
      <c r="A67" s="106" t="s">
        <v>3371</v>
      </c>
      <c r="B67" s="106">
        <v>4</v>
      </c>
      <c r="C67" s="106" t="s">
        <v>114</v>
      </c>
      <c r="D67" s="106" t="s">
        <v>116</v>
      </c>
      <c r="E67" s="106" t="s">
        <v>3043</v>
      </c>
      <c r="F67" s="106" t="s">
        <v>137</v>
      </c>
      <c r="G67" s="106" t="s">
        <v>3043</v>
      </c>
      <c r="H67" s="106" t="s">
        <v>137</v>
      </c>
      <c r="I67" s="106" t="s">
        <v>3546</v>
      </c>
      <c r="J67">
        <v>6.04</v>
      </c>
    </row>
    <row r="68" spans="1:10" x14ac:dyDescent="0.25">
      <c r="A68" s="106" t="s">
        <v>1347</v>
      </c>
      <c r="B68" s="106">
        <v>2</v>
      </c>
      <c r="C68" s="106" t="s">
        <v>113</v>
      </c>
      <c r="D68" s="106" t="s">
        <v>116</v>
      </c>
      <c r="E68" s="106" t="s">
        <v>3043</v>
      </c>
      <c r="F68" s="106" t="s">
        <v>137</v>
      </c>
      <c r="G68" s="106" t="s">
        <v>3043</v>
      </c>
      <c r="H68" s="106" t="s">
        <v>137</v>
      </c>
      <c r="I68" s="106" t="s">
        <v>3547</v>
      </c>
      <c r="J68">
        <v>27.52</v>
      </c>
    </row>
    <row r="69" spans="1:10" x14ac:dyDescent="0.25">
      <c r="A69" s="106" t="s">
        <v>57</v>
      </c>
      <c r="B69" s="106">
        <v>2</v>
      </c>
      <c r="C69" s="106" t="s">
        <v>112</v>
      </c>
      <c r="D69" s="106" t="s">
        <v>116</v>
      </c>
      <c r="E69" s="106" t="s">
        <v>3043</v>
      </c>
      <c r="F69" s="106" t="s">
        <v>137</v>
      </c>
      <c r="G69" s="106" t="s">
        <v>3043</v>
      </c>
      <c r="H69" s="106" t="s">
        <v>137</v>
      </c>
      <c r="I69" s="106" t="s">
        <v>3057</v>
      </c>
      <c r="J69">
        <v>3.57</v>
      </c>
    </row>
    <row r="70" spans="1:10" x14ac:dyDescent="0.25">
      <c r="A70" s="106" t="s">
        <v>56</v>
      </c>
      <c r="B70" s="106">
        <v>10</v>
      </c>
      <c r="C70" s="106" t="s">
        <v>112</v>
      </c>
      <c r="D70" s="106" t="s">
        <v>116</v>
      </c>
      <c r="E70" s="106" t="s">
        <v>3043</v>
      </c>
      <c r="F70" s="106" t="s">
        <v>137</v>
      </c>
      <c r="G70" s="106" t="s">
        <v>3043</v>
      </c>
      <c r="H70" s="106" t="s">
        <v>137</v>
      </c>
      <c r="I70" s="106" t="s">
        <v>2884</v>
      </c>
      <c r="J70">
        <v>20</v>
      </c>
    </row>
    <row r="71" spans="1:10" x14ac:dyDescent="0.25">
      <c r="A71" s="106" t="s">
        <v>55</v>
      </c>
      <c r="B71" s="106">
        <v>2</v>
      </c>
      <c r="C71" s="106" t="s">
        <v>112</v>
      </c>
      <c r="D71" s="106" t="s">
        <v>116</v>
      </c>
      <c r="E71" s="106" t="s">
        <v>3043</v>
      </c>
      <c r="F71" s="106" t="s">
        <v>137</v>
      </c>
      <c r="G71" s="106" t="s">
        <v>3043</v>
      </c>
      <c r="H71" s="106" t="s">
        <v>137</v>
      </c>
      <c r="I71" s="106" t="s">
        <v>3046</v>
      </c>
      <c r="J71">
        <v>5.44</v>
      </c>
    </row>
    <row r="72" spans="1:10" x14ac:dyDescent="0.25">
      <c r="A72" s="106" t="s">
        <v>50</v>
      </c>
      <c r="B72" s="106">
        <v>2</v>
      </c>
      <c r="C72" s="106" t="s">
        <v>112</v>
      </c>
      <c r="D72" s="106" t="s">
        <v>116</v>
      </c>
      <c r="E72" s="106" t="s">
        <v>3043</v>
      </c>
      <c r="F72" s="106" t="s">
        <v>137</v>
      </c>
      <c r="G72" s="106" t="s">
        <v>3043</v>
      </c>
      <c r="H72" s="106" t="s">
        <v>137</v>
      </c>
      <c r="I72" s="106" t="s">
        <v>3548</v>
      </c>
      <c r="J72">
        <v>4.67</v>
      </c>
    </row>
    <row r="73" spans="1:10" x14ac:dyDescent="0.25">
      <c r="A73" s="106" t="s">
        <v>47</v>
      </c>
      <c r="B73" s="106">
        <v>2</v>
      </c>
      <c r="C73" s="106" t="s">
        <v>112</v>
      </c>
      <c r="D73" s="106" t="s">
        <v>116</v>
      </c>
      <c r="E73" s="106" t="s">
        <v>3043</v>
      </c>
      <c r="F73" s="106" t="s">
        <v>137</v>
      </c>
      <c r="G73" s="106" t="s">
        <v>3043</v>
      </c>
      <c r="H73" s="106" t="s">
        <v>137</v>
      </c>
      <c r="I73" s="106" t="s">
        <v>3183</v>
      </c>
      <c r="J73">
        <v>5.71</v>
      </c>
    </row>
    <row r="74" spans="1:10" x14ac:dyDescent="0.25">
      <c r="A74" s="106" t="s">
        <v>472</v>
      </c>
      <c r="B74" s="106">
        <v>2</v>
      </c>
      <c r="C74" s="106" t="s">
        <v>112</v>
      </c>
      <c r="D74" s="106" t="s">
        <v>116</v>
      </c>
      <c r="E74" s="106" t="s">
        <v>3043</v>
      </c>
      <c r="F74" s="106" t="s">
        <v>137</v>
      </c>
      <c r="G74" s="106" t="s">
        <v>3043</v>
      </c>
      <c r="H74" s="106" t="s">
        <v>137</v>
      </c>
      <c r="I74" s="106" t="s">
        <v>2984</v>
      </c>
      <c r="J74">
        <v>4.7300000000000004</v>
      </c>
    </row>
    <row r="75" spans="1:10" x14ac:dyDescent="0.25">
      <c r="A75" s="106" t="s">
        <v>82</v>
      </c>
      <c r="B75" s="106">
        <v>2</v>
      </c>
      <c r="C75" s="106" t="s">
        <v>112</v>
      </c>
      <c r="D75" s="106" t="s">
        <v>116</v>
      </c>
      <c r="E75" s="106" t="s">
        <v>3043</v>
      </c>
      <c r="F75" s="106" t="s">
        <v>137</v>
      </c>
      <c r="G75" s="106" t="s">
        <v>3043</v>
      </c>
      <c r="H75" s="106" t="s">
        <v>137</v>
      </c>
      <c r="I75" s="106" t="s">
        <v>2992</v>
      </c>
      <c r="J75">
        <v>17.18</v>
      </c>
    </row>
    <row r="76" spans="1:10" x14ac:dyDescent="0.25">
      <c r="A76" s="106" t="s">
        <v>12</v>
      </c>
      <c r="B76" s="106">
        <v>2</v>
      </c>
      <c r="C76" s="106" t="s">
        <v>113</v>
      </c>
      <c r="D76" s="106" t="s">
        <v>116</v>
      </c>
      <c r="E76" s="106" t="s">
        <v>3043</v>
      </c>
      <c r="F76" s="106" t="s">
        <v>137</v>
      </c>
      <c r="G76" s="106" t="s">
        <v>3043</v>
      </c>
      <c r="H76" s="106" t="s">
        <v>137</v>
      </c>
      <c r="I76" s="106" t="s">
        <v>3083</v>
      </c>
      <c r="J76">
        <v>9.56</v>
      </c>
    </row>
    <row r="77" spans="1:10" x14ac:dyDescent="0.25">
      <c r="A77" s="106" t="s">
        <v>10</v>
      </c>
      <c r="B77" s="106">
        <v>20</v>
      </c>
      <c r="C77" s="106" t="s">
        <v>113</v>
      </c>
      <c r="D77" s="106" t="s">
        <v>116</v>
      </c>
      <c r="E77" s="106" t="s">
        <v>3043</v>
      </c>
      <c r="F77" s="106" t="s">
        <v>137</v>
      </c>
      <c r="G77" s="106" t="s">
        <v>3043</v>
      </c>
      <c r="H77" s="106" t="s">
        <v>137</v>
      </c>
      <c r="I77" s="106" t="s">
        <v>3003</v>
      </c>
      <c r="J77">
        <v>27.2</v>
      </c>
    </row>
    <row r="78" spans="1:10" x14ac:dyDescent="0.25">
      <c r="A78" s="106" t="s">
        <v>4</v>
      </c>
      <c r="B78" s="106">
        <v>2</v>
      </c>
      <c r="C78" s="106" t="s">
        <v>112</v>
      </c>
      <c r="D78" s="106" t="s">
        <v>116</v>
      </c>
      <c r="E78" s="106" t="s">
        <v>3043</v>
      </c>
      <c r="F78" s="106" t="s">
        <v>137</v>
      </c>
      <c r="G78" s="106" t="s">
        <v>3043</v>
      </c>
      <c r="H78" s="106" t="s">
        <v>137</v>
      </c>
      <c r="I78" s="106" t="s">
        <v>3009</v>
      </c>
      <c r="J78">
        <v>10.59</v>
      </c>
    </row>
    <row r="79" spans="1:10" x14ac:dyDescent="0.25">
      <c r="A79" s="106" t="s">
        <v>87</v>
      </c>
      <c r="B79" s="106">
        <v>50</v>
      </c>
      <c r="C79" s="106" t="s">
        <v>112</v>
      </c>
      <c r="D79" s="106" t="s">
        <v>116</v>
      </c>
      <c r="E79" s="106" t="s">
        <v>3043</v>
      </c>
      <c r="F79" s="106" t="s">
        <v>137</v>
      </c>
      <c r="G79" s="106" t="s">
        <v>3043</v>
      </c>
      <c r="H79" s="106" t="s">
        <v>137</v>
      </c>
      <c r="I79" s="106" t="s">
        <v>3012</v>
      </c>
      <c r="J79">
        <v>60</v>
      </c>
    </row>
    <row r="80" spans="1:10" x14ac:dyDescent="0.25">
      <c r="A80" s="106" t="s">
        <v>88</v>
      </c>
      <c r="B80" s="106">
        <v>30</v>
      </c>
      <c r="C80" s="106" t="s">
        <v>112</v>
      </c>
      <c r="D80" s="106" t="s">
        <v>116</v>
      </c>
      <c r="E80" s="106" t="s">
        <v>3043</v>
      </c>
      <c r="F80" s="106" t="s">
        <v>137</v>
      </c>
      <c r="G80" s="106" t="s">
        <v>3043</v>
      </c>
      <c r="H80" s="106" t="s">
        <v>137</v>
      </c>
      <c r="I80" s="106" t="s">
        <v>3013</v>
      </c>
      <c r="J80">
        <v>75</v>
      </c>
    </row>
    <row r="81" spans="1:10" x14ac:dyDescent="0.25">
      <c r="A81" s="106" t="s">
        <v>2</v>
      </c>
      <c r="B81" s="106">
        <v>10</v>
      </c>
      <c r="C81" s="106" t="s">
        <v>113</v>
      </c>
      <c r="D81" s="106" t="s">
        <v>116</v>
      </c>
      <c r="E81" s="106" t="s">
        <v>3043</v>
      </c>
      <c r="F81" s="106" t="s">
        <v>137</v>
      </c>
      <c r="G81" s="106" t="s">
        <v>3043</v>
      </c>
      <c r="H81" s="106" t="s">
        <v>137</v>
      </c>
      <c r="I81" s="106" t="s">
        <v>3146</v>
      </c>
      <c r="J81">
        <v>11.6</v>
      </c>
    </row>
    <row r="82" spans="1:10" x14ac:dyDescent="0.25">
      <c r="A82" s="106" t="s">
        <v>1366</v>
      </c>
      <c r="B82" s="106">
        <v>2</v>
      </c>
      <c r="C82" s="106" t="s">
        <v>114</v>
      </c>
      <c r="D82" s="106" t="s">
        <v>116</v>
      </c>
      <c r="E82" s="106" t="s">
        <v>3043</v>
      </c>
      <c r="F82" s="106" t="s">
        <v>137</v>
      </c>
      <c r="G82" s="106" t="s">
        <v>3043</v>
      </c>
      <c r="H82" s="106" t="s">
        <v>137</v>
      </c>
      <c r="I82" s="106" t="s">
        <v>2952</v>
      </c>
      <c r="J82">
        <v>3.72</v>
      </c>
    </row>
    <row r="83" spans="1:10" x14ac:dyDescent="0.25">
      <c r="A83" s="106" t="s">
        <v>1447</v>
      </c>
      <c r="B83" s="106">
        <v>2</v>
      </c>
      <c r="C83" s="106" t="s">
        <v>113</v>
      </c>
      <c r="D83" s="106" t="s">
        <v>116</v>
      </c>
      <c r="E83" s="106" t="s">
        <v>3043</v>
      </c>
      <c r="F83" s="106" t="s">
        <v>137</v>
      </c>
      <c r="G83" s="106" t="s">
        <v>3043</v>
      </c>
      <c r="H83" s="106" t="s">
        <v>137</v>
      </c>
      <c r="I83" s="106" t="s">
        <v>3151</v>
      </c>
      <c r="J83">
        <v>5.5</v>
      </c>
    </row>
    <row r="84" spans="1:10" x14ac:dyDescent="0.25">
      <c r="A84" s="106" t="s">
        <v>1372</v>
      </c>
      <c r="B84" s="106">
        <v>2</v>
      </c>
      <c r="C84" s="106" t="s">
        <v>114</v>
      </c>
      <c r="D84" s="106" t="s">
        <v>116</v>
      </c>
      <c r="E84" s="106" t="s">
        <v>3043</v>
      </c>
      <c r="F84" s="106" t="s">
        <v>137</v>
      </c>
      <c r="G84" s="106" t="s">
        <v>3043</v>
      </c>
      <c r="H84" s="106" t="s">
        <v>137</v>
      </c>
      <c r="I84" s="106" t="s">
        <v>3092</v>
      </c>
      <c r="J84">
        <v>3.2</v>
      </c>
    </row>
    <row r="85" spans="1:10" x14ac:dyDescent="0.25">
      <c r="A85" s="106" t="s">
        <v>1383</v>
      </c>
      <c r="B85" s="106">
        <v>10</v>
      </c>
      <c r="C85" s="106" t="s">
        <v>114</v>
      </c>
      <c r="D85" s="106" t="s">
        <v>116</v>
      </c>
      <c r="E85" s="106" t="s">
        <v>3043</v>
      </c>
      <c r="F85" s="106" t="s">
        <v>137</v>
      </c>
      <c r="G85" s="106" t="s">
        <v>3043</v>
      </c>
      <c r="H85" s="106" t="s">
        <v>137</v>
      </c>
      <c r="I85" s="106" t="s">
        <v>3093</v>
      </c>
      <c r="J85">
        <v>6.4</v>
      </c>
    </row>
    <row r="86" spans="1:10" x14ac:dyDescent="0.25">
      <c r="A86" s="106" t="s">
        <v>2003</v>
      </c>
      <c r="B86" s="106">
        <v>2</v>
      </c>
      <c r="C86" s="106" t="s">
        <v>112</v>
      </c>
      <c r="D86" s="106" t="s">
        <v>116</v>
      </c>
      <c r="E86" s="106" t="s">
        <v>3043</v>
      </c>
      <c r="F86" s="106" t="s">
        <v>137</v>
      </c>
      <c r="G86" s="106" t="s">
        <v>3043</v>
      </c>
      <c r="H86" s="106" t="s">
        <v>137</v>
      </c>
      <c r="I86" s="106" t="s">
        <v>3549</v>
      </c>
      <c r="J86">
        <v>6</v>
      </c>
    </row>
    <row r="87" spans="1:10" x14ac:dyDescent="0.25">
      <c r="A87" s="106" t="s">
        <v>2041</v>
      </c>
      <c r="B87" s="106">
        <v>10</v>
      </c>
      <c r="C87" s="106" t="s">
        <v>113</v>
      </c>
      <c r="D87" s="106" t="s">
        <v>116</v>
      </c>
      <c r="E87" s="106" t="s">
        <v>3043</v>
      </c>
      <c r="F87" s="106" t="s">
        <v>137</v>
      </c>
      <c r="G87" s="106" t="s">
        <v>3043</v>
      </c>
      <c r="H87" s="106" t="s">
        <v>137</v>
      </c>
      <c r="I87" s="106" t="s">
        <v>3550</v>
      </c>
      <c r="J87">
        <v>18.100000000000001</v>
      </c>
    </row>
    <row r="88" spans="1:10" x14ac:dyDescent="0.25">
      <c r="A88" s="106" t="s">
        <v>2044</v>
      </c>
      <c r="B88" s="106">
        <v>10</v>
      </c>
      <c r="C88" s="106" t="s">
        <v>113</v>
      </c>
      <c r="D88" s="106" t="s">
        <v>116</v>
      </c>
      <c r="E88" s="106" t="s">
        <v>3043</v>
      </c>
      <c r="F88" s="106" t="s">
        <v>137</v>
      </c>
      <c r="G88" s="106" t="s">
        <v>3043</v>
      </c>
      <c r="H88" s="106" t="s">
        <v>137</v>
      </c>
      <c r="I88" s="106" t="s">
        <v>3551</v>
      </c>
      <c r="J88">
        <v>25.1</v>
      </c>
    </row>
    <row r="89" spans="1:10" x14ac:dyDescent="0.25">
      <c r="A89" s="106" t="s">
        <v>2050</v>
      </c>
      <c r="B89" s="106">
        <v>2</v>
      </c>
      <c r="C89" s="106" t="s">
        <v>113</v>
      </c>
      <c r="D89" s="106" t="s">
        <v>116</v>
      </c>
      <c r="E89" s="106" t="s">
        <v>3043</v>
      </c>
      <c r="F89" s="106" t="s">
        <v>137</v>
      </c>
      <c r="G89" s="106" t="s">
        <v>3043</v>
      </c>
      <c r="H89" s="106" t="s">
        <v>137</v>
      </c>
      <c r="I89" s="106" t="s">
        <v>3552</v>
      </c>
      <c r="J89">
        <v>4.62</v>
      </c>
    </row>
    <row r="90" spans="1:10" x14ac:dyDescent="0.25">
      <c r="A90" s="106" t="s">
        <v>2245</v>
      </c>
      <c r="B90" s="106">
        <v>2</v>
      </c>
      <c r="C90" s="106" t="s">
        <v>114</v>
      </c>
      <c r="D90" s="106" t="s">
        <v>116</v>
      </c>
      <c r="E90" s="106" t="s">
        <v>3043</v>
      </c>
      <c r="F90" s="106" t="s">
        <v>137</v>
      </c>
      <c r="G90" s="106" t="s">
        <v>3043</v>
      </c>
      <c r="H90" s="106" t="s">
        <v>137</v>
      </c>
      <c r="I90" s="106" t="s">
        <v>3553</v>
      </c>
      <c r="J90">
        <v>2.46</v>
      </c>
    </row>
    <row r="91" spans="1:10" x14ac:dyDescent="0.25">
      <c r="A91" s="106" t="s">
        <v>2260</v>
      </c>
      <c r="B91" s="106">
        <v>2</v>
      </c>
      <c r="C91" s="106" t="s">
        <v>114</v>
      </c>
      <c r="D91" s="106" t="s">
        <v>116</v>
      </c>
      <c r="E91" s="106" t="s">
        <v>3043</v>
      </c>
      <c r="F91" s="106" t="s">
        <v>137</v>
      </c>
      <c r="G91" s="106" t="s">
        <v>3043</v>
      </c>
      <c r="H91" s="106" t="s">
        <v>137</v>
      </c>
      <c r="I91" s="106" t="s">
        <v>3554</v>
      </c>
      <c r="J91">
        <v>6.26</v>
      </c>
    </row>
    <row r="92" spans="1:10" x14ac:dyDescent="0.25">
      <c r="A92" s="106" t="s">
        <v>2263</v>
      </c>
      <c r="B92" s="106">
        <v>2</v>
      </c>
      <c r="C92" s="106" t="s">
        <v>114</v>
      </c>
      <c r="D92" s="106" t="s">
        <v>116</v>
      </c>
      <c r="E92" s="106" t="s">
        <v>3043</v>
      </c>
      <c r="F92" s="106" t="s">
        <v>137</v>
      </c>
      <c r="G92" s="106" t="s">
        <v>3043</v>
      </c>
      <c r="H92" s="106" t="s">
        <v>137</v>
      </c>
      <c r="I92" s="106" t="s">
        <v>3555</v>
      </c>
      <c r="J92">
        <v>2.74</v>
      </c>
    </row>
    <row r="93" spans="1:10" x14ac:dyDescent="0.25">
      <c r="A93" s="106" t="s">
        <v>2266</v>
      </c>
      <c r="B93" s="106">
        <v>2</v>
      </c>
      <c r="C93" s="106" t="s">
        <v>114</v>
      </c>
      <c r="D93" s="106" t="s">
        <v>116</v>
      </c>
      <c r="E93" s="106" t="s">
        <v>3043</v>
      </c>
      <c r="F93" s="106" t="s">
        <v>137</v>
      </c>
      <c r="G93" s="106" t="s">
        <v>3043</v>
      </c>
      <c r="H93" s="106" t="s">
        <v>137</v>
      </c>
      <c r="I93" s="106" t="s">
        <v>3556</v>
      </c>
      <c r="J93">
        <v>3.4</v>
      </c>
    </row>
    <row r="94" spans="1:10" x14ac:dyDescent="0.25">
      <c r="A94" s="106" t="s">
        <v>2269</v>
      </c>
      <c r="B94" s="106">
        <v>2</v>
      </c>
      <c r="C94" s="106" t="s">
        <v>114</v>
      </c>
      <c r="D94" s="106" t="s">
        <v>116</v>
      </c>
      <c r="E94" s="106" t="s">
        <v>3043</v>
      </c>
      <c r="F94" s="106" t="s">
        <v>137</v>
      </c>
      <c r="G94" s="106" t="s">
        <v>3043</v>
      </c>
      <c r="H94" s="106" t="s">
        <v>137</v>
      </c>
      <c r="I94" s="106" t="s">
        <v>3557</v>
      </c>
      <c r="J94">
        <v>5.5</v>
      </c>
    </row>
    <row r="95" spans="1:10" x14ac:dyDescent="0.25">
      <c r="A95" s="106" t="s">
        <v>2272</v>
      </c>
      <c r="B95" s="106">
        <v>10</v>
      </c>
      <c r="C95" s="106" t="s">
        <v>114</v>
      </c>
      <c r="D95" s="106" t="s">
        <v>116</v>
      </c>
      <c r="E95" s="106" t="s">
        <v>3043</v>
      </c>
      <c r="F95" s="106" t="s">
        <v>137</v>
      </c>
      <c r="G95" s="106" t="s">
        <v>3043</v>
      </c>
      <c r="H95" s="106" t="s">
        <v>137</v>
      </c>
      <c r="I95" s="106" t="s">
        <v>3099</v>
      </c>
      <c r="J95"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3EEA3-D2C3-416B-9EF3-E17B09DFB857}">
  <sheetPr codeName="TotInvPivot"/>
  <dimension ref="A1:V272"/>
  <sheetViews>
    <sheetView workbookViewId="0">
      <selection activeCell="J22" sqref="J22"/>
    </sheetView>
  </sheetViews>
  <sheetFormatPr defaultRowHeight="15" x14ac:dyDescent="0.25"/>
  <cols>
    <col min="1" max="1" width="28.42578125" bestFit="1" customWidth="1"/>
    <col min="2" max="2" width="8.5703125" bestFit="1" customWidth="1"/>
    <col min="3" max="3" width="13.7109375" bestFit="1" customWidth="1"/>
    <col min="4" max="4" width="21.140625" bestFit="1" customWidth="1"/>
    <col min="5" max="5" width="17" bestFit="1" customWidth="1"/>
    <col min="6" max="6" width="20.7109375" bestFit="1" customWidth="1"/>
    <col min="7" max="7" width="20.5703125" bestFit="1" customWidth="1"/>
    <col min="8" max="8" width="24" bestFit="1" customWidth="1"/>
    <col min="9" max="9" width="20.7109375" bestFit="1" customWidth="1"/>
    <col min="10" max="10" width="21" bestFit="1" customWidth="1"/>
    <col min="12" max="12" width="15.42578125" style="33" bestFit="1" customWidth="1"/>
    <col min="13" max="13" width="13.7109375" style="33" bestFit="1" customWidth="1"/>
    <col min="14" max="14" width="9.42578125" style="33" bestFit="1" customWidth="1"/>
    <col min="15" max="15" width="13.7109375" style="33" bestFit="1" customWidth="1"/>
    <col min="16" max="16" width="21.140625" style="33" bestFit="1" customWidth="1"/>
    <col min="17" max="17" width="17" bestFit="1" customWidth="1"/>
    <col min="18" max="18" width="21.42578125" bestFit="1" customWidth="1"/>
    <col min="19" max="19" width="22.7109375" bestFit="1" customWidth="1"/>
    <col min="20" max="21" width="22.85546875" bestFit="1" customWidth="1"/>
    <col min="22" max="22" width="23.140625" bestFit="1" customWidth="1"/>
  </cols>
  <sheetData>
    <row r="1" spans="1:22" ht="15" customHeight="1" x14ac:dyDescent="0.25">
      <c r="A1" s="240" t="s">
        <v>3474</v>
      </c>
      <c r="B1" s="240"/>
      <c r="C1" s="240"/>
      <c r="D1" s="238" t="str">
        <f>'Sku List'!G18</f>
        <v>AU</v>
      </c>
      <c r="E1" s="238"/>
      <c r="F1" s="239" t="s">
        <v>3477</v>
      </c>
      <c r="G1" s="239"/>
      <c r="H1" s="239"/>
      <c r="I1" s="239"/>
      <c r="J1" s="239"/>
      <c r="L1" s="239" t="s">
        <v>3475</v>
      </c>
      <c r="M1" s="239"/>
      <c r="N1" s="239"/>
      <c r="O1" s="239"/>
      <c r="P1" s="239"/>
      <c r="Q1" s="239"/>
      <c r="R1" s="239"/>
      <c r="S1" s="239"/>
    </row>
    <row r="2" spans="1:22" ht="15" customHeight="1" x14ac:dyDescent="0.25">
      <c r="A2" s="240"/>
      <c r="B2" s="240"/>
      <c r="C2" s="240"/>
      <c r="D2" s="238"/>
      <c r="E2" s="238"/>
      <c r="F2" s="239"/>
      <c r="G2" s="239"/>
      <c r="H2" s="239"/>
      <c r="I2" s="239"/>
      <c r="J2" s="239"/>
      <c r="L2" s="239"/>
      <c r="M2" s="239"/>
      <c r="N2" s="239"/>
      <c r="O2" s="239"/>
      <c r="P2" s="239"/>
      <c r="Q2" s="239"/>
      <c r="R2" s="239"/>
      <c r="S2" s="239"/>
    </row>
    <row r="3" spans="1:22" x14ac:dyDescent="0.25">
      <c r="A3" s="53" t="s">
        <v>149</v>
      </c>
      <c r="B3" s="53" t="s">
        <v>128</v>
      </c>
      <c r="C3" s="53" t="s">
        <v>2897</v>
      </c>
      <c r="D3" t="s">
        <v>3468</v>
      </c>
      <c r="E3" t="s">
        <v>3476</v>
      </c>
      <c r="F3" t="s">
        <v>3469</v>
      </c>
      <c r="G3" t="s">
        <v>3470</v>
      </c>
      <c r="H3" t="s">
        <v>3471</v>
      </c>
      <c r="I3" t="s">
        <v>3472</v>
      </c>
      <c r="J3" t="s">
        <v>3473</v>
      </c>
      <c r="L3" s="53" t="s">
        <v>2874</v>
      </c>
      <c r="M3" s="53" t="s">
        <v>128</v>
      </c>
      <c r="N3" s="53" t="s">
        <v>2875</v>
      </c>
      <c r="O3" s="53" t="s">
        <v>2897</v>
      </c>
      <c r="P3" t="s">
        <v>3468</v>
      </c>
      <c r="Q3" t="s">
        <v>3476</v>
      </c>
      <c r="R3" t="s">
        <v>3478</v>
      </c>
      <c r="S3" t="s">
        <v>3479</v>
      </c>
      <c r="T3" t="s">
        <v>3480</v>
      </c>
      <c r="U3" t="s">
        <v>3481</v>
      </c>
      <c r="V3" t="s">
        <v>3482</v>
      </c>
    </row>
    <row r="4" spans="1:22" x14ac:dyDescent="0.25">
      <c r="A4" t="s">
        <v>3199</v>
      </c>
      <c r="B4" t="s">
        <v>113</v>
      </c>
      <c r="C4" t="s">
        <v>3043</v>
      </c>
      <c r="D4" s="106">
        <v>171.12</v>
      </c>
      <c r="E4" s="106">
        <v>36</v>
      </c>
      <c r="F4" s="106">
        <v>255.98</v>
      </c>
      <c r="G4" s="106">
        <v>290.57</v>
      </c>
      <c r="H4" s="106">
        <v>350.91</v>
      </c>
      <c r="I4" s="106">
        <v>449.19</v>
      </c>
      <c r="J4" s="106">
        <v>142.52000000000001</v>
      </c>
      <c r="L4" t="s">
        <v>3007</v>
      </c>
      <c r="M4" t="s">
        <v>112</v>
      </c>
      <c r="N4" t="s">
        <v>116</v>
      </c>
      <c r="O4" t="s">
        <v>3043</v>
      </c>
      <c r="P4" s="106">
        <v>10.63</v>
      </c>
      <c r="Q4" s="106">
        <v>4</v>
      </c>
      <c r="R4" s="106">
        <v>2.98</v>
      </c>
      <c r="S4" s="106">
        <v>3.38</v>
      </c>
      <c r="T4" s="106">
        <v>4.08</v>
      </c>
      <c r="U4" s="106">
        <v>5.22</v>
      </c>
      <c r="V4" s="106">
        <v>5.34</v>
      </c>
    </row>
    <row r="5" spans="1:22" x14ac:dyDescent="0.25">
      <c r="A5" t="s">
        <v>3199</v>
      </c>
      <c r="B5" t="s">
        <v>112</v>
      </c>
      <c r="C5" t="s">
        <v>3043</v>
      </c>
      <c r="D5" s="106">
        <v>11.71</v>
      </c>
      <c r="E5" s="106">
        <v>4</v>
      </c>
      <c r="F5" s="106">
        <v>12.93</v>
      </c>
      <c r="G5" s="106">
        <v>14.68</v>
      </c>
      <c r="H5" s="106">
        <v>17.73</v>
      </c>
      <c r="I5" s="106">
        <v>22.7</v>
      </c>
      <c r="J5" s="106">
        <v>7.2</v>
      </c>
      <c r="L5" t="s">
        <v>3009</v>
      </c>
      <c r="M5" t="s">
        <v>112</v>
      </c>
      <c r="N5" t="s">
        <v>116</v>
      </c>
      <c r="O5" t="s">
        <v>3043</v>
      </c>
      <c r="P5" s="106">
        <v>10.59</v>
      </c>
      <c r="Q5" s="106">
        <v>2</v>
      </c>
      <c r="R5" s="106">
        <v>5.83</v>
      </c>
      <c r="S5" s="106">
        <v>6.61</v>
      </c>
      <c r="T5" s="106">
        <v>7.99</v>
      </c>
      <c r="U5" s="106">
        <v>10.220000000000001</v>
      </c>
      <c r="V5" s="106">
        <v>10.46</v>
      </c>
    </row>
    <row r="6" spans="1:22" x14ac:dyDescent="0.25">
      <c r="A6" t="s">
        <v>3200</v>
      </c>
      <c r="B6" t="s">
        <v>113</v>
      </c>
      <c r="C6" t="s">
        <v>3043</v>
      </c>
      <c r="D6" s="106">
        <v>79.88</v>
      </c>
      <c r="E6" s="106">
        <v>8</v>
      </c>
      <c r="F6" s="106">
        <v>75.69</v>
      </c>
      <c r="G6" s="106">
        <v>85.92</v>
      </c>
      <c r="H6" s="106">
        <v>103.76</v>
      </c>
      <c r="I6" s="106">
        <v>132.82</v>
      </c>
      <c r="J6" s="106">
        <v>42.14</v>
      </c>
      <c r="L6" t="s">
        <v>3045</v>
      </c>
      <c r="M6" t="s">
        <v>112</v>
      </c>
      <c r="N6" t="s">
        <v>116</v>
      </c>
      <c r="O6" t="s">
        <v>3043</v>
      </c>
      <c r="P6" s="106">
        <v>6</v>
      </c>
      <c r="Q6" s="106">
        <v>4</v>
      </c>
      <c r="R6" s="106">
        <v>2.09</v>
      </c>
      <c r="S6" s="106">
        <v>2.38</v>
      </c>
      <c r="T6" s="106">
        <v>2.87</v>
      </c>
      <c r="U6" s="106">
        <v>3.67</v>
      </c>
      <c r="V6" s="106">
        <v>3.76</v>
      </c>
    </row>
    <row r="7" spans="1:22" x14ac:dyDescent="0.25">
      <c r="A7" t="s">
        <v>3200</v>
      </c>
      <c r="B7" t="s">
        <v>112</v>
      </c>
      <c r="C7" t="s">
        <v>3043</v>
      </c>
      <c r="D7" s="106">
        <v>98.64</v>
      </c>
      <c r="E7" s="106">
        <v>36</v>
      </c>
      <c r="F7" s="106">
        <v>113.35</v>
      </c>
      <c r="G7" s="106">
        <v>128.66</v>
      </c>
      <c r="H7" s="106">
        <v>155.38999999999999</v>
      </c>
      <c r="I7" s="106">
        <v>198.89</v>
      </c>
      <c r="J7" s="106">
        <v>63.11</v>
      </c>
      <c r="L7" t="s">
        <v>3046</v>
      </c>
      <c r="M7" t="s">
        <v>112</v>
      </c>
      <c r="N7" t="s">
        <v>116</v>
      </c>
      <c r="O7" t="s">
        <v>3043</v>
      </c>
      <c r="P7" s="106">
        <v>5.44</v>
      </c>
      <c r="Q7" s="106">
        <v>2</v>
      </c>
      <c r="R7" s="106">
        <v>3.51</v>
      </c>
      <c r="S7" s="106">
        <v>3.99</v>
      </c>
      <c r="T7" s="106">
        <v>4.8099999999999996</v>
      </c>
      <c r="U7" s="106">
        <v>6.16</v>
      </c>
      <c r="V7" s="106">
        <v>6.31</v>
      </c>
    </row>
    <row r="8" spans="1:22" x14ac:dyDescent="0.25">
      <c r="A8" t="s">
        <v>3201</v>
      </c>
      <c r="B8" t="s">
        <v>113</v>
      </c>
      <c r="C8" t="s">
        <v>3043</v>
      </c>
      <c r="D8" s="106">
        <v>59.42</v>
      </c>
      <c r="E8" s="106">
        <v>32</v>
      </c>
      <c r="F8" s="106">
        <v>86.87</v>
      </c>
      <c r="G8" s="106">
        <v>98.61</v>
      </c>
      <c r="H8" s="106">
        <v>119.09</v>
      </c>
      <c r="I8" s="106">
        <v>152.44999999999999</v>
      </c>
      <c r="J8" s="106">
        <v>48.37</v>
      </c>
      <c r="L8" t="s">
        <v>2984</v>
      </c>
      <c r="M8" t="s">
        <v>112</v>
      </c>
      <c r="N8" t="s">
        <v>116</v>
      </c>
      <c r="O8" t="s">
        <v>3043</v>
      </c>
      <c r="P8" s="106">
        <v>4.7300000000000004</v>
      </c>
      <c r="Q8" s="106">
        <v>2</v>
      </c>
      <c r="R8" s="106">
        <v>2.4300000000000002</v>
      </c>
      <c r="S8" s="106">
        <v>2.76</v>
      </c>
      <c r="T8" s="106">
        <v>3.33</v>
      </c>
      <c r="U8" s="106">
        <v>4.2699999999999996</v>
      </c>
      <c r="V8" s="106">
        <v>4.37</v>
      </c>
    </row>
    <row r="9" spans="1:22" x14ac:dyDescent="0.25">
      <c r="A9" t="s">
        <v>3201</v>
      </c>
      <c r="B9" t="s">
        <v>112</v>
      </c>
      <c r="C9" t="s">
        <v>3043</v>
      </c>
      <c r="D9" s="106">
        <v>156.22</v>
      </c>
      <c r="E9" s="106">
        <v>86</v>
      </c>
      <c r="F9" s="106">
        <v>198.36</v>
      </c>
      <c r="G9" s="106">
        <v>225.17</v>
      </c>
      <c r="H9" s="106">
        <v>271.92</v>
      </c>
      <c r="I9" s="106">
        <v>348.07</v>
      </c>
      <c r="J9" s="106">
        <v>110.45</v>
      </c>
      <c r="L9" t="s">
        <v>3003</v>
      </c>
      <c r="M9" t="s">
        <v>113</v>
      </c>
      <c r="N9" t="s">
        <v>116</v>
      </c>
      <c r="O9" t="s">
        <v>3043</v>
      </c>
      <c r="P9" s="106">
        <v>27.2</v>
      </c>
      <c r="Q9" s="106">
        <v>20</v>
      </c>
      <c r="R9" s="106">
        <v>1.65</v>
      </c>
      <c r="S9" s="106">
        <v>1.87</v>
      </c>
      <c r="T9" s="106">
        <v>2.2599999999999998</v>
      </c>
      <c r="U9" s="106">
        <v>2.9</v>
      </c>
      <c r="V9" s="106">
        <v>2.97</v>
      </c>
    </row>
    <row r="10" spans="1:22" x14ac:dyDescent="0.25">
      <c r="A10" t="s">
        <v>3201</v>
      </c>
      <c r="B10" t="s">
        <v>114</v>
      </c>
      <c r="C10" t="s">
        <v>3043</v>
      </c>
      <c r="D10" s="106">
        <v>171.84</v>
      </c>
      <c r="E10" s="106">
        <v>148</v>
      </c>
      <c r="F10" s="106">
        <v>524.9</v>
      </c>
      <c r="G10" s="106">
        <v>595.78</v>
      </c>
      <c r="H10" s="106">
        <v>719.54</v>
      </c>
      <c r="I10" s="106">
        <v>921.04</v>
      </c>
      <c r="J10" s="106">
        <v>292.29000000000002</v>
      </c>
      <c r="L10" t="s">
        <v>3183</v>
      </c>
      <c r="M10" t="s">
        <v>112</v>
      </c>
      <c r="N10" t="s">
        <v>116</v>
      </c>
      <c r="O10" t="s">
        <v>3043</v>
      </c>
      <c r="P10" s="106">
        <v>5.71</v>
      </c>
      <c r="Q10" s="106">
        <v>2</v>
      </c>
      <c r="R10" s="106">
        <v>2.81</v>
      </c>
      <c r="S10" s="106">
        <v>3.19</v>
      </c>
      <c r="T10" s="106">
        <v>3.86</v>
      </c>
      <c r="U10" s="106">
        <v>4.9400000000000004</v>
      </c>
      <c r="V10" s="106">
        <v>5.05</v>
      </c>
    </row>
    <row r="11" spans="1:22" x14ac:dyDescent="0.25">
      <c r="A11" t="s">
        <v>3463</v>
      </c>
      <c r="B11" t="s">
        <v>113</v>
      </c>
      <c r="C11" t="s">
        <v>3043</v>
      </c>
      <c r="D11" s="106">
        <v>23.32</v>
      </c>
      <c r="E11" s="106">
        <v>8</v>
      </c>
      <c r="F11" s="106">
        <v>53.43</v>
      </c>
      <c r="G11" s="106">
        <v>60.64</v>
      </c>
      <c r="H11" s="106">
        <v>73.23</v>
      </c>
      <c r="I11" s="106">
        <v>93.75</v>
      </c>
      <c r="J11" s="106">
        <v>29.75</v>
      </c>
      <c r="L11" t="s">
        <v>3083</v>
      </c>
      <c r="M11" t="s">
        <v>113</v>
      </c>
      <c r="N11" t="s">
        <v>116</v>
      </c>
      <c r="O11" t="s">
        <v>3043</v>
      </c>
      <c r="P11" s="106">
        <v>9.56</v>
      </c>
      <c r="Q11" s="106">
        <v>2</v>
      </c>
      <c r="R11" s="106">
        <v>4.57</v>
      </c>
      <c r="S11" s="106">
        <v>5.19</v>
      </c>
      <c r="T11" s="106">
        <v>6.26</v>
      </c>
      <c r="U11" s="106">
        <v>8.02</v>
      </c>
      <c r="V11" s="106">
        <v>8.2100000000000009</v>
      </c>
    </row>
    <row r="12" spans="1:22" x14ac:dyDescent="0.25">
      <c r="A12" t="s">
        <v>3463</v>
      </c>
      <c r="B12" t="s">
        <v>114</v>
      </c>
      <c r="C12" t="s">
        <v>3043</v>
      </c>
      <c r="D12" s="106">
        <v>60.36</v>
      </c>
      <c r="E12" s="106">
        <v>34</v>
      </c>
      <c r="F12" s="106">
        <v>158.22999999999999</v>
      </c>
      <c r="G12" s="106">
        <v>179.61</v>
      </c>
      <c r="H12" s="106">
        <v>216.9</v>
      </c>
      <c r="I12" s="106">
        <v>277.66000000000003</v>
      </c>
      <c r="J12" s="106">
        <v>88.1</v>
      </c>
      <c r="L12" t="s">
        <v>2992</v>
      </c>
      <c r="M12" t="s">
        <v>112</v>
      </c>
      <c r="N12" t="s">
        <v>116</v>
      </c>
      <c r="O12" t="s">
        <v>3043</v>
      </c>
      <c r="P12" s="106">
        <v>17.18</v>
      </c>
      <c r="Q12" s="106">
        <v>2</v>
      </c>
      <c r="R12" s="106">
        <v>7.76</v>
      </c>
      <c r="S12" s="106">
        <v>8.81</v>
      </c>
      <c r="T12" s="106">
        <v>10.64</v>
      </c>
      <c r="U12" s="106">
        <v>13.62</v>
      </c>
      <c r="V12" s="106">
        <v>13.94</v>
      </c>
    </row>
    <row r="13" spans="1:22" x14ac:dyDescent="0.25">
      <c r="A13" t="s">
        <v>3202</v>
      </c>
      <c r="B13" t="s">
        <v>113</v>
      </c>
      <c r="C13" t="s">
        <v>3043</v>
      </c>
      <c r="D13" s="106">
        <v>5.5</v>
      </c>
      <c r="E13" s="106">
        <v>2</v>
      </c>
      <c r="F13" s="106">
        <v>8.6199999999999992</v>
      </c>
      <c r="G13" s="106">
        <v>9.7799999999999994</v>
      </c>
      <c r="H13" s="106">
        <v>11.81</v>
      </c>
      <c r="I13" s="106">
        <v>15.12</v>
      </c>
      <c r="J13" s="106">
        <v>4.8</v>
      </c>
      <c r="L13" t="s">
        <v>3012</v>
      </c>
      <c r="M13" t="s">
        <v>112</v>
      </c>
      <c r="N13" t="s">
        <v>116</v>
      </c>
      <c r="O13" t="s">
        <v>3043</v>
      </c>
      <c r="P13" s="106">
        <v>60</v>
      </c>
      <c r="Q13" s="106">
        <v>50</v>
      </c>
      <c r="R13" s="106">
        <v>1.64</v>
      </c>
      <c r="S13" s="106">
        <v>1.86</v>
      </c>
      <c r="T13" s="106">
        <v>2.25</v>
      </c>
      <c r="U13" s="106">
        <v>2.87</v>
      </c>
      <c r="V13" s="106">
        <v>2.94</v>
      </c>
    </row>
    <row r="14" spans="1:22" x14ac:dyDescent="0.25">
      <c r="A14" t="s">
        <v>3202</v>
      </c>
      <c r="B14" t="s">
        <v>114</v>
      </c>
      <c r="C14" t="s">
        <v>3043</v>
      </c>
      <c r="D14" s="106">
        <v>37.799999999999997</v>
      </c>
      <c r="E14" s="106">
        <v>28</v>
      </c>
      <c r="F14" s="106">
        <v>118.92</v>
      </c>
      <c r="G14" s="106">
        <v>134.97999999999999</v>
      </c>
      <c r="H14" s="106">
        <v>163.03</v>
      </c>
      <c r="I14" s="106">
        <v>208.69</v>
      </c>
      <c r="J14" s="106">
        <v>66.2</v>
      </c>
      <c r="L14" t="s">
        <v>3092</v>
      </c>
      <c r="M14" t="s">
        <v>114</v>
      </c>
      <c r="N14" t="s">
        <v>116</v>
      </c>
      <c r="O14" t="s">
        <v>3043</v>
      </c>
      <c r="P14" s="106">
        <v>3.2</v>
      </c>
      <c r="Q14" s="106">
        <v>2</v>
      </c>
      <c r="R14" s="106">
        <v>2.91</v>
      </c>
      <c r="S14" s="106">
        <v>3.31</v>
      </c>
      <c r="T14" s="106">
        <v>3.99</v>
      </c>
      <c r="U14" s="106">
        <v>5.1100000000000003</v>
      </c>
      <c r="V14" s="106">
        <v>5.23</v>
      </c>
    </row>
    <row r="15" spans="1:22" x14ac:dyDescent="0.25">
      <c r="A15" t="s">
        <v>2948</v>
      </c>
      <c r="B15" t="s">
        <v>114</v>
      </c>
      <c r="C15" t="s">
        <v>3043</v>
      </c>
      <c r="D15" s="106">
        <v>121.12</v>
      </c>
      <c r="E15" s="106">
        <v>36</v>
      </c>
      <c r="F15" s="106">
        <v>226.35</v>
      </c>
      <c r="G15" s="106">
        <v>256.95</v>
      </c>
      <c r="H15" s="106">
        <v>310.32</v>
      </c>
      <c r="I15" s="106">
        <v>397.17</v>
      </c>
      <c r="J15" s="106">
        <v>126</v>
      </c>
      <c r="L15" t="s">
        <v>2952</v>
      </c>
      <c r="M15" t="s">
        <v>114</v>
      </c>
      <c r="N15" t="s">
        <v>116</v>
      </c>
      <c r="O15" t="s">
        <v>3043</v>
      </c>
      <c r="P15" s="106">
        <v>3.72</v>
      </c>
      <c r="Q15" s="106">
        <v>2</v>
      </c>
      <c r="R15" s="106">
        <v>2.91</v>
      </c>
      <c r="S15" s="106">
        <v>3.31</v>
      </c>
      <c r="T15" s="106">
        <v>3.99</v>
      </c>
      <c r="U15" s="106">
        <v>5.1100000000000003</v>
      </c>
      <c r="V15" s="106">
        <v>5.23</v>
      </c>
    </row>
    <row r="16" spans="1:22" x14ac:dyDescent="0.25">
      <c r="A16" t="s">
        <v>3240</v>
      </c>
      <c r="B16" t="s">
        <v>113</v>
      </c>
      <c r="C16" t="s">
        <v>3044</v>
      </c>
      <c r="D16" s="106">
        <v>2.12</v>
      </c>
      <c r="E16" s="106">
        <v>4</v>
      </c>
      <c r="F16" s="106">
        <v>44.62</v>
      </c>
      <c r="G16" s="106">
        <v>50.65</v>
      </c>
      <c r="H16" s="106">
        <v>61.17</v>
      </c>
      <c r="I16" s="106">
        <v>78.3</v>
      </c>
      <c r="J16" s="106">
        <v>24.84</v>
      </c>
      <c r="L16" t="s">
        <v>3093</v>
      </c>
      <c r="M16" t="s">
        <v>114</v>
      </c>
      <c r="N16" t="s">
        <v>116</v>
      </c>
      <c r="O16" t="s">
        <v>3043</v>
      </c>
      <c r="P16" s="106">
        <v>6.4</v>
      </c>
      <c r="Q16" s="106">
        <v>10</v>
      </c>
      <c r="R16" s="106">
        <v>1.9</v>
      </c>
      <c r="S16" s="106">
        <v>2.16</v>
      </c>
      <c r="T16" s="106">
        <v>2.6</v>
      </c>
      <c r="U16" s="106">
        <v>3.33</v>
      </c>
      <c r="V16" s="106">
        <v>3.41</v>
      </c>
    </row>
    <row r="17" spans="12:22" x14ac:dyDescent="0.25">
      <c r="L17" t="s">
        <v>3151</v>
      </c>
      <c r="M17" t="s">
        <v>113</v>
      </c>
      <c r="N17" t="s">
        <v>116</v>
      </c>
      <c r="O17" t="s">
        <v>3043</v>
      </c>
      <c r="P17" s="106">
        <v>5.5</v>
      </c>
      <c r="Q17" s="106">
        <v>2</v>
      </c>
      <c r="R17" s="106">
        <v>4.3099999999999996</v>
      </c>
      <c r="S17" s="106">
        <v>4.8899999999999997</v>
      </c>
      <c r="T17" s="106">
        <v>5.91</v>
      </c>
      <c r="U17" s="106">
        <v>7.56</v>
      </c>
      <c r="V17" s="106">
        <v>7.74</v>
      </c>
    </row>
    <row r="18" spans="12:22" x14ac:dyDescent="0.25">
      <c r="L18" t="s">
        <v>3099</v>
      </c>
      <c r="M18" t="s">
        <v>114</v>
      </c>
      <c r="N18" t="s">
        <v>116</v>
      </c>
      <c r="O18" t="s">
        <v>3043</v>
      </c>
      <c r="P18" s="106">
        <v>15</v>
      </c>
      <c r="Q18" s="106">
        <v>10</v>
      </c>
      <c r="R18" s="106">
        <v>3.64</v>
      </c>
      <c r="S18" s="106">
        <v>4.1399999999999997</v>
      </c>
      <c r="T18" s="106">
        <v>5</v>
      </c>
      <c r="U18" s="106">
        <v>6.39</v>
      </c>
      <c r="V18" s="106">
        <v>6.54</v>
      </c>
    </row>
    <row r="19" spans="12:22" x14ac:dyDescent="0.25">
      <c r="L19"/>
      <c r="M19"/>
      <c r="N19"/>
      <c r="O19"/>
      <c r="P19"/>
    </row>
    <row r="20" spans="12:22" x14ac:dyDescent="0.25">
      <c r="L20"/>
      <c r="M20"/>
      <c r="N20"/>
      <c r="O20"/>
      <c r="P20"/>
    </row>
    <row r="21" spans="12:22" x14ac:dyDescent="0.25">
      <c r="L21"/>
      <c r="M21"/>
      <c r="N21"/>
      <c r="O21"/>
      <c r="P21"/>
    </row>
    <row r="22" spans="12:22" x14ac:dyDescent="0.25">
      <c r="L22"/>
      <c r="M22"/>
      <c r="N22"/>
      <c r="O22"/>
      <c r="P22"/>
    </row>
    <row r="23" spans="12:22" x14ac:dyDescent="0.25">
      <c r="L23"/>
      <c r="M23"/>
      <c r="N23"/>
      <c r="O23"/>
      <c r="P23"/>
    </row>
    <row r="24" spans="12:22" x14ac:dyDescent="0.25">
      <c r="L24"/>
      <c r="M24"/>
      <c r="N24"/>
      <c r="O24"/>
      <c r="P24"/>
    </row>
    <row r="25" spans="12:22" x14ac:dyDescent="0.25">
      <c r="L25"/>
      <c r="M25"/>
      <c r="N25"/>
      <c r="O25"/>
      <c r="P25"/>
    </row>
    <row r="26" spans="12:22" x14ac:dyDescent="0.25">
      <c r="L26"/>
      <c r="M26"/>
      <c r="N26"/>
      <c r="O26"/>
      <c r="P26"/>
    </row>
    <row r="27" spans="12:22" x14ac:dyDescent="0.25">
      <c r="L27"/>
      <c r="M27"/>
      <c r="N27"/>
      <c r="O27"/>
      <c r="P27"/>
    </row>
    <row r="28" spans="12:22" x14ac:dyDescent="0.25">
      <c r="L28"/>
      <c r="M28"/>
      <c r="N28"/>
      <c r="O28"/>
      <c r="P28"/>
    </row>
    <row r="29" spans="12:22" x14ac:dyDescent="0.25">
      <c r="L29"/>
      <c r="M29"/>
      <c r="N29"/>
      <c r="O29"/>
      <c r="P29"/>
    </row>
    <row r="30" spans="12:22" x14ac:dyDescent="0.25">
      <c r="L30"/>
      <c r="M30"/>
      <c r="N30"/>
      <c r="O30"/>
      <c r="P30"/>
    </row>
    <row r="31" spans="12:22" x14ac:dyDescent="0.25">
      <c r="L31"/>
      <c r="M31"/>
      <c r="N31"/>
      <c r="O31"/>
      <c r="P31"/>
    </row>
    <row r="32" spans="12:22" x14ac:dyDescent="0.25">
      <c r="L32"/>
      <c r="M32"/>
      <c r="N32"/>
      <c r="O32"/>
      <c r="P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</sheetData>
  <mergeCells count="5">
    <mergeCell ref="D1:E2"/>
    <mergeCell ref="F1:J2"/>
    <mergeCell ref="L1:P2"/>
    <mergeCell ref="Q1:S2"/>
    <mergeCell ref="A1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4A40C-91C8-49AC-8BE8-6357AE2E2CF4}">
  <sheetPr codeName="Inventory"/>
  <dimension ref="A1:AB1278"/>
  <sheetViews>
    <sheetView topLeftCell="I1" zoomScale="85" zoomScaleNormal="85" workbookViewId="0">
      <selection activeCell="N15" sqref="N15"/>
    </sheetView>
  </sheetViews>
  <sheetFormatPr defaultColWidth="9.140625" defaultRowHeight="15" x14ac:dyDescent="0.25"/>
  <cols>
    <col min="1" max="1" width="36.140625" bestFit="1" customWidth="1"/>
    <col min="2" max="2" width="14.7109375" bestFit="1" customWidth="1"/>
    <col min="3" max="3" width="9.42578125" bestFit="1" customWidth="1"/>
    <col min="4" max="4" width="81.140625" bestFit="1" customWidth="1"/>
    <col min="5" max="5" width="15.42578125" bestFit="1" customWidth="1"/>
    <col min="6" max="6" width="9.7109375" bestFit="1" customWidth="1"/>
    <col min="7" max="7" width="20.7109375" bestFit="1" customWidth="1"/>
    <col min="8" max="8" width="19.42578125" bestFit="1" customWidth="1"/>
    <col min="9" max="9" width="16.28515625" bestFit="1" customWidth="1"/>
    <col min="10" max="10" width="16.140625" bestFit="1" customWidth="1"/>
    <col min="11" max="11" width="16.42578125" bestFit="1" customWidth="1"/>
    <col min="12" max="12" width="30.7109375" bestFit="1" customWidth="1"/>
    <col min="13" max="13" width="17" bestFit="1" customWidth="1"/>
    <col min="14" max="14" width="81.140625" bestFit="1" customWidth="1"/>
    <col min="15" max="15" width="21.42578125" bestFit="1" customWidth="1"/>
    <col min="16" max="16" width="21.7109375" bestFit="1" customWidth="1"/>
    <col min="17" max="17" width="21.42578125" bestFit="1" customWidth="1"/>
    <col min="18" max="18" width="21.85546875" bestFit="1" customWidth="1"/>
    <col min="19" max="19" width="13.7109375" bestFit="1" customWidth="1"/>
    <col min="20" max="20" width="31.7109375" bestFit="1" customWidth="1"/>
    <col min="21" max="21" width="19.5703125" bestFit="1" customWidth="1"/>
    <col min="22" max="23" width="19" bestFit="1" customWidth="1"/>
    <col min="24" max="24" width="22.28515625" bestFit="1" customWidth="1"/>
    <col min="25" max="25" width="19" bestFit="1" customWidth="1"/>
    <col min="26" max="26" width="19.28515625" bestFit="1" customWidth="1"/>
    <col min="27" max="27" width="19" bestFit="1" customWidth="1"/>
    <col min="28" max="28" width="19.28515625" bestFit="1" customWidth="1"/>
    <col min="29" max="29" width="19.42578125" customWidth="1"/>
    <col min="30" max="30" width="20.28515625" customWidth="1"/>
    <col min="31" max="31" width="36.140625" customWidth="1"/>
    <col min="32" max="32" width="26.28515625" customWidth="1"/>
  </cols>
  <sheetData>
    <row r="1" spans="1:28" s="189" customFormat="1" x14ac:dyDescent="0.25">
      <c r="A1" s="207" t="s">
        <v>58</v>
      </c>
      <c r="B1" s="206" t="s">
        <v>86</v>
      </c>
      <c r="C1" t="s">
        <v>128</v>
      </c>
      <c r="D1" s="206" t="s">
        <v>2846</v>
      </c>
      <c r="E1" s="206" t="s">
        <v>3249</v>
      </c>
      <c r="F1" t="s">
        <v>2875</v>
      </c>
      <c r="G1" s="206" t="s">
        <v>98</v>
      </c>
      <c r="H1" s="208" t="s">
        <v>3250</v>
      </c>
      <c r="I1" s="189" t="s">
        <v>2898</v>
      </c>
      <c r="J1" s="206" t="s">
        <v>2896</v>
      </c>
      <c r="K1" s="206" t="s">
        <v>2897</v>
      </c>
      <c r="L1" s="206" t="s">
        <v>149</v>
      </c>
      <c r="M1" s="206" t="s">
        <v>2899</v>
      </c>
      <c r="N1" s="206" t="s">
        <v>2874</v>
      </c>
      <c r="O1" s="209" t="s">
        <v>2937</v>
      </c>
      <c r="P1" s="209" t="s">
        <v>2901</v>
      </c>
      <c r="Q1" s="209" t="s">
        <v>2926</v>
      </c>
      <c r="R1" s="209" t="s">
        <v>3103</v>
      </c>
      <c r="S1" s="206" t="s">
        <v>99</v>
      </c>
      <c r="T1" s="206" t="s">
        <v>3467</v>
      </c>
      <c r="U1" s="209" t="s">
        <v>2909</v>
      </c>
      <c r="V1" s="209" t="s">
        <v>153</v>
      </c>
      <c r="W1" s="209" t="s">
        <v>154</v>
      </c>
      <c r="X1" s="209" t="s">
        <v>2876</v>
      </c>
      <c r="Y1" s="209" t="s">
        <v>155</v>
      </c>
      <c r="Z1" s="209" t="s">
        <v>156</v>
      </c>
      <c r="AA1" s="209"/>
      <c r="AB1" s="190"/>
    </row>
    <row r="2" spans="1:28" x14ac:dyDescent="0.25">
      <c r="A2" t="s">
        <v>157</v>
      </c>
      <c r="B2" t="s">
        <v>158</v>
      </c>
      <c r="C2" t="s">
        <v>112</v>
      </c>
      <c r="D2" t="s">
        <v>159</v>
      </c>
      <c r="E2">
        <v>1.5</v>
      </c>
      <c r="F2" t="s">
        <v>116</v>
      </c>
      <c r="G2" t="s">
        <v>102</v>
      </c>
      <c r="H2">
        <v>2.0926484500000004</v>
      </c>
      <c r="I2" t="str">
        <f>IF(Inventory[[#This Row],[METAL]] = "925 Silver",  "7113.11.00"," 7113.19.00")</f>
        <v>7113.11.00</v>
      </c>
      <c r="J2" t="str">
        <f>IF(Inventory[[#This Row],[METAL]]= "925 Silver", "7113.11.10.00"," 7113.19.10.00")</f>
        <v>7113.11.10.00</v>
      </c>
      <c r="K2" t="str">
        <f>IF(Inventory[[#This Row],[METAL]] = "925 Silver",  "7113.11.00"," 7113.19.00")</f>
        <v>7113.11.00</v>
      </c>
      <c r="L2" s="106" t="str">
        <f>PROPER(Inventory[[#This Row],[METAL]] &amp; " " &amp; Inventory[[#This Row],[Item Type]])</f>
        <v>925 Silver Chain</v>
      </c>
      <c r="M2" t="str">
        <f>IFERROR(VLOOKUP(Inventory[[#This Row],[Short Description]],Map!$G$12:$H$32,2,FALSE), IF(F1 = "925 Silver", "7113.11.10.00", "7113.19.29.00"))</f>
        <v>7113.19.29.00</v>
      </c>
      <c r="N2" t="str">
        <f>Inventory[[#This Row],[ASIN]] &amp; " " &amp; Inventory[[#This Row],[Short Description]]</f>
        <v>B00NG1HUX0 Curb Chain</v>
      </c>
      <c r="O2" s="33">
        <f>Inventory[[#This Row],[Total Price GBP]]/ EURtoGBP</f>
        <v>2.3754047550129691</v>
      </c>
      <c r="P2" s="33">
        <f>Inventory[[#This Row],[Total Price GBP]]/USDtoGBP</f>
        <v>2.8686733618192615</v>
      </c>
      <c r="Q2" s="33">
        <f>Inventory[[#This Row],[Total Price GBP]]/ CADtoGBP</f>
        <v>3.6720668102049023</v>
      </c>
      <c r="R2" s="33">
        <f>Inventory[[#This Row],[Total Price GBP]]/AUDtoGBP</f>
        <v>3.7586185250377189</v>
      </c>
      <c r="S2">
        <f>IFERROR(VLOOKUP(Inventory[[#This Row],[Assigned Item SKU]],skuQuantity[#All],2,FALSE),0)</f>
        <v>4</v>
      </c>
      <c r="T2" t="str">
        <f>PROPER(Inventory[[#This Row],[METAL]] &amp; " " &amp; Inventory[[#This Row],[Item Type]])</f>
        <v>925 Silver Chain</v>
      </c>
      <c r="U2" s="33">
        <f>Inventory[[#This Row],[Quantity]]*Inventory[[#This Row],[Weight (g)]]</f>
        <v>6</v>
      </c>
      <c r="V2" s="33">
        <f>Inventory[[#This Row],[Total Price GBP]]*Inventory[[#This Row],[Quantity]]</f>
        <v>8.3705938000000017</v>
      </c>
      <c r="W2" s="33">
        <f>Inventory[[#This Row],[Total Cost GBP]]/EURtoGBP</f>
        <v>9.5016190200518764</v>
      </c>
      <c r="X2" s="33">
        <f>Inventory[[#This Row],[Total Cost GBP]]/USDtoGBP</f>
        <v>11.474693447277046</v>
      </c>
      <c r="Y2" s="33">
        <f>Inventory[[#This Row],[Total Cost GBP]]/CADtoGBP</f>
        <v>14.688267240819609</v>
      </c>
      <c r="Z2" s="33">
        <f>Inventory[[#This Row],[Total Cost GBP]]*AUDtoGBP</f>
        <v>4.6604118040880014</v>
      </c>
      <c r="AA2" s="33"/>
      <c r="AB2" s="33"/>
    </row>
    <row r="3" spans="1:28" x14ac:dyDescent="0.25">
      <c r="A3" t="s">
        <v>57</v>
      </c>
      <c r="B3" t="s">
        <v>160</v>
      </c>
      <c r="C3" t="s">
        <v>112</v>
      </c>
      <c r="D3" t="s">
        <v>159</v>
      </c>
      <c r="E3">
        <v>1.7857142857142858</v>
      </c>
      <c r="F3" t="s">
        <v>116</v>
      </c>
      <c r="G3" t="s">
        <v>102</v>
      </c>
      <c r="H3">
        <v>2.4248981071428575</v>
      </c>
      <c r="I3" t="str">
        <f>IF(Inventory[[#This Row],[METAL]] = "925 Silver",  "7113.11.00"," 7113.19.00")</f>
        <v>7113.11.00</v>
      </c>
      <c r="J3" t="str">
        <f>IF(Inventory[[#This Row],[METAL]]= "925 Silver", "7113.11.10.00"," 7113.19.10.00")</f>
        <v>7113.11.10.00</v>
      </c>
      <c r="K3" t="str">
        <f>IF(Inventory[[#This Row],[METAL]] = "925 Silver",  "7113.11.00"," 7113.19.00")</f>
        <v>7113.11.00</v>
      </c>
      <c r="L3" s="106" t="str">
        <f>PROPER(Inventory[[#This Row],[METAL]] &amp; " " &amp; Inventory[[#This Row],[Item Type]])</f>
        <v>925 Silver Chain</v>
      </c>
      <c r="M3" s="106" t="str">
        <f>IFERROR(VLOOKUP(Inventory[[#This Row],[Short Description]],Map!$G$12:$H$32,2,FALSE), IF(F2 = "925 Silver", "7113.11.10.00", "7113.19.29.00"))</f>
        <v>7113.11.10.00</v>
      </c>
      <c r="N3" s="106" t="str">
        <f>Inventory[[#This Row],[ASIN]] &amp; " " &amp; Inventory[[#This Row],[Short Description]]</f>
        <v>B00NG1HX9Q Curb Chain</v>
      </c>
      <c r="O3" s="33">
        <f>Inventory[[#This Row],[Total Price GBP]]/ EURtoGBP</f>
        <v>2.7525476121558263</v>
      </c>
      <c r="P3" s="33">
        <f>Inventory[[#This Row],[Total Price GBP]]/USDtoGBP</f>
        <v>3.3241324433096557</v>
      </c>
      <c r="Q3" s="33">
        <f>Inventory[[#This Row],[Total Price GBP]]/ CADtoGBP</f>
        <v>4.2550806167982858</v>
      </c>
      <c r="R3" s="33">
        <f>Inventory[[#This Row],[Total Price GBP]]/AUDtoGBP</f>
        <v>4.3553741417178991</v>
      </c>
      <c r="S3" s="33">
        <f>IFERROR(VLOOKUP(Inventory[[#This Row],[Assigned Item SKU]],skuQuantity[#All],2,FALSE),0)</f>
        <v>2</v>
      </c>
      <c r="T3" s="33" t="str">
        <f>PROPER(Inventory[[#This Row],[METAL]] &amp; " " &amp; Inventory[[#This Row],[Item Type]])</f>
        <v>925 Silver Chain</v>
      </c>
      <c r="U3" s="33">
        <f>Inventory[[#This Row],[Quantity]]*Inventory[[#This Row],[Weight (g)]]</f>
        <v>3.5714285714285716</v>
      </c>
      <c r="V3" s="33">
        <f>Inventory[[#This Row],[Total Price GBP]]*Inventory[[#This Row],[Quantity]]</f>
        <v>4.8497962142857149</v>
      </c>
      <c r="W3" s="33">
        <f>Inventory[[#This Row],[Total Cost GBP]]/EURtoGBP</f>
        <v>5.5050952243116527</v>
      </c>
      <c r="X3" s="33">
        <f>Inventory[[#This Row],[Total Cost GBP]]/USDtoGBP</f>
        <v>6.6482648866193115</v>
      </c>
      <c r="Y3" s="33">
        <f>Inventory[[#This Row],[Total Cost GBP]]/CADtoGBP</f>
        <v>8.5101612335965715</v>
      </c>
      <c r="Z3" s="33">
        <f>Inventory[[#This Row],[Total Cost GBP]]*AUDtoGBP</f>
        <v>2.7001725402657146</v>
      </c>
      <c r="AA3" s="33"/>
      <c r="AB3" s="33"/>
    </row>
    <row r="4" spans="1:28" x14ac:dyDescent="0.25">
      <c r="A4" t="s">
        <v>56</v>
      </c>
      <c r="B4" t="s">
        <v>161</v>
      </c>
      <c r="C4" t="s">
        <v>112</v>
      </c>
      <c r="D4" t="s">
        <v>159</v>
      </c>
      <c r="E4">
        <v>2</v>
      </c>
      <c r="F4" t="s">
        <v>116</v>
      </c>
      <c r="G4" t="s">
        <v>102</v>
      </c>
      <c r="H4">
        <v>2.6740853499999999</v>
      </c>
      <c r="I4" t="str">
        <f>IF(Inventory[[#This Row],[METAL]] = "925 Silver",  "7113.11.00"," 7113.19.00")</f>
        <v>7113.11.00</v>
      </c>
      <c r="J4" t="str">
        <f>IF(Inventory[[#This Row],[METAL]]= "925 Silver", "7113.11.10.00"," 7113.19.10.00")</f>
        <v>7113.11.10.00</v>
      </c>
      <c r="K4" t="str">
        <f>IF(Inventory[[#This Row],[METAL]] = "925 Silver",  "7113.11.00"," 7113.19.00")</f>
        <v>7113.11.00</v>
      </c>
      <c r="L4" s="106" t="str">
        <f>PROPER(Inventory[[#This Row],[METAL]] &amp; " " &amp; Inventory[[#This Row],[Item Type]])</f>
        <v>925 Silver Chain</v>
      </c>
      <c r="M4" s="106" t="str">
        <f>IFERROR(VLOOKUP(Inventory[[#This Row],[Short Description]],Map!$G$12:$H$32,2,FALSE), IF(F3 = "925 Silver", "7113.11.10.00", "7113.19.29.00"))</f>
        <v>7113.11.10.00</v>
      </c>
      <c r="N4" s="106" t="str">
        <f>Inventory[[#This Row],[ASIN]] &amp; " " &amp; Inventory[[#This Row],[Short Description]]</f>
        <v>B00NG1HXZ0 Curb Chain</v>
      </c>
      <c r="O4" s="33">
        <f>Inventory[[#This Row],[Total Price GBP]]/ EURtoGBP</f>
        <v>3.0354047550129688</v>
      </c>
      <c r="P4" s="33">
        <f>Inventory[[#This Row],[Total Price GBP]]/USDtoGBP</f>
        <v>3.6657267544274506</v>
      </c>
      <c r="Q4" s="33">
        <f>Inventory[[#This Row],[Total Price GBP]]/ CADtoGBP</f>
        <v>4.692340971743322</v>
      </c>
      <c r="R4" s="33">
        <f>Inventory[[#This Row],[Total Price GBP]]/AUDtoGBP</f>
        <v>4.8029408542280336</v>
      </c>
      <c r="S4" s="33">
        <f>IFERROR(VLOOKUP(Inventory[[#This Row],[Assigned Item SKU]],skuQuantity[#All],2,FALSE),0)</f>
        <v>10</v>
      </c>
      <c r="T4" s="33" t="str">
        <f>PROPER(Inventory[[#This Row],[METAL]] &amp; " " &amp; Inventory[[#This Row],[Item Type]])</f>
        <v>925 Silver Chain</v>
      </c>
      <c r="U4" s="33">
        <f>Inventory[[#This Row],[Quantity]]*Inventory[[#This Row],[Weight (g)]]</f>
        <v>20</v>
      </c>
      <c r="V4" s="33">
        <f>Inventory[[#This Row],[Total Price GBP]]*Inventory[[#This Row],[Quantity]]</f>
        <v>26.7408535</v>
      </c>
      <c r="W4" s="33">
        <f>Inventory[[#This Row],[Total Cost GBP]]/EURtoGBP</f>
        <v>30.354047550129689</v>
      </c>
      <c r="X4" s="33">
        <f>Inventory[[#This Row],[Total Cost GBP]]/USDtoGBP</f>
        <v>36.657267544274504</v>
      </c>
      <c r="Y4" s="33">
        <f>Inventory[[#This Row],[Total Cost GBP]]/CADtoGBP</f>
        <v>46.923409717433223</v>
      </c>
      <c r="Z4" s="33">
        <f>Inventory[[#This Row],[Total Cost GBP]]*AUDtoGBP</f>
        <v>14.888237594660001</v>
      </c>
      <c r="AA4" s="33"/>
      <c r="AB4" s="33"/>
    </row>
    <row r="5" spans="1:28" x14ac:dyDescent="0.25">
      <c r="A5" t="s">
        <v>55</v>
      </c>
      <c r="B5" t="s">
        <v>162</v>
      </c>
      <c r="C5" t="s">
        <v>112</v>
      </c>
      <c r="D5" t="s">
        <v>159</v>
      </c>
      <c r="E5">
        <v>2.7197183098591542</v>
      </c>
      <c r="F5" t="s">
        <v>116</v>
      </c>
      <c r="G5" t="s">
        <v>102</v>
      </c>
      <c r="H5">
        <v>3.5110269159154925</v>
      </c>
      <c r="I5" t="str">
        <f>IF(Inventory[[#This Row],[METAL]] = "925 Silver",  "7113.11.00"," 7113.19.00")</f>
        <v>7113.11.00</v>
      </c>
      <c r="J5" t="str">
        <f>IF(Inventory[[#This Row],[METAL]]= "925 Silver", "7113.11.10.00"," 7113.19.10.00")</f>
        <v>7113.11.10.00</v>
      </c>
      <c r="K5" t="str">
        <f>IF(Inventory[[#This Row],[METAL]] = "925 Silver",  "7113.11.00"," 7113.19.00")</f>
        <v>7113.11.00</v>
      </c>
      <c r="L5" s="106" t="str">
        <f>PROPER(Inventory[[#This Row],[METAL]] &amp; " " &amp; Inventory[[#This Row],[Item Type]])</f>
        <v>925 Silver Chain</v>
      </c>
      <c r="M5" s="106" t="str">
        <f>IFERROR(VLOOKUP(Inventory[[#This Row],[Short Description]],Map!$G$12:$H$32,2,FALSE), IF(F4 = "925 Silver", "7113.11.10.00", "7113.19.29.00"))</f>
        <v>7113.11.10.00</v>
      </c>
      <c r="N5" s="106" t="str">
        <f>Inventory[[#This Row],[ASIN]] &amp; " " &amp; Inventory[[#This Row],[Short Description]]</f>
        <v>B00NG1I1NI Curb Chain</v>
      </c>
      <c r="O5" s="33">
        <f>Inventory[[#This Row],[Total Price GBP]]/ EURtoGBP</f>
        <v>3.985432924027053</v>
      </c>
      <c r="P5" s="33">
        <f>Inventory[[#This Row],[Total Price GBP]]/USDtoGBP</f>
        <v>4.8130345956183938</v>
      </c>
      <c r="Q5" s="33">
        <f>Inventory[[#This Row],[Total Price GBP]]/ CADtoGBP</f>
        <v>6.1609609620141192</v>
      </c>
      <c r="R5" s="33">
        <f>Inventory[[#This Row],[Total Price GBP]]/AUDtoGBP</f>
        <v>6.3061766576540919</v>
      </c>
      <c r="S5" s="33">
        <f>IFERROR(VLOOKUP(Inventory[[#This Row],[Assigned Item SKU]],skuQuantity[#All],2,FALSE),0)</f>
        <v>2</v>
      </c>
      <c r="T5" s="33" t="str">
        <f>PROPER(Inventory[[#This Row],[METAL]] &amp; " " &amp; Inventory[[#This Row],[Item Type]])</f>
        <v>925 Silver Chain</v>
      </c>
      <c r="U5" s="33">
        <f>Inventory[[#This Row],[Quantity]]*Inventory[[#This Row],[Weight (g)]]</f>
        <v>5.4394366197183084</v>
      </c>
      <c r="V5" s="33">
        <f>Inventory[[#This Row],[Total Price GBP]]*Inventory[[#This Row],[Quantity]]</f>
        <v>7.0220538318309851</v>
      </c>
      <c r="W5" s="33">
        <f>Inventory[[#This Row],[Total Cost GBP]]/EURtoGBP</f>
        <v>7.9708658480541059</v>
      </c>
      <c r="X5" s="33">
        <f>Inventory[[#This Row],[Total Cost GBP]]/USDtoGBP</f>
        <v>9.6260691912367875</v>
      </c>
      <c r="Y5" s="33">
        <f>Inventory[[#This Row],[Total Cost GBP]]/CADtoGBP</f>
        <v>12.321921924028238</v>
      </c>
      <c r="Z5" s="33">
        <f>Inventory[[#This Row],[Total Cost GBP]]*AUDtoGBP</f>
        <v>3.9095986914102197</v>
      </c>
      <c r="AA5" s="33"/>
      <c r="AB5" s="33"/>
    </row>
    <row r="6" spans="1:28" x14ac:dyDescent="0.25">
      <c r="A6" t="s">
        <v>91</v>
      </c>
      <c r="B6" t="s">
        <v>163</v>
      </c>
      <c r="C6" t="s">
        <v>112</v>
      </c>
      <c r="D6" t="s">
        <v>159</v>
      </c>
      <c r="E6">
        <v>1.62</v>
      </c>
      <c r="F6" t="s">
        <v>116</v>
      </c>
      <c r="G6" t="s">
        <v>1425</v>
      </c>
      <c r="H6">
        <v>2.6603422960000005</v>
      </c>
      <c r="I6" t="str">
        <f>IF(Inventory[[#This Row],[METAL]] = "925 Silver",  "7113.11.00"," 7113.19.00")</f>
        <v>7113.11.00</v>
      </c>
      <c r="J6" t="str">
        <f>IF(Inventory[[#This Row],[METAL]]= "925 Silver", "7113.11.10.00"," 7113.19.10.00")</f>
        <v>7113.11.10.00</v>
      </c>
      <c r="K6" t="str">
        <f>IF(Inventory[[#This Row],[METAL]] = "925 Silver",  "7113.11.00"," 7113.19.00")</f>
        <v>7113.11.00</v>
      </c>
      <c r="L6" s="106" t="str">
        <f>PROPER(Inventory[[#This Row],[METAL]] &amp; " " &amp; Inventory[[#This Row],[Item Type]])</f>
        <v>925 Silver Anklet</v>
      </c>
      <c r="M6" s="106" t="str">
        <f>IFERROR(VLOOKUP(Inventory[[#This Row],[Short Description]],Map!$G$12:$H$32,2,FALSE), IF(F5 = "925 Silver", "7113.11.10.00", "7113.19.29.00"))</f>
        <v>7113.11.10.00</v>
      </c>
      <c r="N6" s="106" t="str">
        <f>Inventory[[#This Row],[ASIN]] &amp; " " &amp; Inventory[[#This Row],[Short Description]]</f>
        <v>B077MQ71G6 Curb Chain</v>
      </c>
      <c r="O6" s="33">
        <f>Inventory[[#This Row],[Total Price GBP]]/ EURtoGBP</f>
        <v>3.0198047550129692</v>
      </c>
      <c r="P6" s="33">
        <f>Inventory[[#This Row],[Total Price GBP]]/USDtoGBP</f>
        <v>3.6468873106021671</v>
      </c>
      <c r="Q6" s="33">
        <f>Inventory[[#This Row],[Total Price GBP]]/ CADtoGBP</f>
        <v>4.6682254006524149</v>
      </c>
      <c r="R6" s="33">
        <f>Inventory[[#This Row],[Total Price GBP]]/AUDtoGBP</f>
        <v>4.7782568719017178</v>
      </c>
      <c r="S6" s="33">
        <f>IFERROR(VLOOKUP(Inventory[[#This Row],[Assigned Item SKU]],skuQuantity[#All],2,FALSE),0)</f>
        <v>0</v>
      </c>
      <c r="T6" s="33" t="str">
        <f>PROPER(Inventory[[#This Row],[METAL]] &amp; " " &amp; Inventory[[#This Row],[Item Type]])</f>
        <v>925 Silver Anklet</v>
      </c>
      <c r="U6" s="33">
        <f>Inventory[[#This Row],[Quantity]]*Inventory[[#This Row],[Weight (g)]]</f>
        <v>0</v>
      </c>
      <c r="V6" s="33">
        <f>Inventory[[#This Row],[Total Price GBP]]*Inventory[[#This Row],[Quantity]]</f>
        <v>0</v>
      </c>
      <c r="W6" s="33">
        <f>Inventory[[#This Row],[Total Cost GBP]]/EURtoGBP</f>
        <v>0</v>
      </c>
      <c r="X6" s="33">
        <f>Inventory[[#This Row],[Total Cost GBP]]/USDtoGBP</f>
        <v>0</v>
      </c>
      <c r="Y6" s="33">
        <f>Inventory[[#This Row],[Total Cost GBP]]/CADtoGBP</f>
        <v>0</v>
      </c>
      <c r="Z6" s="33">
        <f>Inventory[[#This Row],[Total Cost GBP]]*AUDtoGBP</f>
        <v>0</v>
      </c>
      <c r="AA6" s="33"/>
      <c r="AB6" s="33"/>
    </row>
    <row r="7" spans="1:28" x14ac:dyDescent="0.25">
      <c r="A7" t="s">
        <v>164</v>
      </c>
      <c r="B7" t="s">
        <v>165</v>
      </c>
      <c r="C7" t="s">
        <v>112</v>
      </c>
      <c r="D7" t="s">
        <v>159</v>
      </c>
      <c r="E7">
        <v>5.0901960784313731</v>
      </c>
      <c r="F7" t="s">
        <v>116</v>
      </c>
      <c r="G7" t="s">
        <v>102</v>
      </c>
      <c r="H7">
        <v>5.5501078723529425</v>
      </c>
      <c r="I7" t="str">
        <f>IF(Inventory[[#This Row],[METAL]] = "925 Silver",  "7113.11.00"," 7113.19.00")</f>
        <v>7113.11.00</v>
      </c>
      <c r="J7" t="str">
        <f>IF(Inventory[[#This Row],[METAL]]= "925 Silver", "7113.11.10.00"," 7113.19.10.00")</f>
        <v>7113.11.10.00</v>
      </c>
      <c r="K7" t="str">
        <f>IF(Inventory[[#This Row],[METAL]] = "925 Silver",  "7113.11.00"," 7113.19.00")</f>
        <v>7113.11.00</v>
      </c>
      <c r="L7" s="106" t="str">
        <f>PROPER(Inventory[[#This Row],[METAL]] &amp; " " &amp; Inventory[[#This Row],[Item Type]])</f>
        <v>925 Silver Chain</v>
      </c>
      <c r="M7" s="106" t="str">
        <f>IFERROR(VLOOKUP(Inventory[[#This Row],[Short Description]],Map!$G$12:$H$32,2,FALSE), IF(F6 = "925 Silver", "7113.11.10.00", "7113.19.29.00"))</f>
        <v>7113.11.10.00</v>
      </c>
      <c r="N7" s="106" t="str">
        <f>Inventory[[#This Row],[ASIN]] &amp; " " &amp; Inventory[[#This Row],[Short Description]]</f>
        <v>B073G8ZSHF Curb Chain</v>
      </c>
      <c r="O7" s="33">
        <f>Inventory[[#This Row],[Total Price GBP]]/ EURtoGBP</f>
        <v>6.3000322059933627</v>
      </c>
      <c r="P7" s="33">
        <f>Inventory[[#This Row],[Total Price GBP]]/USDtoGBP</f>
        <v>7.6082758232240399</v>
      </c>
      <c r="Q7" s="33">
        <f>Inventory[[#This Row],[Total Price GBP]]/ CADtoGBP</f>
        <v>9.7390304191438286</v>
      </c>
      <c r="R7" s="33">
        <f>Inventory[[#This Row],[Total Price GBP]]/AUDtoGBP</f>
        <v>9.9685822838439222</v>
      </c>
      <c r="S7" s="33">
        <f>IFERROR(VLOOKUP(Inventory[[#This Row],[Assigned Item SKU]],skuQuantity[#All],2,FALSE),0)</f>
        <v>0</v>
      </c>
      <c r="T7" s="33" t="str">
        <f>PROPER(Inventory[[#This Row],[METAL]] &amp; " " &amp; Inventory[[#This Row],[Item Type]])</f>
        <v>925 Silver Chain</v>
      </c>
      <c r="U7" s="33">
        <f>Inventory[[#This Row],[Quantity]]*Inventory[[#This Row],[Weight (g)]]</f>
        <v>0</v>
      </c>
      <c r="V7" s="33">
        <f>Inventory[[#This Row],[Total Price GBP]]*Inventory[[#This Row],[Quantity]]</f>
        <v>0</v>
      </c>
      <c r="W7" s="33">
        <f>Inventory[[#This Row],[Total Cost GBP]]/EURtoGBP</f>
        <v>0</v>
      </c>
      <c r="X7" s="33">
        <f>Inventory[[#This Row],[Total Cost GBP]]/USDtoGBP</f>
        <v>0</v>
      </c>
      <c r="Y7" s="33">
        <f>Inventory[[#This Row],[Total Cost GBP]]/CADtoGBP</f>
        <v>0</v>
      </c>
      <c r="Z7" s="33">
        <f>Inventory[[#This Row],[Total Cost GBP]]*AUDtoGBP</f>
        <v>0</v>
      </c>
      <c r="AA7" s="33"/>
      <c r="AB7" s="33"/>
    </row>
    <row r="8" spans="1:28" x14ac:dyDescent="0.25">
      <c r="A8" t="s">
        <v>166</v>
      </c>
      <c r="B8" t="s">
        <v>167</v>
      </c>
      <c r="C8" t="s">
        <v>112</v>
      </c>
      <c r="D8" t="s">
        <v>159</v>
      </c>
      <c r="E8">
        <v>5.6098039215686279</v>
      </c>
      <c r="F8" t="s">
        <v>116</v>
      </c>
      <c r="G8" t="s">
        <v>102</v>
      </c>
      <c r="H8">
        <v>6.0811052076470595</v>
      </c>
      <c r="I8" t="str">
        <f>IF(Inventory[[#This Row],[METAL]] = "925 Silver",  "7113.11.00"," 7113.19.00")</f>
        <v>7113.11.00</v>
      </c>
      <c r="J8" t="str">
        <f>IF(Inventory[[#This Row],[METAL]]= "925 Silver", "7113.11.10.00"," 7113.19.10.00")</f>
        <v>7113.11.10.00</v>
      </c>
      <c r="K8" t="str">
        <f>IF(Inventory[[#This Row],[METAL]] = "925 Silver",  "7113.11.00"," 7113.19.00")</f>
        <v>7113.11.00</v>
      </c>
      <c r="L8" s="106" t="str">
        <f>PROPER(Inventory[[#This Row],[METAL]] &amp; " " &amp; Inventory[[#This Row],[Item Type]])</f>
        <v>925 Silver Chain</v>
      </c>
      <c r="M8" s="106" t="str">
        <f>IFERROR(VLOOKUP(Inventory[[#This Row],[Short Description]],Map!$G$12:$H$32,2,FALSE), IF(F7 = "925 Silver", "7113.11.10.00", "7113.19.29.00"))</f>
        <v>7113.11.10.00</v>
      </c>
      <c r="N8" s="106" t="str">
        <f>Inventory[[#This Row],[ASIN]] &amp; " " &amp; Inventory[[#This Row],[Short Description]]</f>
        <v>B073GCMSDH Curb Chain</v>
      </c>
      <c r="O8" s="33">
        <f>Inventory[[#This Row],[Total Price GBP]]/ EURtoGBP</f>
        <v>6.9027773040325773</v>
      </c>
      <c r="P8" s="33">
        <f>Inventory[[#This Row],[Total Price GBP]]/USDtoGBP</f>
        <v>8.3361849524211795</v>
      </c>
      <c r="Q8" s="33">
        <f>Inventory[[#This Row],[Total Price GBP]]/ CADtoGBP</f>
        <v>10.670795948724667</v>
      </c>
      <c r="R8" s="33">
        <f>Inventory[[#This Row],[Total Price GBP]]/AUDtoGBP</f>
        <v>10.922309806105071</v>
      </c>
      <c r="S8" s="33">
        <f>IFERROR(VLOOKUP(Inventory[[#This Row],[Assigned Item SKU]],skuQuantity[#All],2,FALSE),0)</f>
        <v>0</v>
      </c>
      <c r="T8" s="33" t="str">
        <f>PROPER(Inventory[[#This Row],[METAL]] &amp; " " &amp; Inventory[[#This Row],[Item Type]])</f>
        <v>925 Silver Chain</v>
      </c>
      <c r="U8" s="33">
        <f>Inventory[[#This Row],[Quantity]]*Inventory[[#This Row],[Weight (g)]]</f>
        <v>0</v>
      </c>
      <c r="V8" s="33">
        <f>Inventory[[#This Row],[Total Price GBP]]*Inventory[[#This Row],[Quantity]]</f>
        <v>0</v>
      </c>
      <c r="W8" s="33">
        <f>Inventory[[#This Row],[Total Cost GBP]]/EURtoGBP</f>
        <v>0</v>
      </c>
      <c r="X8" s="33">
        <f>Inventory[[#This Row],[Total Cost GBP]]/USDtoGBP</f>
        <v>0</v>
      </c>
      <c r="Y8" s="33">
        <f>Inventory[[#This Row],[Total Cost GBP]]/CADtoGBP</f>
        <v>0</v>
      </c>
      <c r="Z8" s="33">
        <f>Inventory[[#This Row],[Total Cost GBP]]*AUDtoGBP</f>
        <v>0</v>
      </c>
      <c r="AA8" s="33"/>
      <c r="AB8" s="33"/>
    </row>
    <row r="9" spans="1:28" x14ac:dyDescent="0.25">
      <c r="A9" t="s">
        <v>168</v>
      </c>
      <c r="B9" t="s">
        <v>169</v>
      </c>
      <c r="C9" t="s">
        <v>112</v>
      </c>
      <c r="D9" t="s">
        <v>159</v>
      </c>
      <c r="E9">
        <v>7.9039215686274513</v>
      </c>
      <c r="F9" t="s">
        <v>116</v>
      </c>
      <c r="G9" t="s">
        <v>102</v>
      </c>
      <c r="H9">
        <v>8.4255085370588247</v>
      </c>
      <c r="I9" t="str">
        <f>IF(Inventory[[#This Row],[METAL]] = "925 Silver",  "7113.11.00"," 7113.19.00")</f>
        <v>7113.11.00</v>
      </c>
      <c r="J9" t="str">
        <f>IF(Inventory[[#This Row],[METAL]]= "925 Silver", "7113.11.10.00"," 7113.19.10.00")</f>
        <v>7113.11.10.00</v>
      </c>
      <c r="K9" t="str">
        <f>IF(Inventory[[#This Row],[METAL]] = "925 Silver",  "7113.11.00"," 7113.19.00")</f>
        <v>7113.11.00</v>
      </c>
      <c r="L9" s="106" t="str">
        <f>PROPER(Inventory[[#This Row],[METAL]] &amp; " " &amp; Inventory[[#This Row],[Item Type]])</f>
        <v>925 Silver Chain</v>
      </c>
      <c r="M9" s="106" t="str">
        <f>IFERROR(VLOOKUP(Inventory[[#This Row],[Short Description]],Map!$G$12:$H$32,2,FALSE), IF(F8 = "925 Silver", "7113.11.10.00", "7113.19.29.00"))</f>
        <v>7113.11.10.00</v>
      </c>
      <c r="N9" s="106" t="str">
        <f>Inventory[[#This Row],[ASIN]] &amp; " " &amp; Inventory[[#This Row],[Short Description]]</f>
        <v>B073G6KJ5M Curb Chain</v>
      </c>
      <c r="O9" s="33">
        <f>Inventory[[#This Row],[Total Price GBP]]/ EURtoGBP</f>
        <v>9.5639537746208134</v>
      </c>
      <c r="P9" s="33">
        <f>Inventory[[#This Row],[Total Price GBP]]/USDtoGBP</f>
        <v>11.549972428499121</v>
      </c>
      <c r="Q9" s="33">
        <f>Inventory[[#This Row],[Total Price GBP]]/ CADtoGBP</f>
        <v>14.784628664232525</v>
      </c>
      <c r="R9" s="33">
        <f>Inventory[[#This Row],[Total Price GBP]]/AUDtoGBP</f>
        <v>15.1331067911826</v>
      </c>
      <c r="S9" s="33">
        <f>IFERROR(VLOOKUP(Inventory[[#This Row],[Assigned Item SKU]],skuQuantity[#All],2,FALSE),0)</f>
        <v>0</v>
      </c>
      <c r="T9" s="33" t="str">
        <f>PROPER(Inventory[[#This Row],[METAL]] &amp; " " &amp; Inventory[[#This Row],[Item Type]])</f>
        <v>925 Silver Chain</v>
      </c>
      <c r="U9" s="33">
        <f>Inventory[[#This Row],[Quantity]]*Inventory[[#This Row],[Weight (g)]]</f>
        <v>0</v>
      </c>
      <c r="V9" s="33">
        <f>Inventory[[#This Row],[Total Price GBP]]*Inventory[[#This Row],[Quantity]]</f>
        <v>0</v>
      </c>
      <c r="W9" s="33">
        <f>Inventory[[#This Row],[Total Cost GBP]]/EURtoGBP</f>
        <v>0</v>
      </c>
      <c r="X9" s="33">
        <f>Inventory[[#This Row],[Total Cost GBP]]/USDtoGBP</f>
        <v>0</v>
      </c>
      <c r="Y9" s="33">
        <f>Inventory[[#This Row],[Total Cost GBP]]/CADtoGBP</f>
        <v>0</v>
      </c>
      <c r="Z9" s="33">
        <f>Inventory[[#This Row],[Total Cost GBP]]*AUDtoGBP</f>
        <v>0</v>
      </c>
      <c r="AA9" s="33"/>
      <c r="AB9" s="33"/>
    </row>
    <row r="10" spans="1:28" x14ac:dyDescent="0.25">
      <c r="A10" t="s">
        <v>170</v>
      </c>
      <c r="B10" t="s">
        <v>171</v>
      </c>
      <c r="C10" t="s">
        <v>112</v>
      </c>
      <c r="D10" t="s">
        <v>172</v>
      </c>
      <c r="E10">
        <v>1.8607843137254905</v>
      </c>
      <c r="F10" t="s">
        <v>116</v>
      </c>
      <c r="G10" t="s">
        <v>102</v>
      </c>
      <c r="H10">
        <v>2.57776651</v>
      </c>
      <c r="I10" t="str">
        <f>IF(Inventory[[#This Row],[METAL]] = "925 Silver",  "7113.11.00"," 7113.19.00")</f>
        <v>7113.11.00</v>
      </c>
      <c r="J10" t="str">
        <f>IF(Inventory[[#This Row],[METAL]]= "925 Silver", "7113.11.10.00"," 7113.19.10.00")</f>
        <v>7113.11.10.00</v>
      </c>
      <c r="K10" t="str">
        <f>IF(Inventory[[#This Row],[METAL]] = "925 Silver",  "7113.11.00"," 7113.19.00")</f>
        <v>7113.11.00</v>
      </c>
      <c r="L10" s="106" t="str">
        <f>PROPER(Inventory[[#This Row],[METAL]] &amp; " " &amp; Inventory[[#This Row],[Item Type]])</f>
        <v>925 Silver Chain</v>
      </c>
      <c r="M10" s="106" t="str">
        <f>IFERROR(VLOOKUP(Inventory[[#This Row],[Short Description]],Map!$G$12:$H$32,2,FALSE), IF(F9 = "925 Silver", "7113.11.10.00", "7113.19.29.00"))</f>
        <v>7113.11.10.00</v>
      </c>
      <c r="N10" s="106" t="str">
        <f>Inventory[[#This Row],[ASIN]] &amp; " " &amp; Inventory[[#This Row],[Short Description]]</f>
        <v>B073G8S5JT Figaro Chain</v>
      </c>
      <c r="O10" s="33">
        <f>Inventory[[#This Row],[Total Price GBP]]/ EURtoGBP</f>
        <v>2.9260714216796355</v>
      </c>
      <c r="P10" s="33">
        <f>Inventory[[#This Row],[Total Price GBP]]/USDtoGBP</f>
        <v>3.533689626763064</v>
      </c>
      <c r="Q10" s="33">
        <f>Inventory[[#This Row],[Total Price GBP]]/ CADtoGBP</f>
        <v>4.5233258581147355</v>
      </c>
      <c r="R10" s="33">
        <f>Inventory[[#This Row],[Total Price GBP]]/AUDtoGBP</f>
        <v>4.6299420037359003</v>
      </c>
      <c r="S10" s="33">
        <f>IFERROR(VLOOKUP(Inventory[[#This Row],[Assigned Item SKU]],skuQuantity[#All],2,FALSE),0)</f>
        <v>0</v>
      </c>
      <c r="T10" s="33" t="str">
        <f>PROPER(Inventory[[#This Row],[METAL]] &amp; " " &amp; Inventory[[#This Row],[Item Type]])</f>
        <v>925 Silver Chain</v>
      </c>
      <c r="U10" s="33">
        <f>Inventory[[#This Row],[Quantity]]*Inventory[[#This Row],[Weight (g)]]</f>
        <v>0</v>
      </c>
      <c r="V10" s="33">
        <f>Inventory[[#This Row],[Total Price GBP]]*Inventory[[#This Row],[Quantity]]</f>
        <v>0</v>
      </c>
      <c r="W10" s="33">
        <f>Inventory[[#This Row],[Total Cost GBP]]/EURtoGBP</f>
        <v>0</v>
      </c>
      <c r="X10" s="33">
        <f>Inventory[[#This Row],[Total Cost GBP]]/USDtoGBP</f>
        <v>0</v>
      </c>
      <c r="Y10" s="33">
        <f>Inventory[[#This Row],[Total Cost GBP]]/CADtoGBP</f>
        <v>0</v>
      </c>
      <c r="Z10" s="33">
        <f>Inventory[[#This Row],[Total Cost GBP]]*AUDtoGBP</f>
        <v>0</v>
      </c>
      <c r="AA10" s="33"/>
      <c r="AB10" s="33"/>
    </row>
    <row r="11" spans="1:28" x14ac:dyDescent="0.25">
      <c r="A11" t="s">
        <v>173</v>
      </c>
      <c r="B11" t="s">
        <v>174</v>
      </c>
      <c r="C11" t="s">
        <v>112</v>
      </c>
      <c r="D11" t="s">
        <v>172</v>
      </c>
      <c r="E11">
        <v>2.0442307692307691</v>
      </c>
      <c r="F11" t="s">
        <v>116</v>
      </c>
      <c r="G11" t="s">
        <v>102</v>
      </c>
      <c r="H11">
        <v>2.797555983076923</v>
      </c>
      <c r="I11" t="str">
        <f>IF(Inventory[[#This Row],[METAL]] = "925 Silver",  "7113.11.00"," 7113.19.00")</f>
        <v>7113.11.00</v>
      </c>
      <c r="J11" t="str">
        <f>IF(Inventory[[#This Row],[METAL]]= "925 Silver", "7113.11.10.00"," 7113.19.10.00")</f>
        <v>7113.11.10.00</v>
      </c>
      <c r="K11" t="str">
        <f>IF(Inventory[[#This Row],[METAL]] = "925 Silver",  "7113.11.00"," 7113.19.00")</f>
        <v>7113.11.00</v>
      </c>
      <c r="L11" s="106" t="str">
        <f>PROPER(Inventory[[#This Row],[METAL]] &amp; " " &amp; Inventory[[#This Row],[Item Type]])</f>
        <v>925 Silver Chain</v>
      </c>
      <c r="M11" s="106" t="str">
        <f>IFERROR(VLOOKUP(Inventory[[#This Row],[Short Description]],Map!$G$12:$H$32,2,FALSE), IF(F10 = "925 Silver", "7113.11.10.00", "7113.19.29.00"))</f>
        <v>7113.11.10.00</v>
      </c>
      <c r="N11" s="106" t="str">
        <f>Inventory[[#This Row],[ASIN]] &amp; " " &amp; Inventory[[#This Row],[Short Description]]</f>
        <v>B073G9X78M Figaro Chain</v>
      </c>
      <c r="O11" s="33">
        <f>Inventory[[#This Row],[Total Price GBP]]/ EURtoGBP</f>
        <v>3.1755586011668147</v>
      </c>
      <c r="P11" s="33">
        <f>Inventory[[#This Row],[Total Price GBP]]/USDtoGBP</f>
        <v>3.8349844795244343</v>
      </c>
      <c r="Q11" s="33">
        <f>Inventory[[#This Row],[Total Price GBP]]/ CADtoGBP</f>
        <v>4.9090005897296862</v>
      </c>
      <c r="R11" s="33">
        <f>Inventory[[#This Row],[Total Price GBP]]/AUDtoGBP</f>
        <v>5.0247072043194967</v>
      </c>
      <c r="S11" s="33">
        <f>IFERROR(VLOOKUP(Inventory[[#This Row],[Assigned Item SKU]],skuQuantity[#All],2,FALSE),0)</f>
        <v>0</v>
      </c>
      <c r="T11" s="33" t="str">
        <f>PROPER(Inventory[[#This Row],[METAL]] &amp; " " &amp; Inventory[[#This Row],[Item Type]])</f>
        <v>925 Silver Chain</v>
      </c>
      <c r="U11" s="33">
        <f>Inventory[[#This Row],[Quantity]]*Inventory[[#This Row],[Weight (g)]]</f>
        <v>0</v>
      </c>
      <c r="V11" s="33">
        <f>Inventory[[#This Row],[Total Price GBP]]*Inventory[[#This Row],[Quantity]]</f>
        <v>0</v>
      </c>
      <c r="W11" s="33">
        <f>Inventory[[#This Row],[Total Cost GBP]]/EURtoGBP</f>
        <v>0</v>
      </c>
      <c r="X11" s="33">
        <f>Inventory[[#This Row],[Total Cost GBP]]/USDtoGBP</f>
        <v>0</v>
      </c>
      <c r="Y11" s="33">
        <f>Inventory[[#This Row],[Total Cost GBP]]/CADtoGBP</f>
        <v>0</v>
      </c>
      <c r="Z11" s="33">
        <f>Inventory[[#This Row],[Total Cost GBP]]*AUDtoGBP</f>
        <v>0</v>
      </c>
      <c r="AA11" s="33"/>
      <c r="AB11" s="33"/>
    </row>
    <row r="12" spans="1:28" x14ac:dyDescent="0.25">
      <c r="A12" t="s">
        <v>175</v>
      </c>
      <c r="B12" t="s">
        <v>176</v>
      </c>
      <c r="C12" t="s">
        <v>112</v>
      </c>
      <c r="D12" t="s">
        <v>172</v>
      </c>
      <c r="E12">
        <v>2.4211538461538464</v>
      </c>
      <c r="F12" t="s">
        <v>116</v>
      </c>
      <c r="G12" t="s">
        <v>102</v>
      </c>
      <c r="H12">
        <v>3.2491521953846161</v>
      </c>
      <c r="I12" t="str">
        <f>IF(Inventory[[#This Row],[METAL]] = "925 Silver",  "7113.11.00"," 7113.19.00")</f>
        <v>7113.11.00</v>
      </c>
      <c r="J12" t="str">
        <f>IF(Inventory[[#This Row],[METAL]]= "925 Silver", "7113.11.10.00"," 7113.19.10.00")</f>
        <v>7113.11.10.00</v>
      </c>
      <c r="K12" t="str">
        <f>IF(Inventory[[#This Row],[METAL]] = "925 Silver",  "7113.11.00"," 7113.19.00")</f>
        <v>7113.11.00</v>
      </c>
      <c r="L12" s="106" t="str">
        <f>PROPER(Inventory[[#This Row],[METAL]] &amp; " " &amp; Inventory[[#This Row],[Item Type]])</f>
        <v>925 Silver Chain</v>
      </c>
      <c r="M12" s="106" t="str">
        <f>IFERROR(VLOOKUP(Inventory[[#This Row],[Short Description]],Map!$G$12:$H$32,2,FALSE), IF(F11 = "925 Silver", "7113.11.10.00", "7113.19.29.00"))</f>
        <v>7113.11.10.00</v>
      </c>
      <c r="N12" s="106" t="str">
        <f>Inventory[[#This Row],[ASIN]] &amp; " " &amp; Inventory[[#This Row],[Short Description]]</f>
        <v>B073GB6WNZ Figaro Chain</v>
      </c>
      <c r="O12" s="33">
        <f>Inventory[[#This Row],[Total Price GBP]]/ EURtoGBP</f>
        <v>3.6881739857822002</v>
      </c>
      <c r="P12" s="33">
        <f>Inventory[[#This Row],[Total Price GBP]]/USDtoGBP</f>
        <v>4.4540478604499576</v>
      </c>
      <c r="Q12" s="33">
        <f>Inventory[[#This Row],[Total Price GBP]]/ CADtoGBP</f>
        <v>5.7014373044723499</v>
      </c>
      <c r="R12" s="33">
        <f>Inventory[[#This Row],[Total Price GBP]]/AUDtoGBP</f>
        <v>5.8358218898351462</v>
      </c>
      <c r="S12" s="33">
        <f>IFERROR(VLOOKUP(Inventory[[#This Row],[Assigned Item SKU]],skuQuantity[#All],2,FALSE),0)</f>
        <v>0</v>
      </c>
      <c r="T12" s="33" t="str">
        <f>PROPER(Inventory[[#This Row],[METAL]] &amp; " " &amp; Inventory[[#This Row],[Item Type]])</f>
        <v>925 Silver Chain</v>
      </c>
      <c r="U12" s="33">
        <f>Inventory[[#This Row],[Quantity]]*Inventory[[#This Row],[Weight (g)]]</f>
        <v>0</v>
      </c>
      <c r="V12" s="33">
        <f>Inventory[[#This Row],[Total Price GBP]]*Inventory[[#This Row],[Quantity]]</f>
        <v>0</v>
      </c>
      <c r="W12" s="33">
        <f>Inventory[[#This Row],[Total Cost GBP]]/EURtoGBP</f>
        <v>0</v>
      </c>
      <c r="X12" s="33">
        <f>Inventory[[#This Row],[Total Cost GBP]]/USDtoGBP</f>
        <v>0</v>
      </c>
      <c r="Y12" s="33">
        <f>Inventory[[#This Row],[Total Cost GBP]]/CADtoGBP</f>
        <v>0</v>
      </c>
      <c r="Z12" s="33">
        <f>Inventory[[#This Row],[Total Cost GBP]]*AUDtoGBP</f>
        <v>0</v>
      </c>
      <c r="AA12" s="33"/>
      <c r="AB12" s="33"/>
    </row>
    <row r="13" spans="1:28" x14ac:dyDescent="0.25">
      <c r="A13" t="s">
        <v>177</v>
      </c>
      <c r="B13" t="s">
        <v>178</v>
      </c>
      <c r="C13" t="s">
        <v>112</v>
      </c>
      <c r="D13" t="s">
        <v>179</v>
      </c>
      <c r="E13">
        <v>1.7313725490196077</v>
      </c>
      <c r="F13" t="s">
        <v>116</v>
      </c>
      <c r="G13" t="s">
        <v>102</v>
      </c>
      <c r="H13">
        <v>2.4684750285294115</v>
      </c>
      <c r="I13" t="str">
        <f>IF(Inventory[[#This Row],[METAL]] = "925 Silver",  "7113.11.00"," 7113.19.00")</f>
        <v>7113.11.00</v>
      </c>
      <c r="J13" t="str">
        <f>IF(Inventory[[#This Row],[METAL]]= "925 Silver", "7113.11.10.00"," 7113.19.10.00")</f>
        <v>7113.11.10.00</v>
      </c>
      <c r="K13" t="str">
        <f>IF(Inventory[[#This Row],[METAL]] = "925 Silver",  "7113.11.00"," 7113.19.00")</f>
        <v>7113.11.00</v>
      </c>
      <c r="L13" s="106" t="str">
        <f>PROPER(Inventory[[#This Row],[METAL]] &amp; " " &amp; Inventory[[#This Row],[Item Type]])</f>
        <v>925 Silver Chain</v>
      </c>
      <c r="M13" s="106" t="str">
        <f>IFERROR(VLOOKUP(Inventory[[#This Row],[Short Description]],Map!$G$12:$H$32,2,FALSE), IF(F12 = "925 Silver", "7113.11.10.00", "7113.19.29.00"))</f>
        <v>7113.11.10.00</v>
      </c>
      <c r="N13" s="106" t="str">
        <f>Inventory[[#This Row],[ASIN]] &amp; " " &amp; Inventory[[#This Row],[Short Description]]</f>
        <v>B012HM885M Belcher Chain</v>
      </c>
      <c r="O13" s="33">
        <f>Inventory[[#This Row],[Total Price GBP]]/ EURtoGBP</f>
        <v>2.8020125981502235</v>
      </c>
      <c r="P13" s="33">
        <f>Inventory[[#This Row],[Total Price GBP]]/USDtoGBP</f>
        <v>3.3838691628583688</v>
      </c>
      <c r="Q13" s="33">
        <f>Inventory[[#This Row],[Total Price GBP]]/ CADtoGBP</f>
        <v>4.3315470518148658</v>
      </c>
      <c r="R13" s="33">
        <f>Inventory[[#This Row],[Total Price GBP]]/AUDtoGBP</f>
        <v>4.4336429135164366</v>
      </c>
      <c r="S13" s="33">
        <f>IFERROR(VLOOKUP(Inventory[[#This Row],[Assigned Item SKU]],skuQuantity[#All],2,FALSE),0)</f>
        <v>0</v>
      </c>
      <c r="T13" s="33" t="str">
        <f>PROPER(Inventory[[#This Row],[METAL]] &amp; " " &amp; Inventory[[#This Row],[Item Type]])</f>
        <v>925 Silver Chain</v>
      </c>
      <c r="U13" s="33">
        <f>Inventory[[#This Row],[Quantity]]*Inventory[[#This Row],[Weight (g)]]</f>
        <v>0</v>
      </c>
      <c r="V13" s="33">
        <f>Inventory[[#This Row],[Total Price GBP]]*Inventory[[#This Row],[Quantity]]</f>
        <v>0</v>
      </c>
      <c r="W13" s="33">
        <f>Inventory[[#This Row],[Total Cost GBP]]/EURtoGBP</f>
        <v>0</v>
      </c>
      <c r="X13" s="33">
        <f>Inventory[[#This Row],[Total Cost GBP]]/USDtoGBP</f>
        <v>0</v>
      </c>
      <c r="Y13" s="33">
        <f>Inventory[[#This Row],[Total Cost GBP]]/CADtoGBP</f>
        <v>0</v>
      </c>
      <c r="Z13" s="33">
        <f>Inventory[[#This Row],[Total Cost GBP]]*AUDtoGBP</f>
        <v>0</v>
      </c>
      <c r="AA13" s="33"/>
      <c r="AB13" s="33"/>
    </row>
    <row r="14" spans="1:28" x14ac:dyDescent="0.25">
      <c r="A14" t="s">
        <v>180</v>
      </c>
      <c r="B14" t="s">
        <v>181</v>
      </c>
      <c r="C14" t="s">
        <v>112</v>
      </c>
      <c r="D14" t="s">
        <v>179</v>
      </c>
      <c r="E14">
        <v>2.1058823529411765</v>
      </c>
      <c r="F14" t="s">
        <v>116</v>
      </c>
      <c r="G14" t="s">
        <v>102</v>
      </c>
      <c r="H14">
        <v>2.9270777694117647</v>
      </c>
      <c r="I14" t="str">
        <f>IF(Inventory[[#This Row],[METAL]] = "925 Silver",  "7113.11.00"," 7113.19.00")</f>
        <v>7113.11.00</v>
      </c>
      <c r="J14" t="str">
        <f>IF(Inventory[[#This Row],[METAL]]= "925 Silver", "7113.11.10.00"," 7113.19.10.00")</f>
        <v>7113.11.10.00</v>
      </c>
      <c r="K14" t="str">
        <f>IF(Inventory[[#This Row],[METAL]] = "925 Silver",  "7113.11.00"," 7113.19.00")</f>
        <v>7113.11.00</v>
      </c>
      <c r="L14" s="106" t="str">
        <f>PROPER(Inventory[[#This Row],[METAL]] &amp; " " &amp; Inventory[[#This Row],[Item Type]])</f>
        <v>925 Silver Chain</v>
      </c>
      <c r="M14" s="106" t="str">
        <f>IFERROR(VLOOKUP(Inventory[[#This Row],[Short Description]],Map!$G$12:$H$32,2,FALSE), IF(F13 = "925 Silver", "7113.11.10.00", "7113.19.29.00"))</f>
        <v>7113.11.10.00</v>
      </c>
      <c r="N14" s="106" t="str">
        <f>Inventory[[#This Row],[ASIN]] &amp; " " &amp; Inventory[[#This Row],[Short Description]]</f>
        <v>B012HM8GT0 Belcher Chain</v>
      </c>
      <c r="O14" s="33">
        <f>Inventory[[#This Row],[Total Price GBP]]/ EURtoGBP</f>
        <v>3.3225812256012039</v>
      </c>
      <c r="P14" s="33">
        <f>Inventory[[#This Row],[Total Price GBP]]/USDtoGBP</f>
        <v>4.0125373304268432</v>
      </c>
      <c r="Q14" s="33">
        <f>Inventory[[#This Row],[Total Price GBP]]/ CADtoGBP</f>
        <v>5.1362784455963144</v>
      </c>
      <c r="R14" s="33">
        <f>Inventory[[#This Row],[Total Price GBP]]/AUDtoGBP</f>
        <v>5.2573420673391844</v>
      </c>
      <c r="S14" s="33">
        <f>IFERROR(VLOOKUP(Inventory[[#This Row],[Assigned Item SKU]],skuQuantity[#All],2,FALSE),0)</f>
        <v>0</v>
      </c>
      <c r="T14" s="33" t="str">
        <f>PROPER(Inventory[[#This Row],[METAL]] &amp; " " &amp; Inventory[[#This Row],[Item Type]])</f>
        <v>925 Silver Chain</v>
      </c>
      <c r="U14" s="33">
        <f>Inventory[[#This Row],[Quantity]]*Inventory[[#This Row],[Weight (g)]]</f>
        <v>0</v>
      </c>
      <c r="V14" s="33">
        <f>Inventory[[#This Row],[Total Price GBP]]*Inventory[[#This Row],[Quantity]]</f>
        <v>0</v>
      </c>
      <c r="W14" s="33">
        <f>Inventory[[#This Row],[Total Cost GBP]]/EURtoGBP</f>
        <v>0</v>
      </c>
      <c r="X14" s="33">
        <f>Inventory[[#This Row],[Total Cost GBP]]/USDtoGBP</f>
        <v>0</v>
      </c>
      <c r="Y14" s="33">
        <f>Inventory[[#This Row],[Total Cost GBP]]/CADtoGBP</f>
        <v>0</v>
      </c>
      <c r="Z14" s="33">
        <f>Inventory[[#This Row],[Total Cost GBP]]*AUDtoGBP</f>
        <v>0</v>
      </c>
      <c r="AA14" s="33"/>
      <c r="AB14" s="33"/>
    </row>
    <row r="15" spans="1:28" x14ac:dyDescent="0.25">
      <c r="A15" t="s">
        <v>182</v>
      </c>
      <c r="B15" t="s">
        <v>183</v>
      </c>
      <c r="C15" t="s">
        <v>112</v>
      </c>
      <c r="D15" t="s">
        <v>179</v>
      </c>
      <c r="E15">
        <v>2.3108910891089112</v>
      </c>
      <c r="F15" t="s">
        <v>116</v>
      </c>
      <c r="G15" t="s">
        <v>102</v>
      </c>
      <c r="H15">
        <v>3.1781194439603961</v>
      </c>
      <c r="I15" t="str">
        <f>IF(Inventory[[#This Row],[METAL]] = "925 Silver",  "7113.11.00"," 7113.19.00")</f>
        <v>7113.11.00</v>
      </c>
      <c r="J15" t="str">
        <f>IF(Inventory[[#This Row],[METAL]]= "925 Silver", "7113.11.10.00"," 7113.19.10.00")</f>
        <v>7113.11.10.00</v>
      </c>
      <c r="K15" t="str">
        <f>IF(Inventory[[#This Row],[METAL]] = "925 Silver",  "7113.11.00"," 7113.19.00")</f>
        <v>7113.11.00</v>
      </c>
      <c r="L15" s="106" t="str">
        <f>PROPER(Inventory[[#This Row],[METAL]] &amp; " " &amp; Inventory[[#This Row],[Item Type]])</f>
        <v>925 Silver Chain</v>
      </c>
      <c r="M15" s="106" t="str">
        <f>IFERROR(VLOOKUP(Inventory[[#This Row],[Short Description]],Map!$G$12:$H$32,2,FALSE), IF(F14 = "925 Silver", "7113.11.10.00", "7113.19.29.00"))</f>
        <v>7113.11.10.00</v>
      </c>
      <c r="N15" s="106" t="str">
        <f>Inventory[[#This Row],[ASIN]] &amp; " " &amp; Inventory[[#This Row],[Short Description]]</f>
        <v>B012HM8JBA Belcher Chain</v>
      </c>
      <c r="O15" s="33">
        <f>Inventory[[#This Row],[Total Price GBP]]/ EURtoGBP</f>
        <v>3.6075433688743548</v>
      </c>
      <c r="P15" s="33">
        <f>Inventory[[#This Row],[Total Price GBP]]/USDtoGBP</f>
        <v>4.3566737593067915</v>
      </c>
      <c r="Q15" s="33">
        <f>Inventory[[#This Row],[Total Price GBP]]/ CADtoGBP</f>
        <v>5.5767928574117773</v>
      </c>
      <c r="R15" s="33">
        <f>Inventory[[#This Row],[Total Price GBP]]/AUDtoGBP</f>
        <v>5.7082395358150659</v>
      </c>
      <c r="S15" s="33">
        <f>IFERROR(VLOOKUP(Inventory[[#This Row],[Assigned Item SKU]],skuQuantity[#All],2,FALSE),0)</f>
        <v>0</v>
      </c>
      <c r="T15" s="33" t="str">
        <f>PROPER(Inventory[[#This Row],[METAL]] &amp; " " &amp; Inventory[[#This Row],[Item Type]])</f>
        <v>925 Silver Chain</v>
      </c>
      <c r="U15" s="33">
        <f>Inventory[[#This Row],[Quantity]]*Inventory[[#This Row],[Weight (g)]]</f>
        <v>0</v>
      </c>
      <c r="V15" s="33">
        <f>Inventory[[#This Row],[Total Price GBP]]*Inventory[[#This Row],[Quantity]]</f>
        <v>0</v>
      </c>
      <c r="W15" s="33">
        <f>Inventory[[#This Row],[Total Cost GBP]]/EURtoGBP</f>
        <v>0</v>
      </c>
      <c r="X15" s="33">
        <f>Inventory[[#This Row],[Total Cost GBP]]/USDtoGBP</f>
        <v>0</v>
      </c>
      <c r="Y15" s="33">
        <f>Inventory[[#This Row],[Total Cost GBP]]/CADtoGBP</f>
        <v>0</v>
      </c>
      <c r="Z15" s="33">
        <f>Inventory[[#This Row],[Total Cost GBP]]*AUDtoGBP</f>
        <v>0</v>
      </c>
      <c r="AA15" s="33"/>
      <c r="AB15" s="33"/>
    </row>
    <row r="16" spans="1:28" x14ac:dyDescent="0.25">
      <c r="A16" t="s">
        <v>184</v>
      </c>
      <c r="B16" t="s">
        <v>185</v>
      </c>
      <c r="C16" t="s">
        <v>112</v>
      </c>
      <c r="D16" t="s">
        <v>179</v>
      </c>
      <c r="E16">
        <v>3.28</v>
      </c>
      <c r="F16" t="s">
        <v>116</v>
      </c>
      <c r="G16" t="s">
        <v>102</v>
      </c>
      <c r="H16">
        <v>4.3648333779999993</v>
      </c>
      <c r="I16" t="str">
        <f>IF(Inventory[[#This Row],[METAL]] = "925 Silver",  "7113.11.00"," 7113.19.00")</f>
        <v>7113.11.00</v>
      </c>
      <c r="J16" t="str">
        <f>IF(Inventory[[#This Row],[METAL]]= "925 Silver", "7113.11.10.00"," 7113.19.10.00")</f>
        <v>7113.11.10.00</v>
      </c>
      <c r="K16" t="str">
        <f>IF(Inventory[[#This Row],[METAL]] = "925 Silver",  "7113.11.00"," 7113.19.00")</f>
        <v>7113.11.00</v>
      </c>
      <c r="L16" s="106" t="str">
        <f>PROPER(Inventory[[#This Row],[METAL]] &amp; " " &amp; Inventory[[#This Row],[Item Type]])</f>
        <v>925 Silver Chain</v>
      </c>
      <c r="M16" s="106" t="str">
        <f>IFERROR(VLOOKUP(Inventory[[#This Row],[Short Description]],Map!$G$12:$H$32,2,FALSE), IF(F15 = "925 Silver", "7113.11.10.00", "7113.19.29.00"))</f>
        <v>7113.11.10.00</v>
      </c>
      <c r="N16" s="106" t="str">
        <f>Inventory[[#This Row],[ASIN]] &amp; " " &amp; Inventory[[#This Row],[Short Description]]</f>
        <v>B012HM8RS0 Belcher Chain</v>
      </c>
      <c r="O16" s="33">
        <f>Inventory[[#This Row],[Total Price GBP]]/ EURtoGBP</f>
        <v>4.9546047550129675</v>
      </c>
      <c r="P16" s="33">
        <f>Inventory[[#This Row],[Total Price GBP]]/USDtoGBP</f>
        <v>5.983461407599628</v>
      </c>
      <c r="Q16" s="33">
        <f>Inventory[[#This Row],[Total Price GBP]]/ CADtoGBP</f>
        <v>7.6591745639017113</v>
      </c>
      <c r="R16" s="33">
        <f>Inventory[[#This Row],[Total Price GBP]]/AUDtoGBP</f>
        <v>7.8397036029887186</v>
      </c>
      <c r="S16" s="33">
        <f>IFERROR(VLOOKUP(Inventory[[#This Row],[Assigned Item SKU]],skuQuantity[#All],2,FALSE),0)</f>
        <v>0</v>
      </c>
      <c r="T16" s="33" t="str">
        <f>PROPER(Inventory[[#This Row],[METAL]] &amp; " " &amp; Inventory[[#This Row],[Item Type]])</f>
        <v>925 Silver Chain</v>
      </c>
      <c r="U16" s="33">
        <f>Inventory[[#This Row],[Quantity]]*Inventory[[#This Row],[Weight (g)]]</f>
        <v>0</v>
      </c>
      <c r="V16" s="33">
        <f>Inventory[[#This Row],[Total Price GBP]]*Inventory[[#This Row],[Quantity]]</f>
        <v>0</v>
      </c>
      <c r="W16" s="33">
        <f>Inventory[[#This Row],[Total Cost GBP]]/EURtoGBP</f>
        <v>0</v>
      </c>
      <c r="X16" s="33">
        <f>Inventory[[#This Row],[Total Cost GBP]]/USDtoGBP</f>
        <v>0</v>
      </c>
      <c r="Y16" s="33">
        <f>Inventory[[#This Row],[Total Cost GBP]]/CADtoGBP</f>
        <v>0</v>
      </c>
      <c r="Z16" s="33">
        <f>Inventory[[#This Row],[Total Cost GBP]]*AUDtoGBP</f>
        <v>0</v>
      </c>
      <c r="AA16" s="33"/>
      <c r="AB16" s="33"/>
    </row>
    <row r="17" spans="1:28" x14ac:dyDescent="0.25">
      <c r="A17" t="s">
        <v>186</v>
      </c>
      <c r="B17" t="s">
        <v>187</v>
      </c>
      <c r="C17" t="s">
        <v>112</v>
      </c>
      <c r="D17" t="s">
        <v>188</v>
      </c>
      <c r="E17">
        <v>1.6274509803921569</v>
      </c>
      <c r="F17" t="s">
        <v>116</v>
      </c>
      <c r="G17" t="s">
        <v>102</v>
      </c>
      <c r="H17">
        <v>2.3698933176470591</v>
      </c>
      <c r="I17" t="str">
        <f>IF(Inventory[[#This Row],[METAL]] = "925 Silver",  "7113.11.00"," 7113.19.00")</f>
        <v>7113.11.00</v>
      </c>
      <c r="J17" t="str">
        <f>IF(Inventory[[#This Row],[METAL]]= "925 Silver", "7113.11.10.00"," 7113.19.10.00")</f>
        <v>7113.11.10.00</v>
      </c>
      <c r="K17" t="str">
        <f>IF(Inventory[[#This Row],[METAL]] = "925 Silver",  "7113.11.00"," 7113.19.00")</f>
        <v>7113.11.00</v>
      </c>
      <c r="L17" s="106" t="str">
        <f>PROPER(Inventory[[#This Row],[METAL]] &amp; " " &amp; Inventory[[#This Row],[Item Type]])</f>
        <v>925 Silver Chain</v>
      </c>
      <c r="M17" s="106" t="str">
        <f>IFERROR(VLOOKUP(Inventory[[#This Row],[Short Description]],Map!$G$12:$H$32,2,FALSE), IF(F16 = "925 Silver", "7113.11.10.00", "7113.19.29.00"))</f>
        <v>7113.11.10.00</v>
      </c>
      <c r="N17" s="106" t="str">
        <f>Inventory[[#This Row],[ASIN]] &amp; " " &amp; Inventory[[#This Row],[Short Description]]</f>
        <v>B012HM8VWC Singapore Chain</v>
      </c>
      <c r="O17" s="33">
        <f>Inventory[[#This Row],[Total Price GBP]]/ EURtoGBP</f>
        <v>2.6901106373659101</v>
      </c>
      <c r="P17" s="33">
        <f>Inventory[[#This Row],[Total Price GBP]]/USDtoGBP</f>
        <v>3.248730015157391</v>
      </c>
      <c r="Q17" s="33">
        <f>Inventory[[#This Row],[Total Price GBP]]/ CADtoGBP</f>
        <v>4.1585611742183204</v>
      </c>
      <c r="R17" s="33">
        <f>Inventory[[#This Row],[Total Price GBP]]/AUDtoGBP</f>
        <v>4.2565797069600171</v>
      </c>
      <c r="S17" s="33">
        <f>IFERROR(VLOOKUP(Inventory[[#This Row],[Assigned Item SKU]],skuQuantity[#All],2,FALSE),0)</f>
        <v>0</v>
      </c>
      <c r="T17" s="33" t="str">
        <f>PROPER(Inventory[[#This Row],[METAL]] &amp; " " &amp; Inventory[[#This Row],[Item Type]])</f>
        <v>925 Silver Chain</v>
      </c>
      <c r="U17" s="33">
        <f>Inventory[[#This Row],[Quantity]]*Inventory[[#This Row],[Weight (g)]]</f>
        <v>0</v>
      </c>
      <c r="V17" s="33">
        <f>Inventory[[#This Row],[Total Price GBP]]*Inventory[[#This Row],[Quantity]]</f>
        <v>0</v>
      </c>
      <c r="W17" s="33">
        <f>Inventory[[#This Row],[Total Cost GBP]]/EURtoGBP</f>
        <v>0</v>
      </c>
      <c r="X17" s="33">
        <f>Inventory[[#This Row],[Total Cost GBP]]/USDtoGBP</f>
        <v>0</v>
      </c>
      <c r="Y17" s="33">
        <f>Inventory[[#This Row],[Total Cost GBP]]/CADtoGBP</f>
        <v>0</v>
      </c>
      <c r="Z17" s="33">
        <f>Inventory[[#This Row],[Total Cost GBP]]*AUDtoGBP</f>
        <v>0</v>
      </c>
      <c r="AA17" s="33"/>
      <c r="AB17" s="33"/>
    </row>
    <row r="18" spans="1:28" x14ac:dyDescent="0.25">
      <c r="A18" t="s">
        <v>189</v>
      </c>
      <c r="B18" t="s">
        <v>190</v>
      </c>
      <c r="C18" t="s">
        <v>112</v>
      </c>
      <c r="D18" t="s">
        <v>188</v>
      </c>
      <c r="E18">
        <v>1.9470588235294115</v>
      </c>
      <c r="F18" t="s">
        <v>116</v>
      </c>
      <c r="G18" t="s">
        <v>102</v>
      </c>
      <c r="H18">
        <v>2.7668976038235291</v>
      </c>
      <c r="I18" t="str">
        <f>IF(Inventory[[#This Row],[METAL]] = "925 Silver",  "7113.11.00"," 7113.19.00")</f>
        <v>7113.11.00</v>
      </c>
      <c r="J18" t="str">
        <f>IF(Inventory[[#This Row],[METAL]]= "925 Silver", "7113.11.10.00"," 7113.19.10.00")</f>
        <v>7113.11.10.00</v>
      </c>
      <c r="K18" t="str">
        <f>IF(Inventory[[#This Row],[METAL]] = "925 Silver",  "7113.11.00"," 7113.19.00")</f>
        <v>7113.11.00</v>
      </c>
      <c r="L18" s="106" t="str">
        <f>PROPER(Inventory[[#This Row],[METAL]] &amp; " " &amp; Inventory[[#This Row],[Item Type]])</f>
        <v>925 Silver Chain</v>
      </c>
      <c r="M18" s="106" t="str">
        <f>IFERROR(VLOOKUP(Inventory[[#This Row],[Short Description]],Map!$G$12:$H$32,2,FALSE), IF(F17 = "925 Silver", "7113.11.10.00", "7113.19.29.00"))</f>
        <v>7113.11.10.00</v>
      </c>
      <c r="N18" s="106" t="str">
        <f>Inventory[[#This Row],[ASIN]] &amp; " " &amp; Inventory[[#This Row],[Short Description]]</f>
        <v>B012HM918U Singapore Chain</v>
      </c>
      <c r="O18" s="33">
        <f>Inventory[[#This Row],[Total Price GBP]]/ EURtoGBP</f>
        <v>3.1407576961894388</v>
      </c>
      <c r="P18" s="33">
        <f>Inventory[[#This Row],[Total Price GBP]]/USDtoGBP</f>
        <v>3.7929569350122336</v>
      </c>
      <c r="Q18" s="33">
        <f>Inventory[[#This Row],[Total Price GBP]]/ CADtoGBP</f>
        <v>4.8552029167803372</v>
      </c>
      <c r="R18" s="33">
        <f>Inventory[[#This Row],[Total Price GBP]]/AUDtoGBP</f>
        <v>4.9696415041014603</v>
      </c>
      <c r="S18" s="33">
        <f>IFERROR(VLOOKUP(Inventory[[#This Row],[Assigned Item SKU]],skuQuantity[#All],2,FALSE),0)</f>
        <v>0</v>
      </c>
      <c r="T18" s="33" t="str">
        <f>PROPER(Inventory[[#This Row],[METAL]] &amp; " " &amp; Inventory[[#This Row],[Item Type]])</f>
        <v>925 Silver Chain</v>
      </c>
      <c r="U18" s="33">
        <f>Inventory[[#This Row],[Quantity]]*Inventory[[#This Row],[Weight (g)]]</f>
        <v>0</v>
      </c>
      <c r="V18" s="33">
        <f>Inventory[[#This Row],[Total Price GBP]]*Inventory[[#This Row],[Quantity]]</f>
        <v>0</v>
      </c>
      <c r="W18" s="33">
        <f>Inventory[[#This Row],[Total Cost GBP]]/EURtoGBP</f>
        <v>0</v>
      </c>
      <c r="X18" s="33">
        <f>Inventory[[#This Row],[Total Cost GBP]]/USDtoGBP</f>
        <v>0</v>
      </c>
      <c r="Y18" s="33">
        <f>Inventory[[#This Row],[Total Cost GBP]]/CADtoGBP</f>
        <v>0</v>
      </c>
      <c r="Z18" s="33">
        <f>Inventory[[#This Row],[Total Cost GBP]]*AUDtoGBP</f>
        <v>0</v>
      </c>
      <c r="AA18" s="33"/>
      <c r="AB18" s="33"/>
    </row>
    <row r="19" spans="1:28" x14ac:dyDescent="0.25">
      <c r="A19" t="s">
        <v>191</v>
      </c>
      <c r="B19" t="s">
        <v>192</v>
      </c>
      <c r="C19" t="s">
        <v>112</v>
      </c>
      <c r="D19" t="s">
        <v>188</v>
      </c>
      <c r="E19">
        <v>2.16</v>
      </c>
      <c r="F19" t="s">
        <v>116</v>
      </c>
      <c r="G19" t="s">
        <v>102</v>
      </c>
      <c r="H19">
        <v>3.0314047540000004</v>
      </c>
      <c r="I19" t="str">
        <f>IF(Inventory[[#This Row],[METAL]] = "925 Silver",  "7113.11.00"," 7113.19.00")</f>
        <v>7113.11.00</v>
      </c>
      <c r="J19" t="str">
        <f>IF(Inventory[[#This Row],[METAL]]= "925 Silver", "7113.11.10.00"," 7113.19.10.00")</f>
        <v>7113.11.10.00</v>
      </c>
      <c r="K19" t="str">
        <f>IF(Inventory[[#This Row],[METAL]] = "925 Silver",  "7113.11.00"," 7113.19.00")</f>
        <v>7113.11.00</v>
      </c>
      <c r="L19" s="106" t="str">
        <f>PROPER(Inventory[[#This Row],[METAL]] &amp; " " &amp; Inventory[[#This Row],[Item Type]])</f>
        <v>925 Silver Chain</v>
      </c>
      <c r="M19" s="106" t="str">
        <f>IFERROR(VLOOKUP(Inventory[[#This Row],[Short Description]],Map!$G$12:$H$32,2,FALSE), IF(F18 = "925 Silver", "7113.11.10.00", "7113.19.29.00"))</f>
        <v>7113.11.10.00</v>
      </c>
      <c r="N19" s="106" t="str">
        <f>Inventory[[#This Row],[ASIN]] &amp; " " &amp; Inventory[[#This Row],[Short Description]]</f>
        <v>B012HM95PO Singapore Chain</v>
      </c>
      <c r="O19" s="33">
        <f>Inventory[[#This Row],[Total Price GBP]]/ EURtoGBP</f>
        <v>3.4410047550129694</v>
      </c>
      <c r="P19" s="33">
        <f>Inventory[[#This Row],[Total Price GBP]]/USDtoGBP</f>
        <v>4.1555522938848481</v>
      </c>
      <c r="Q19" s="33">
        <f>Inventory[[#This Row],[Total Price GBP]]/ CADtoGBP</f>
        <v>5.3193458201069346</v>
      </c>
      <c r="R19" s="33">
        <f>Inventory[[#This Row],[Total Price GBP]]/AUDtoGBP</f>
        <v>5.4447243947122645</v>
      </c>
      <c r="S19" s="33">
        <f>IFERROR(VLOOKUP(Inventory[[#This Row],[Assigned Item SKU]],skuQuantity[#All],2,FALSE),0)</f>
        <v>0</v>
      </c>
      <c r="T19" s="33" t="str">
        <f>PROPER(Inventory[[#This Row],[METAL]] &amp; " " &amp; Inventory[[#This Row],[Item Type]])</f>
        <v>925 Silver Chain</v>
      </c>
      <c r="U19" s="33">
        <f>Inventory[[#This Row],[Quantity]]*Inventory[[#This Row],[Weight (g)]]</f>
        <v>0</v>
      </c>
      <c r="V19" s="33">
        <f>Inventory[[#This Row],[Total Price GBP]]*Inventory[[#This Row],[Quantity]]</f>
        <v>0</v>
      </c>
      <c r="W19" s="33">
        <f>Inventory[[#This Row],[Total Cost GBP]]/EURtoGBP</f>
        <v>0</v>
      </c>
      <c r="X19" s="33">
        <f>Inventory[[#This Row],[Total Cost GBP]]/USDtoGBP</f>
        <v>0</v>
      </c>
      <c r="Y19" s="33">
        <f>Inventory[[#This Row],[Total Cost GBP]]/CADtoGBP</f>
        <v>0</v>
      </c>
      <c r="Z19" s="33">
        <f>Inventory[[#This Row],[Total Cost GBP]]*AUDtoGBP</f>
        <v>0</v>
      </c>
      <c r="AA19" s="33"/>
      <c r="AB19" s="33"/>
    </row>
    <row r="20" spans="1:28" x14ac:dyDescent="0.25">
      <c r="A20" t="s">
        <v>193</v>
      </c>
      <c r="B20" t="s">
        <v>194</v>
      </c>
      <c r="C20" t="s">
        <v>112</v>
      </c>
      <c r="D20" t="s">
        <v>188</v>
      </c>
      <c r="E20">
        <v>3.0333333333333332</v>
      </c>
      <c r="F20" t="s">
        <v>116</v>
      </c>
      <c r="G20" t="s">
        <v>102</v>
      </c>
      <c r="H20">
        <v>4.1162250550000001</v>
      </c>
      <c r="I20" t="str">
        <f>IF(Inventory[[#This Row],[METAL]] = "925 Silver",  "7113.11.00"," 7113.19.00")</f>
        <v>7113.11.00</v>
      </c>
      <c r="J20" t="str">
        <f>IF(Inventory[[#This Row],[METAL]]= "925 Silver", "7113.11.10.00"," 7113.19.10.00")</f>
        <v>7113.11.10.00</v>
      </c>
      <c r="K20" t="str">
        <f>IF(Inventory[[#This Row],[METAL]] = "925 Silver",  "7113.11.00"," 7113.19.00")</f>
        <v>7113.11.00</v>
      </c>
      <c r="L20" s="106" t="str">
        <f>PROPER(Inventory[[#This Row],[METAL]] &amp; " " &amp; Inventory[[#This Row],[Item Type]])</f>
        <v>925 Silver Chain</v>
      </c>
      <c r="M20" s="106" t="str">
        <f>IFERROR(VLOOKUP(Inventory[[#This Row],[Short Description]],Map!$G$12:$H$32,2,FALSE), IF(F19 = "925 Silver", "7113.11.10.00", "7113.19.29.00"))</f>
        <v>7113.11.10.00</v>
      </c>
      <c r="N20" s="106" t="str">
        <f>Inventory[[#This Row],[ASIN]] &amp; " " &amp; Inventory[[#This Row],[Short Description]]</f>
        <v>B012HM9DJ2 Singapore Chain</v>
      </c>
      <c r="O20" s="33">
        <f>Inventory[[#This Row],[Total Price GBP]]/ EURtoGBP</f>
        <v>4.6724047550129688</v>
      </c>
      <c r="P20" s="33">
        <f>Inventory[[#This Row],[Total Price GBP]]/USDtoGBP</f>
        <v>5.6426606994268544</v>
      </c>
      <c r="Q20" s="33">
        <f>Inventory[[#This Row],[Total Price GBP]]/ CADtoGBP</f>
        <v>7.2229300663469518</v>
      </c>
      <c r="R20" s="33">
        <f>Inventory[[#This Row],[Total Price GBP]]/AUDtoGBP</f>
        <v>7.3931766919318918</v>
      </c>
      <c r="S20" s="33">
        <f>IFERROR(VLOOKUP(Inventory[[#This Row],[Assigned Item SKU]],skuQuantity[#All],2,FALSE),0)</f>
        <v>0</v>
      </c>
      <c r="T20" s="33" t="str">
        <f>PROPER(Inventory[[#This Row],[METAL]] &amp; " " &amp; Inventory[[#This Row],[Item Type]])</f>
        <v>925 Silver Chain</v>
      </c>
      <c r="U20" s="33">
        <f>Inventory[[#This Row],[Quantity]]*Inventory[[#This Row],[Weight (g)]]</f>
        <v>0</v>
      </c>
      <c r="V20" s="33">
        <f>Inventory[[#This Row],[Total Price GBP]]*Inventory[[#This Row],[Quantity]]</f>
        <v>0</v>
      </c>
      <c r="W20" s="33">
        <f>Inventory[[#This Row],[Total Cost GBP]]/EURtoGBP</f>
        <v>0</v>
      </c>
      <c r="X20" s="33">
        <f>Inventory[[#This Row],[Total Cost GBP]]/USDtoGBP</f>
        <v>0</v>
      </c>
      <c r="Y20" s="33">
        <f>Inventory[[#This Row],[Total Cost GBP]]/CADtoGBP</f>
        <v>0</v>
      </c>
      <c r="Z20" s="33">
        <f>Inventory[[#This Row],[Total Cost GBP]]*AUDtoGBP</f>
        <v>0</v>
      </c>
      <c r="AA20" s="33"/>
      <c r="AB20" s="33"/>
    </row>
    <row r="21" spans="1:28" x14ac:dyDescent="0.25">
      <c r="A21" t="s">
        <v>195</v>
      </c>
      <c r="B21" t="s">
        <v>196</v>
      </c>
      <c r="C21" t="s">
        <v>112</v>
      </c>
      <c r="D21" t="s">
        <v>188</v>
      </c>
      <c r="E21">
        <v>4.55</v>
      </c>
      <c r="F21" t="s">
        <v>116</v>
      </c>
      <c r="G21" t="s">
        <v>1425</v>
      </c>
      <c r="H21">
        <v>6.1204204300000002</v>
      </c>
      <c r="I21" t="str">
        <f>IF(Inventory[[#This Row],[METAL]] = "925 Silver",  "7113.11.00"," 7113.19.00")</f>
        <v>7113.11.00</v>
      </c>
      <c r="J21" t="str">
        <f>IF(Inventory[[#This Row],[METAL]]= "925 Silver", "7113.11.10.00"," 7113.19.10.00")</f>
        <v>7113.11.10.00</v>
      </c>
      <c r="K21" t="str">
        <f>IF(Inventory[[#This Row],[METAL]] = "925 Silver",  "7113.11.00"," 7113.19.00")</f>
        <v>7113.11.00</v>
      </c>
      <c r="L21" s="106" t="str">
        <f>PROPER(Inventory[[#This Row],[METAL]] &amp; " " &amp; Inventory[[#This Row],[Item Type]])</f>
        <v>925 Silver Anklet</v>
      </c>
      <c r="M21" s="106" t="str">
        <f>IFERROR(VLOOKUP(Inventory[[#This Row],[Short Description]],Map!$G$12:$H$32,2,FALSE), IF(F20 = "925 Silver", "7113.11.10.00", "7113.19.29.00"))</f>
        <v>7113.11.10.00</v>
      </c>
      <c r="N21" s="106" t="str">
        <f>Inventory[[#This Row],[ASIN]] &amp; " " &amp; Inventory[[#This Row],[Short Description]]</f>
        <v>B0783QLT88 Singapore Chain</v>
      </c>
      <c r="O21" s="33">
        <f>Inventory[[#This Row],[Total Price GBP]]/ EURtoGBP</f>
        <v>6.9474047550129692</v>
      </c>
      <c r="P21" s="33">
        <f>Inventory[[#This Row],[Total Price GBP]]/USDtoGBP</f>
        <v>8.3900795906141745</v>
      </c>
      <c r="Q21" s="33">
        <f>Inventory[[#This Row],[Total Price GBP]]/ CADtoGBP</f>
        <v>10.739784183771055</v>
      </c>
      <c r="R21" s="33">
        <f>Inventory[[#This Row],[Total Price GBP]]/AUDtoGBP</f>
        <v>10.99292411451972</v>
      </c>
      <c r="S21" s="33">
        <f>IFERROR(VLOOKUP(Inventory[[#This Row],[Assigned Item SKU]],skuQuantity[#All],2,FALSE),0)</f>
        <v>0</v>
      </c>
      <c r="T21" s="33" t="str">
        <f>PROPER(Inventory[[#This Row],[METAL]] &amp; " " &amp; Inventory[[#This Row],[Item Type]])</f>
        <v>925 Silver Anklet</v>
      </c>
      <c r="U21" s="33">
        <f>Inventory[[#This Row],[Quantity]]*Inventory[[#This Row],[Weight (g)]]</f>
        <v>0</v>
      </c>
      <c r="V21" s="33">
        <f>Inventory[[#This Row],[Total Price GBP]]*Inventory[[#This Row],[Quantity]]</f>
        <v>0</v>
      </c>
      <c r="W21" s="33">
        <f>Inventory[[#This Row],[Total Cost GBP]]/EURtoGBP</f>
        <v>0</v>
      </c>
      <c r="X21" s="33">
        <f>Inventory[[#This Row],[Total Cost GBP]]/USDtoGBP</f>
        <v>0</v>
      </c>
      <c r="Y21" s="33">
        <f>Inventory[[#This Row],[Total Cost GBP]]/CADtoGBP</f>
        <v>0</v>
      </c>
      <c r="Z21" s="33">
        <f>Inventory[[#This Row],[Total Cost GBP]]*AUDtoGBP</f>
        <v>0</v>
      </c>
      <c r="AA21" s="33"/>
      <c r="AB21" s="33"/>
    </row>
    <row r="22" spans="1:28" x14ac:dyDescent="0.25">
      <c r="A22" t="s">
        <v>197</v>
      </c>
      <c r="B22" t="s">
        <v>198</v>
      </c>
      <c r="C22" t="s">
        <v>112</v>
      </c>
      <c r="D22" t="s">
        <v>199</v>
      </c>
      <c r="E22">
        <v>1.8</v>
      </c>
      <c r="F22" t="s">
        <v>116</v>
      </c>
      <c r="G22" t="s">
        <v>102</v>
      </c>
      <c r="H22">
        <v>2.4732253300000004</v>
      </c>
      <c r="I22" t="str">
        <f>IF(Inventory[[#This Row],[METAL]] = "925 Silver",  "7113.11.00"," 7113.19.00")</f>
        <v>7113.11.00</v>
      </c>
      <c r="J22" t="str">
        <f>IF(Inventory[[#This Row],[METAL]]= "925 Silver", "7113.11.10.00"," 7113.19.10.00")</f>
        <v>7113.11.10.00</v>
      </c>
      <c r="K22" t="str">
        <f>IF(Inventory[[#This Row],[METAL]] = "925 Silver",  "7113.11.00"," 7113.19.00")</f>
        <v>7113.11.00</v>
      </c>
      <c r="L22" s="106" t="str">
        <f>PROPER(Inventory[[#This Row],[METAL]] &amp; " " &amp; Inventory[[#This Row],[Item Type]])</f>
        <v>925 Silver Chain</v>
      </c>
      <c r="M22" s="106" t="str">
        <f>IFERROR(VLOOKUP(Inventory[[#This Row],[Short Description]],Map!$G$12:$H$32,2,FALSE), IF(F21 = "925 Silver", "7113.11.10.00", "7113.19.29.00"))</f>
        <v>7113.11.10.00</v>
      </c>
      <c r="N22" s="106" t="str">
        <f>Inventory[[#This Row],[ASIN]] &amp; " " &amp; Inventory[[#This Row],[Short Description]]</f>
        <v>B012HM9HTI Venice Box Chain</v>
      </c>
      <c r="O22" s="33">
        <f>Inventory[[#This Row],[Total Price GBP]]/ EURtoGBP</f>
        <v>2.807404755012969</v>
      </c>
      <c r="P22" s="33">
        <f>Inventory[[#This Row],[Total Price GBP]]/USDtoGBP</f>
        <v>3.3903810369809859</v>
      </c>
      <c r="Q22" s="33">
        <f>Inventory[[#This Row],[Total Price GBP]]/ CADtoGBP</f>
        <v>4.3398826250300502</v>
      </c>
      <c r="R22" s="33">
        <f>Inventory[[#This Row],[Total Price GBP]]/AUDtoGBP</f>
        <v>4.4421749586895611</v>
      </c>
      <c r="S22" s="33">
        <f>IFERROR(VLOOKUP(Inventory[[#This Row],[Assigned Item SKU]],skuQuantity[#All],2,FALSE),0)</f>
        <v>0</v>
      </c>
      <c r="T22" s="33" t="str">
        <f>PROPER(Inventory[[#This Row],[METAL]] &amp; " " &amp; Inventory[[#This Row],[Item Type]])</f>
        <v>925 Silver Chain</v>
      </c>
      <c r="U22" s="33">
        <f>Inventory[[#This Row],[Quantity]]*Inventory[[#This Row],[Weight (g)]]</f>
        <v>0</v>
      </c>
      <c r="V22" s="33">
        <f>Inventory[[#This Row],[Total Price GBP]]*Inventory[[#This Row],[Quantity]]</f>
        <v>0</v>
      </c>
      <c r="W22" s="33">
        <f>Inventory[[#This Row],[Total Cost GBP]]/EURtoGBP</f>
        <v>0</v>
      </c>
      <c r="X22" s="33">
        <f>Inventory[[#This Row],[Total Cost GBP]]/USDtoGBP</f>
        <v>0</v>
      </c>
      <c r="Y22" s="33">
        <f>Inventory[[#This Row],[Total Cost GBP]]/CADtoGBP</f>
        <v>0</v>
      </c>
      <c r="Z22" s="33">
        <f>Inventory[[#This Row],[Total Cost GBP]]*AUDtoGBP</f>
        <v>0</v>
      </c>
      <c r="AA22" s="33"/>
      <c r="AB22" s="33"/>
    </row>
    <row r="23" spans="1:28" x14ac:dyDescent="0.25">
      <c r="A23" t="s">
        <v>200</v>
      </c>
      <c r="B23" t="s">
        <v>201</v>
      </c>
      <c r="C23" t="s">
        <v>112</v>
      </c>
      <c r="D23" t="s">
        <v>199</v>
      </c>
      <c r="E23">
        <v>2.23</v>
      </c>
      <c r="F23" t="s">
        <v>116</v>
      </c>
      <c r="G23" t="s">
        <v>102</v>
      </c>
      <c r="H23">
        <v>2.980837363</v>
      </c>
      <c r="I23" t="str">
        <f>IF(Inventory[[#This Row],[METAL]] = "925 Silver",  "7113.11.00"," 7113.19.00")</f>
        <v>7113.11.00</v>
      </c>
      <c r="J23" t="str">
        <f>IF(Inventory[[#This Row],[METAL]]= "925 Silver", "7113.11.10.00"," 7113.19.10.00")</f>
        <v>7113.11.10.00</v>
      </c>
      <c r="K23" t="str">
        <f>IF(Inventory[[#This Row],[METAL]] = "925 Silver",  "7113.11.00"," 7113.19.00")</f>
        <v>7113.11.00</v>
      </c>
      <c r="L23" s="106" t="str">
        <f>PROPER(Inventory[[#This Row],[METAL]] &amp; " " &amp; Inventory[[#This Row],[Item Type]])</f>
        <v>925 Silver Chain</v>
      </c>
      <c r="M23" s="106" t="str">
        <f>IFERROR(VLOOKUP(Inventory[[#This Row],[Short Description]],Map!$G$12:$H$32,2,FALSE), IF(F22 = "925 Silver", "7113.11.10.00", "7113.19.29.00"))</f>
        <v>7113.11.10.00</v>
      </c>
      <c r="N23" s="106" t="str">
        <f>Inventory[[#This Row],[ASIN]] &amp; " " &amp; Inventory[[#This Row],[Short Description]]</f>
        <v>B012HM9MVQ Venice Box Chain</v>
      </c>
      <c r="O23" s="33">
        <f>Inventory[[#This Row],[Total Price GBP]]/ EURtoGBP</f>
        <v>3.3836047550129686</v>
      </c>
      <c r="P23" s="33">
        <f>Inventory[[#This Row],[Total Price GBP]]/USDtoGBP</f>
        <v>4.0862328018610441</v>
      </c>
      <c r="Q23" s="33">
        <f>Inventory[[#This Row],[Total Price GBP]]/ CADtoGBP</f>
        <v>5.2306128854519258</v>
      </c>
      <c r="R23" s="33">
        <f>Inventory[[#This Row],[Total Price GBP]]/AUDtoGBP</f>
        <v>5.353899998203894</v>
      </c>
      <c r="S23" s="33">
        <f>IFERROR(VLOOKUP(Inventory[[#This Row],[Assigned Item SKU]],skuQuantity[#All],2,FALSE),0)</f>
        <v>0</v>
      </c>
      <c r="T23" s="33" t="str">
        <f>PROPER(Inventory[[#This Row],[METAL]] &amp; " " &amp; Inventory[[#This Row],[Item Type]])</f>
        <v>925 Silver Chain</v>
      </c>
      <c r="U23" s="33">
        <f>Inventory[[#This Row],[Quantity]]*Inventory[[#This Row],[Weight (g)]]</f>
        <v>0</v>
      </c>
      <c r="V23" s="33">
        <f>Inventory[[#This Row],[Total Price GBP]]*Inventory[[#This Row],[Quantity]]</f>
        <v>0</v>
      </c>
      <c r="W23" s="33">
        <f>Inventory[[#This Row],[Total Cost GBP]]/EURtoGBP</f>
        <v>0</v>
      </c>
      <c r="X23" s="33">
        <f>Inventory[[#This Row],[Total Cost GBP]]/USDtoGBP</f>
        <v>0</v>
      </c>
      <c r="Y23" s="33">
        <f>Inventory[[#This Row],[Total Cost GBP]]/CADtoGBP</f>
        <v>0</v>
      </c>
      <c r="Z23" s="33">
        <f>Inventory[[#This Row],[Total Cost GBP]]*AUDtoGBP</f>
        <v>0</v>
      </c>
      <c r="AA23" s="33"/>
      <c r="AB23" s="33"/>
    </row>
    <row r="24" spans="1:28" x14ac:dyDescent="0.25">
      <c r="A24" t="s">
        <v>202</v>
      </c>
      <c r="B24" t="s">
        <v>203</v>
      </c>
      <c r="C24" t="s">
        <v>112</v>
      </c>
      <c r="D24" t="s">
        <v>199</v>
      </c>
      <c r="E24">
        <v>2.3938775510204078</v>
      </c>
      <c r="F24" t="s">
        <v>116</v>
      </c>
      <c r="G24" t="s">
        <v>102</v>
      </c>
      <c r="H24">
        <v>3.1742936812244902</v>
      </c>
      <c r="I24" t="str">
        <f>IF(Inventory[[#This Row],[METAL]] = "925 Silver",  "7113.11.00"," 7113.19.00")</f>
        <v>7113.11.00</v>
      </c>
      <c r="J24" t="str">
        <f>IF(Inventory[[#This Row],[METAL]]= "925 Silver", "7113.11.10.00"," 7113.19.10.00")</f>
        <v>7113.11.10.00</v>
      </c>
      <c r="K24" t="str">
        <f>IF(Inventory[[#This Row],[METAL]] = "925 Silver",  "7113.11.00"," 7113.19.00")</f>
        <v>7113.11.00</v>
      </c>
      <c r="L24" s="106" t="str">
        <f>PROPER(Inventory[[#This Row],[METAL]] &amp; " " &amp; Inventory[[#This Row],[Item Type]])</f>
        <v>925 Silver Chain</v>
      </c>
      <c r="M24" s="106" t="str">
        <f>IFERROR(VLOOKUP(Inventory[[#This Row],[Short Description]],Map!$G$12:$H$32,2,FALSE), IF(F23 = "925 Silver", "7113.11.10.00", "7113.19.29.00"))</f>
        <v>7113.11.10.00</v>
      </c>
      <c r="N24" s="106" t="str">
        <f>Inventory[[#This Row],[ASIN]] &amp; " " &amp; Inventory[[#This Row],[Short Description]]</f>
        <v>B012HM9PMW Venice Box Chain</v>
      </c>
      <c r="O24" s="33">
        <f>Inventory[[#This Row],[Total Price GBP]]/ EURtoGBP</f>
        <v>3.6032006733803161</v>
      </c>
      <c r="P24" s="33">
        <f>Inventory[[#This Row],[Total Price GBP]]/USDtoGBP</f>
        <v>4.3514292741907488</v>
      </c>
      <c r="Q24" s="33">
        <f>Inventory[[#This Row],[Total Price GBP]]/ CADtoGBP</f>
        <v>5.5700796149814789</v>
      </c>
      <c r="R24" s="33">
        <f>Inventory[[#This Row],[Total Price GBP]]/AUDtoGBP</f>
        <v>5.701368060249461</v>
      </c>
      <c r="S24" s="33">
        <f>IFERROR(VLOOKUP(Inventory[[#This Row],[Assigned Item SKU]],skuQuantity[#All],2,FALSE),0)</f>
        <v>0</v>
      </c>
      <c r="T24" s="33" t="str">
        <f>PROPER(Inventory[[#This Row],[METAL]] &amp; " " &amp; Inventory[[#This Row],[Item Type]])</f>
        <v>925 Silver Chain</v>
      </c>
      <c r="U24" s="33">
        <f>Inventory[[#This Row],[Quantity]]*Inventory[[#This Row],[Weight (g)]]</f>
        <v>0</v>
      </c>
      <c r="V24" s="33">
        <f>Inventory[[#This Row],[Total Price GBP]]*Inventory[[#This Row],[Quantity]]</f>
        <v>0</v>
      </c>
      <c r="W24" s="33">
        <f>Inventory[[#This Row],[Total Cost GBP]]/EURtoGBP</f>
        <v>0</v>
      </c>
      <c r="X24" s="33">
        <f>Inventory[[#This Row],[Total Cost GBP]]/USDtoGBP</f>
        <v>0</v>
      </c>
      <c r="Y24" s="33">
        <f>Inventory[[#This Row],[Total Cost GBP]]/CADtoGBP</f>
        <v>0</v>
      </c>
      <c r="Z24" s="33">
        <f>Inventory[[#This Row],[Total Cost GBP]]*AUDtoGBP</f>
        <v>0</v>
      </c>
      <c r="AA24" s="33"/>
      <c r="AB24" s="33"/>
    </row>
    <row r="25" spans="1:28" x14ac:dyDescent="0.25">
      <c r="A25" t="s">
        <v>204</v>
      </c>
      <c r="B25" t="s">
        <v>205</v>
      </c>
      <c r="C25" t="s">
        <v>112</v>
      </c>
      <c r="D25" t="s">
        <v>199</v>
      </c>
      <c r="E25">
        <v>2.8584158415841583</v>
      </c>
      <c r="F25" t="s">
        <v>116</v>
      </c>
      <c r="G25" t="s">
        <v>102</v>
      </c>
      <c r="H25">
        <v>3.7226779279207922</v>
      </c>
      <c r="I25" t="str">
        <f>IF(Inventory[[#This Row],[METAL]] = "925 Silver",  "7113.11.00"," 7113.19.00")</f>
        <v>7113.11.00</v>
      </c>
      <c r="J25" t="str">
        <f>IF(Inventory[[#This Row],[METAL]]= "925 Silver", "7113.11.10.00"," 7113.19.10.00")</f>
        <v>7113.11.10.00</v>
      </c>
      <c r="K25" t="str">
        <f>IF(Inventory[[#This Row],[METAL]] = "925 Silver",  "7113.11.00"," 7113.19.00")</f>
        <v>7113.11.00</v>
      </c>
      <c r="L25" s="106" t="str">
        <f>PROPER(Inventory[[#This Row],[METAL]] &amp; " " &amp; Inventory[[#This Row],[Item Type]])</f>
        <v>925 Silver Chain</v>
      </c>
      <c r="M25" s="106" t="str">
        <f>IFERROR(VLOOKUP(Inventory[[#This Row],[Short Description]],Map!$G$12:$H$32,2,FALSE), IF(F24 = "925 Silver", "7113.11.10.00", "7113.19.29.00"))</f>
        <v>7113.11.10.00</v>
      </c>
      <c r="N25" s="106" t="str">
        <f>Inventory[[#This Row],[ASIN]] &amp; " " &amp; Inventory[[#This Row],[Short Description]]</f>
        <v>B012HM9VVC Venice Box Chain</v>
      </c>
      <c r="O25" s="33">
        <f>Inventory[[#This Row],[Total Price GBP]]/ EURtoGBP</f>
        <v>4.2256819827357415</v>
      </c>
      <c r="P25" s="33">
        <f>Inventory[[#This Row],[Total Price GBP]]/USDtoGBP</f>
        <v>5.1031729703376119</v>
      </c>
      <c r="Q25" s="33">
        <f>Inventory[[#This Row],[Total Price GBP]]/ CADtoGBP</f>
        <v>6.5323547603995769</v>
      </c>
      <c r="R25" s="33">
        <f>Inventory[[#This Row],[Total Price GBP]]/AUDtoGBP</f>
        <v>6.6863243191335444</v>
      </c>
      <c r="S25" s="33">
        <f>IFERROR(VLOOKUP(Inventory[[#This Row],[Assigned Item SKU]],skuQuantity[#All],2,FALSE),0)</f>
        <v>0</v>
      </c>
      <c r="T25" s="33" t="str">
        <f>PROPER(Inventory[[#This Row],[METAL]] &amp; " " &amp; Inventory[[#This Row],[Item Type]])</f>
        <v>925 Silver Chain</v>
      </c>
      <c r="U25" s="33">
        <f>Inventory[[#This Row],[Quantity]]*Inventory[[#This Row],[Weight (g)]]</f>
        <v>0</v>
      </c>
      <c r="V25" s="33">
        <f>Inventory[[#This Row],[Total Price GBP]]*Inventory[[#This Row],[Quantity]]</f>
        <v>0</v>
      </c>
      <c r="W25" s="33">
        <f>Inventory[[#This Row],[Total Cost GBP]]/EURtoGBP</f>
        <v>0</v>
      </c>
      <c r="X25" s="33">
        <f>Inventory[[#This Row],[Total Cost GBP]]/USDtoGBP</f>
        <v>0</v>
      </c>
      <c r="Y25" s="33">
        <f>Inventory[[#This Row],[Total Cost GBP]]/CADtoGBP</f>
        <v>0</v>
      </c>
      <c r="Z25" s="33">
        <f>Inventory[[#This Row],[Total Cost GBP]]*AUDtoGBP</f>
        <v>0</v>
      </c>
      <c r="AA25" s="33"/>
      <c r="AB25" s="33"/>
    </row>
    <row r="26" spans="1:28" x14ac:dyDescent="0.25">
      <c r="A26" t="s">
        <v>206</v>
      </c>
      <c r="B26" t="s">
        <v>207</v>
      </c>
      <c r="C26" t="s">
        <v>113</v>
      </c>
      <c r="D26" t="s">
        <v>208</v>
      </c>
      <c r="E26">
        <v>10.26</v>
      </c>
      <c r="F26" t="s">
        <v>116</v>
      </c>
      <c r="G26" t="s">
        <v>1413</v>
      </c>
      <c r="H26">
        <v>12.993497433</v>
      </c>
      <c r="I26" t="str">
        <f>IF(Inventory[[#This Row],[METAL]] = "925 Silver",  "7113.11.00"," 7113.19.00")</f>
        <v>7113.11.00</v>
      </c>
      <c r="J26" t="str">
        <f>IF(Inventory[[#This Row],[METAL]]= "925 Silver", "7113.11.10.00"," 7113.19.10.00")</f>
        <v>7113.11.10.00</v>
      </c>
      <c r="K26" t="str">
        <f>IF(Inventory[[#This Row],[METAL]] = "925 Silver",  "7113.11.00"," 7113.19.00")</f>
        <v>7113.11.00</v>
      </c>
      <c r="L26" s="106" t="str">
        <f>PROPER(Inventory[[#This Row],[METAL]] &amp; " " &amp; Inventory[[#This Row],[Item Type]])</f>
        <v>925 Silver Bracelet</v>
      </c>
      <c r="M26" s="106" t="str">
        <f>IFERROR(VLOOKUP(Inventory[[#This Row],[Short Description]],Map!$G$12:$H$32,2,FALSE), IF(F25 = "925 Silver", "7113.11.10.00", "7113.19.29.00"))</f>
        <v>7113.11.10.00</v>
      </c>
      <c r="N26" s="106" t="str">
        <f>Inventory[[#This Row],[ASIN]] &amp; " " &amp; Inventory[[#This Row],[Short Description]]</f>
        <v>B073V2KYM1 Byzantine Chain</v>
      </c>
      <c r="O26" s="33">
        <f>Inventory[[#This Row],[Total Price GBP]]/ EURtoGBP</f>
        <v>14.749164192675078</v>
      </c>
      <c r="P26" s="33">
        <f>Inventory[[#This Row],[Total Price GBP]]/USDtoGBP</f>
        <v>17.811926299858943</v>
      </c>
      <c r="Q26" s="33">
        <f>Inventory[[#This Row],[Total Price GBP]]/ CADtoGBP</f>
        <v>22.800289591021315</v>
      </c>
      <c r="R26" s="33">
        <f>Inventory[[#This Row],[Total Price GBP]]/AUDtoGBP</f>
        <v>23.337699247431566</v>
      </c>
      <c r="S26" s="33">
        <f>IFERROR(VLOOKUP(Inventory[[#This Row],[Assigned Item SKU]],skuQuantity[#All],2,FALSE),0)</f>
        <v>0</v>
      </c>
      <c r="T26" s="33" t="str">
        <f>PROPER(Inventory[[#This Row],[METAL]] &amp; " " &amp; Inventory[[#This Row],[Item Type]])</f>
        <v>925 Silver Bracelet</v>
      </c>
      <c r="U26" s="33">
        <f>Inventory[[#This Row],[Quantity]]*Inventory[[#This Row],[Weight (g)]]</f>
        <v>0</v>
      </c>
      <c r="V26" s="33">
        <f>Inventory[[#This Row],[Total Price GBP]]*Inventory[[#This Row],[Quantity]]</f>
        <v>0</v>
      </c>
      <c r="W26" s="33">
        <f>Inventory[[#This Row],[Total Cost GBP]]/EURtoGBP</f>
        <v>0</v>
      </c>
      <c r="X26" s="33">
        <f>Inventory[[#This Row],[Total Cost GBP]]/USDtoGBP</f>
        <v>0</v>
      </c>
      <c r="Y26" s="33">
        <f>Inventory[[#This Row],[Total Cost GBP]]/CADtoGBP</f>
        <v>0</v>
      </c>
      <c r="Z26" s="33">
        <f>Inventory[[#This Row],[Total Cost GBP]]*AUDtoGBP</f>
        <v>0</v>
      </c>
      <c r="AA26" s="33"/>
      <c r="AB26" s="33"/>
    </row>
    <row r="27" spans="1:28" x14ac:dyDescent="0.25">
      <c r="A27" t="s">
        <v>209</v>
      </c>
      <c r="B27" t="s">
        <v>210</v>
      </c>
      <c r="C27" t="s">
        <v>113</v>
      </c>
      <c r="D27" t="s">
        <v>208</v>
      </c>
      <c r="E27">
        <v>11.06</v>
      </c>
      <c r="F27" t="s">
        <v>116</v>
      </c>
      <c r="G27" t="s">
        <v>1413</v>
      </c>
      <c r="H27">
        <v>13.959035073000004</v>
      </c>
      <c r="I27" t="str">
        <f>IF(Inventory[[#This Row],[METAL]] = "925 Silver",  "7113.11.00"," 7113.19.00")</f>
        <v>7113.11.00</v>
      </c>
      <c r="J27" t="str">
        <f>IF(Inventory[[#This Row],[METAL]]= "925 Silver", "7113.11.10.00"," 7113.19.10.00")</f>
        <v>7113.11.10.00</v>
      </c>
      <c r="K27" t="str">
        <f>IF(Inventory[[#This Row],[METAL]] = "925 Silver",  "7113.11.00"," 7113.19.00")</f>
        <v>7113.11.00</v>
      </c>
      <c r="L27" s="106" t="str">
        <f>PROPER(Inventory[[#This Row],[METAL]] &amp; " " &amp; Inventory[[#This Row],[Item Type]])</f>
        <v>925 Silver Bracelet</v>
      </c>
      <c r="M27" s="106" t="str">
        <f>IFERROR(VLOOKUP(Inventory[[#This Row],[Short Description]],Map!$G$12:$H$32,2,FALSE), IF(F26 = "925 Silver", "7113.11.10.00", "7113.19.29.00"))</f>
        <v>7113.11.10.00</v>
      </c>
      <c r="N27" s="106" t="str">
        <f>Inventory[[#This Row],[ASIN]] &amp; " " &amp; Inventory[[#This Row],[Short Description]]</f>
        <v>B073V3D571 Byzantine Chain</v>
      </c>
      <c r="O27" s="33">
        <f>Inventory[[#This Row],[Total Price GBP]]/ EURtoGBP</f>
        <v>15.845164192675083</v>
      </c>
      <c r="P27" s="33">
        <f>Inventory[[#This Row],[Total Price GBP]]/USDtoGBP</f>
        <v>19.13551799425073</v>
      </c>
      <c r="Q27" s="33">
        <f>Inventory[[#This Row],[Total Price GBP]]/ CADtoGBP</f>
        <v>24.494563047151789</v>
      </c>
      <c r="R27" s="33">
        <f>Inventory[[#This Row],[Total Price GBP]]/AUDtoGBP</f>
        <v>25.071907236511251</v>
      </c>
      <c r="S27" s="33">
        <f>IFERROR(VLOOKUP(Inventory[[#This Row],[Assigned Item SKU]],skuQuantity[#All],2,FALSE),0)</f>
        <v>0</v>
      </c>
      <c r="T27" s="33" t="str">
        <f>PROPER(Inventory[[#This Row],[METAL]] &amp; " " &amp; Inventory[[#This Row],[Item Type]])</f>
        <v>925 Silver Bracelet</v>
      </c>
      <c r="U27" s="33">
        <f>Inventory[[#This Row],[Quantity]]*Inventory[[#This Row],[Weight (g)]]</f>
        <v>0</v>
      </c>
      <c r="V27" s="33">
        <f>Inventory[[#This Row],[Total Price GBP]]*Inventory[[#This Row],[Quantity]]</f>
        <v>0</v>
      </c>
      <c r="W27" s="33">
        <f>Inventory[[#This Row],[Total Cost GBP]]/EURtoGBP</f>
        <v>0</v>
      </c>
      <c r="X27" s="33">
        <f>Inventory[[#This Row],[Total Cost GBP]]/USDtoGBP</f>
        <v>0</v>
      </c>
      <c r="Y27" s="33">
        <f>Inventory[[#This Row],[Total Cost GBP]]/CADtoGBP</f>
        <v>0</v>
      </c>
      <c r="Z27" s="33">
        <f>Inventory[[#This Row],[Total Cost GBP]]*AUDtoGBP</f>
        <v>0</v>
      </c>
      <c r="AA27" s="33"/>
      <c r="AB27" s="33"/>
    </row>
    <row r="28" spans="1:28" x14ac:dyDescent="0.25">
      <c r="A28" t="s">
        <v>71</v>
      </c>
      <c r="B28" t="s">
        <v>211</v>
      </c>
      <c r="C28" t="s">
        <v>112</v>
      </c>
      <c r="D28" t="s">
        <v>212</v>
      </c>
      <c r="E28">
        <v>1.9836734693877551</v>
      </c>
      <c r="F28" t="s">
        <v>116</v>
      </c>
      <c r="G28" t="s">
        <v>102</v>
      </c>
      <c r="H28">
        <v>2.7774279381632652</v>
      </c>
      <c r="I28" t="str">
        <f>IF(Inventory[[#This Row],[METAL]] = "925 Silver",  "7113.11.00"," 7113.19.00")</f>
        <v>7113.11.00</v>
      </c>
      <c r="J28" t="str">
        <f>IF(Inventory[[#This Row],[METAL]]= "925 Silver", "7113.11.10.00"," 7113.19.10.00")</f>
        <v>7113.11.10.00</v>
      </c>
      <c r="K28" t="str">
        <f>IF(Inventory[[#This Row],[METAL]] = "925 Silver",  "7113.11.00"," 7113.19.00")</f>
        <v>7113.11.00</v>
      </c>
      <c r="L28" s="106" t="str">
        <f>PROPER(Inventory[[#This Row],[METAL]] &amp; " " &amp; Inventory[[#This Row],[Item Type]])</f>
        <v>925 Silver Chain</v>
      </c>
      <c r="M28" s="106" t="str">
        <f>IFERROR(VLOOKUP(Inventory[[#This Row],[Short Description]],Map!$G$12:$H$32,2,FALSE), IF(F27 = "925 Silver", "7113.11.10.00", "7113.19.29.00"))</f>
        <v>7113.11.10.00</v>
      </c>
      <c r="N28" s="106" t="str">
        <f>Inventory[[#This Row],[ASIN]] &amp; " " &amp; Inventory[[#This Row],[Short Description]]</f>
        <v>B073GC9FWC Ball Chain</v>
      </c>
      <c r="O28" s="33">
        <f>Inventory[[#This Row],[Total Price GBP]]/ EURtoGBP</f>
        <v>3.1527108774619483</v>
      </c>
      <c r="P28" s="33">
        <f>Inventory[[#This Row],[Total Price GBP]]/USDtoGBP</f>
        <v>3.8073922739299824</v>
      </c>
      <c r="Q28" s="33">
        <f>Inventory[[#This Row],[Total Price GBP]]/ CADtoGBP</f>
        <v>4.8736809804174976</v>
      </c>
      <c r="R28" s="33">
        <f>Inventory[[#This Row],[Total Price GBP]]/AUDtoGBP</f>
        <v>4.9885551012344012</v>
      </c>
      <c r="S28" s="33">
        <f>IFERROR(VLOOKUP(Inventory[[#This Row],[Assigned Item SKU]],skuQuantity[#All],2,FALSE),0)</f>
        <v>0</v>
      </c>
      <c r="T28" s="33" t="str">
        <f>PROPER(Inventory[[#This Row],[METAL]] &amp; " " &amp; Inventory[[#This Row],[Item Type]])</f>
        <v>925 Silver Chain</v>
      </c>
      <c r="U28" s="33">
        <f>Inventory[[#This Row],[Quantity]]*Inventory[[#This Row],[Weight (g)]]</f>
        <v>0</v>
      </c>
      <c r="V28" s="33">
        <f>Inventory[[#This Row],[Total Price GBP]]*Inventory[[#This Row],[Quantity]]</f>
        <v>0</v>
      </c>
      <c r="W28" s="33">
        <f>Inventory[[#This Row],[Total Cost GBP]]/EURtoGBP</f>
        <v>0</v>
      </c>
      <c r="X28" s="33">
        <f>Inventory[[#This Row],[Total Cost GBP]]/USDtoGBP</f>
        <v>0</v>
      </c>
      <c r="Y28" s="33">
        <f>Inventory[[#This Row],[Total Cost GBP]]/CADtoGBP</f>
        <v>0</v>
      </c>
      <c r="Z28" s="33">
        <f>Inventory[[#This Row],[Total Cost GBP]]*AUDtoGBP</f>
        <v>0</v>
      </c>
      <c r="AA28" s="33"/>
      <c r="AB28" s="33"/>
    </row>
    <row r="29" spans="1:28" x14ac:dyDescent="0.25">
      <c r="A29" t="s">
        <v>72</v>
      </c>
      <c r="B29" t="s">
        <v>213</v>
      </c>
      <c r="C29" t="s">
        <v>112</v>
      </c>
      <c r="D29" t="s">
        <v>212</v>
      </c>
      <c r="E29">
        <v>2.1659999999999999</v>
      </c>
      <c r="F29" t="s">
        <v>116</v>
      </c>
      <c r="G29" t="s">
        <v>102</v>
      </c>
      <c r="H29">
        <v>3.0006943141</v>
      </c>
      <c r="I29" t="str">
        <f>IF(Inventory[[#This Row],[METAL]] = "925 Silver",  "7113.11.00"," 7113.19.00")</f>
        <v>7113.11.00</v>
      </c>
      <c r="J29" t="str">
        <f>IF(Inventory[[#This Row],[METAL]]= "925 Silver", "7113.11.10.00"," 7113.19.10.00")</f>
        <v>7113.11.10.00</v>
      </c>
      <c r="K29" t="str">
        <f>IF(Inventory[[#This Row],[METAL]] = "925 Silver",  "7113.11.00"," 7113.19.00")</f>
        <v>7113.11.00</v>
      </c>
      <c r="L29" s="106" t="str">
        <f>PROPER(Inventory[[#This Row],[METAL]] &amp; " " &amp; Inventory[[#This Row],[Item Type]])</f>
        <v>925 Silver Chain</v>
      </c>
      <c r="M29" s="106" t="str">
        <f>IFERROR(VLOOKUP(Inventory[[#This Row],[Short Description]],Map!$G$12:$H$32,2,FALSE), IF(F28 = "925 Silver", "7113.11.10.00", "7113.19.29.00"))</f>
        <v>7113.11.10.00</v>
      </c>
      <c r="N29" s="106" t="str">
        <f>Inventory[[#This Row],[ASIN]] &amp; " " &amp; Inventory[[#This Row],[Short Description]]</f>
        <v>B073G7MZ8G Ball Chain</v>
      </c>
      <c r="O29" s="33">
        <f>Inventory[[#This Row],[Total Price GBP]]/ EURtoGBP</f>
        <v>3.4061447550129689</v>
      </c>
      <c r="P29" s="33">
        <f>Inventory[[#This Row],[Total Price GBP]]/USDtoGBP</f>
        <v>4.1134533828752691</v>
      </c>
      <c r="Q29" s="33">
        <f>Inventory[[#This Row],[Total Price GBP]]/ CADtoGBP</f>
        <v>5.2654567939384043</v>
      </c>
      <c r="R29" s="33">
        <f>Inventory[[#This Row],[Total Price GBP]]/AUDtoGBP</f>
        <v>5.3895651880523019</v>
      </c>
      <c r="S29" s="33">
        <f>IFERROR(VLOOKUP(Inventory[[#This Row],[Assigned Item SKU]],skuQuantity[#All],2,FALSE),0)</f>
        <v>0</v>
      </c>
      <c r="T29" s="33" t="str">
        <f>PROPER(Inventory[[#This Row],[METAL]] &amp; " " &amp; Inventory[[#This Row],[Item Type]])</f>
        <v>925 Silver Chain</v>
      </c>
      <c r="U29" s="33">
        <f>Inventory[[#This Row],[Quantity]]*Inventory[[#This Row],[Weight (g)]]</f>
        <v>0</v>
      </c>
      <c r="V29" s="33">
        <f>Inventory[[#This Row],[Total Price GBP]]*Inventory[[#This Row],[Quantity]]</f>
        <v>0</v>
      </c>
      <c r="W29" s="33">
        <f>Inventory[[#This Row],[Total Cost GBP]]/EURtoGBP</f>
        <v>0</v>
      </c>
      <c r="X29" s="33">
        <f>Inventory[[#This Row],[Total Cost GBP]]/USDtoGBP</f>
        <v>0</v>
      </c>
      <c r="Y29" s="33">
        <f>Inventory[[#This Row],[Total Cost GBP]]/CADtoGBP</f>
        <v>0</v>
      </c>
      <c r="Z29" s="33">
        <f>Inventory[[#This Row],[Total Cost GBP]]*AUDtoGBP</f>
        <v>0</v>
      </c>
      <c r="AA29" s="33"/>
      <c r="AB29" s="33"/>
    </row>
    <row r="30" spans="1:28" x14ac:dyDescent="0.25">
      <c r="A30" t="s">
        <v>73</v>
      </c>
      <c r="B30" t="s">
        <v>214</v>
      </c>
      <c r="C30" t="s">
        <v>112</v>
      </c>
      <c r="D30" t="s">
        <v>212</v>
      </c>
      <c r="E30">
        <v>2.8725490196078431</v>
      </c>
      <c r="F30" t="s">
        <v>116</v>
      </c>
      <c r="G30" t="s">
        <v>102</v>
      </c>
      <c r="H30">
        <v>3.8658928044117649</v>
      </c>
      <c r="I30" t="str">
        <f>IF(Inventory[[#This Row],[METAL]] = "925 Silver",  "7113.11.00"," 7113.19.00")</f>
        <v>7113.11.00</v>
      </c>
      <c r="J30" t="str">
        <f>IF(Inventory[[#This Row],[METAL]]= "925 Silver", "7113.11.10.00"," 7113.19.10.00")</f>
        <v>7113.11.10.00</v>
      </c>
      <c r="K30" t="str">
        <f>IF(Inventory[[#This Row],[METAL]] = "925 Silver",  "7113.11.00"," 7113.19.00")</f>
        <v>7113.11.00</v>
      </c>
      <c r="L30" s="106" t="str">
        <f>PROPER(Inventory[[#This Row],[METAL]] &amp; " " &amp; Inventory[[#This Row],[Item Type]])</f>
        <v>925 Silver Chain</v>
      </c>
      <c r="M30" s="106" t="str">
        <f>IFERROR(VLOOKUP(Inventory[[#This Row],[Short Description]],Map!$G$12:$H$32,2,FALSE), IF(F29 = "925 Silver", "7113.11.10.00", "7113.19.29.00"))</f>
        <v>7113.11.10.00</v>
      </c>
      <c r="N30" s="106" t="str">
        <f>Inventory[[#This Row],[ASIN]] &amp; " " &amp; Inventory[[#This Row],[Short Description]]</f>
        <v>B073G8GNBV Ball Chain</v>
      </c>
      <c r="O30" s="33">
        <f>Inventory[[#This Row],[Total Price GBP]]/ EURtoGBP</f>
        <v>4.3882478922678709</v>
      </c>
      <c r="P30" s="33">
        <f>Inventory[[#This Row],[Total Price GBP]]/USDtoGBP</f>
        <v>5.2994967729361271</v>
      </c>
      <c r="Q30" s="33">
        <f>Inventory[[#This Row],[Total Price GBP]]/ CADtoGBP</f>
        <v>6.7836605134944623</v>
      </c>
      <c r="R30" s="33">
        <f>Inventory[[#This Row],[Total Price GBP]]/AUDtoGBP</f>
        <v>6.9435534241176891</v>
      </c>
      <c r="S30" s="33">
        <f>IFERROR(VLOOKUP(Inventory[[#This Row],[Assigned Item SKU]],skuQuantity[#All],2,FALSE),0)</f>
        <v>0</v>
      </c>
      <c r="T30" s="33" t="str">
        <f>PROPER(Inventory[[#This Row],[METAL]] &amp; " " &amp; Inventory[[#This Row],[Item Type]])</f>
        <v>925 Silver Chain</v>
      </c>
      <c r="U30" s="33">
        <f>Inventory[[#This Row],[Quantity]]*Inventory[[#This Row],[Weight (g)]]</f>
        <v>0</v>
      </c>
      <c r="V30" s="33">
        <f>Inventory[[#This Row],[Total Price GBP]]*Inventory[[#This Row],[Quantity]]</f>
        <v>0</v>
      </c>
      <c r="W30" s="33">
        <f>Inventory[[#This Row],[Total Cost GBP]]/EURtoGBP</f>
        <v>0</v>
      </c>
      <c r="X30" s="33">
        <f>Inventory[[#This Row],[Total Cost GBP]]/USDtoGBP</f>
        <v>0</v>
      </c>
      <c r="Y30" s="33">
        <f>Inventory[[#This Row],[Total Cost GBP]]/CADtoGBP</f>
        <v>0</v>
      </c>
      <c r="Z30" s="33">
        <f>Inventory[[#This Row],[Total Cost GBP]]*AUDtoGBP</f>
        <v>0</v>
      </c>
      <c r="AA30" s="33"/>
      <c r="AB30" s="33"/>
    </row>
    <row r="31" spans="1:28" x14ac:dyDescent="0.25">
      <c r="A31" t="s">
        <v>92</v>
      </c>
      <c r="B31" t="s">
        <v>215</v>
      </c>
      <c r="C31" t="s">
        <v>112</v>
      </c>
      <c r="D31" t="s">
        <v>212</v>
      </c>
      <c r="E31">
        <v>2.42</v>
      </c>
      <c r="F31" t="s">
        <v>116</v>
      </c>
      <c r="G31" t="s">
        <v>1425</v>
      </c>
      <c r="H31">
        <v>3.929989054</v>
      </c>
      <c r="I31" t="str">
        <f>IF(Inventory[[#This Row],[METAL]] = "925 Silver",  "7113.11.00"," 7113.19.00")</f>
        <v>7113.11.00</v>
      </c>
      <c r="J31" t="str">
        <f>IF(Inventory[[#This Row],[METAL]]= "925 Silver", "7113.11.10.00"," 7113.19.10.00")</f>
        <v>7113.11.10.00</v>
      </c>
      <c r="K31" t="str">
        <f>IF(Inventory[[#This Row],[METAL]] = "925 Silver",  "7113.11.00"," 7113.19.00")</f>
        <v>7113.11.00</v>
      </c>
      <c r="L31" s="106" t="str">
        <f>PROPER(Inventory[[#This Row],[METAL]] &amp; " " &amp; Inventory[[#This Row],[Item Type]])</f>
        <v>925 Silver Anklet</v>
      </c>
      <c r="M31" s="106" t="str">
        <f>IFERROR(VLOOKUP(Inventory[[#This Row],[Short Description]],Map!$G$12:$H$32,2,FALSE), IF(F30 = "925 Silver", "7113.11.10.00", "7113.19.29.00"))</f>
        <v>7113.11.10.00</v>
      </c>
      <c r="N31" s="106" t="str">
        <f>Inventory[[#This Row],[ASIN]] &amp; " " &amp; Inventory[[#This Row],[Short Description]]</f>
        <v>B077MBFMZS Ball Chain</v>
      </c>
      <c r="O31" s="33">
        <f>Inventory[[#This Row],[Total Price GBP]]/ EURtoGBP</f>
        <v>4.4610047550129686</v>
      </c>
      <c r="P31" s="33">
        <f>Inventory[[#This Row],[Total Price GBP]]/USDtoGBP</f>
        <v>5.3873620824611406</v>
      </c>
      <c r="Q31" s="33">
        <f>Inventory[[#This Row],[Total Price GBP]]/ CADtoGBP</f>
        <v>6.8961331606663121</v>
      </c>
      <c r="R31" s="33">
        <f>Inventory[[#This Row],[Total Price GBP]]/AUDtoGBP</f>
        <v>7.0586770852791147</v>
      </c>
      <c r="S31" s="33">
        <f>IFERROR(VLOOKUP(Inventory[[#This Row],[Assigned Item SKU]],skuQuantity[#All],2,FALSE),0)</f>
        <v>0</v>
      </c>
      <c r="T31" s="33" t="str">
        <f>PROPER(Inventory[[#This Row],[METAL]] &amp; " " &amp; Inventory[[#This Row],[Item Type]])</f>
        <v>925 Silver Anklet</v>
      </c>
      <c r="U31" s="33">
        <f>Inventory[[#This Row],[Quantity]]*Inventory[[#This Row],[Weight (g)]]</f>
        <v>0</v>
      </c>
      <c r="V31" s="33">
        <f>Inventory[[#This Row],[Total Price GBP]]*Inventory[[#This Row],[Quantity]]</f>
        <v>0</v>
      </c>
      <c r="W31" s="33">
        <f>Inventory[[#This Row],[Total Cost GBP]]/EURtoGBP</f>
        <v>0</v>
      </c>
      <c r="X31" s="33">
        <f>Inventory[[#This Row],[Total Cost GBP]]/USDtoGBP</f>
        <v>0</v>
      </c>
      <c r="Y31" s="33">
        <f>Inventory[[#This Row],[Total Cost GBP]]/CADtoGBP</f>
        <v>0</v>
      </c>
      <c r="Z31" s="33">
        <f>Inventory[[#This Row],[Total Cost GBP]]*AUDtoGBP</f>
        <v>0</v>
      </c>
      <c r="AA31" s="33"/>
      <c r="AB31" s="33"/>
    </row>
    <row r="32" spans="1:28" x14ac:dyDescent="0.25">
      <c r="A32" t="s">
        <v>216</v>
      </c>
      <c r="B32" t="s">
        <v>217</v>
      </c>
      <c r="C32" t="s">
        <v>112</v>
      </c>
      <c r="D32" t="s">
        <v>212</v>
      </c>
      <c r="E32">
        <v>4.05</v>
      </c>
      <c r="F32" t="s">
        <v>116</v>
      </c>
      <c r="G32" t="s">
        <v>102</v>
      </c>
      <c r="H32">
        <v>5.2363720525000002</v>
      </c>
      <c r="I32" t="str">
        <f>IF(Inventory[[#This Row],[METAL]] = "925 Silver",  "7113.11.00"," 7113.19.00")</f>
        <v>7113.11.00</v>
      </c>
      <c r="J32" t="str">
        <f>IF(Inventory[[#This Row],[METAL]]= "925 Silver", "7113.11.10.00"," 7113.19.10.00")</f>
        <v>7113.11.10.00</v>
      </c>
      <c r="K32" t="str">
        <f>IF(Inventory[[#This Row],[METAL]] = "925 Silver",  "7113.11.00"," 7113.19.00")</f>
        <v>7113.11.00</v>
      </c>
      <c r="L32" s="106" t="str">
        <f>PROPER(Inventory[[#This Row],[METAL]] &amp; " " &amp; Inventory[[#This Row],[Item Type]])</f>
        <v>925 Silver Chain</v>
      </c>
      <c r="M32" s="106" t="str">
        <f>IFERROR(VLOOKUP(Inventory[[#This Row],[Short Description]],Map!$G$12:$H$32,2,FALSE), IF(F31 = "925 Silver", "7113.11.10.00", "7113.19.29.00"))</f>
        <v>7113.11.10.00</v>
      </c>
      <c r="N32" s="106" t="str">
        <f>Inventory[[#This Row],[ASIN]] &amp; " " &amp; Inventory[[#This Row],[Short Description]]</f>
        <v>B073G9GG6N Ball Chain</v>
      </c>
      <c r="O32" s="33">
        <f>Inventory[[#This Row],[Total Price GBP]]/ EURtoGBP</f>
        <v>5.9439047550129693</v>
      </c>
      <c r="P32" s="33">
        <f>Inventory[[#This Row],[Total Price GBP]]/USDtoGBP</f>
        <v>7.1781961368530869</v>
      </c>
      <c r="Q32" s="33">
        <f>Inventory[[#This Row],[Total Price GBP]]/ CADtoGBP</f>
        <v>9.1885036972501375</v>
      </c>
      <c r="R32" s="33">
        <f>Inventory[[#This Row],[Total Price GBP]]/AUDtoGBP</f>
        <v>9.4050794821826269</v>
      </c>
      <c r="S32" s="33">
        <f>IFERROR(VLOOKUP(Inventory[[#This Row],[Assigned Item SKU]],skuQuantity[#All],2,FALSE),0)</f>
        <v>0</v>
      </c>
      <c r="T32" s="33" t="str">
        <f>PROPER(Inventory[[#This Row],[METAL]] &amp; " " &amp; Inventory[[#This Row],[Item Type]])</f>
        <v>925 Silver Chain</v>
      </c>
      <c r="U32" s="33">
        <f>Inventory[[#This Row],[Quantity]]*Inventory[[#This Row],[Weight (g)]]</f>
        <v>0</v>
      </c>
      <c r="V32" s="33">
        <f>Inventory[[#This Row],[Total Price GBP]]*Inventory[[#This Row],[Quantity]]</f>
        <v>0</v>
      </c>
      <c r="W32" s="33">
        <f>Inventory[[#This Row],[Total Cost GBP]]/EURtoGBP</f>
        <v>0</v>
      </c>
      <c r="X32" s="33">
        <f>Inventory[[#This Row],[Total Cost GBP]]/USDtoGBP</f>
        <v>0</v>
      </c>
      <c r="Y32" s="33">
        <f>Inventory[[#This Row],[Total Cost GBP]]/CADtoGBP</f>
        <v>0</v>
      </c>
      <c r="Z32" s="33">
        <f>Inventory[[#This Row],[Total Cost GBP]]*AUDtoGBP</f>
        <v>0</v>
      </c>
      <c r="AA32" s="33"/>
      <c r="AB32" s="33"/>
    </row>
    <row r="33" spans="1:28" x14ac:dyDescent="0.25">
      <c r="A33" t="s">
        <v>218</v>
      </c>
      <c r="B33" t="s">
        <v>219</v>
      </c>
      <c r="C33" t="s">
        <v>112</v>
      </c>
      <c r="D33" t="s">
        <v>212</v>
      </c>
      <c r="E33">
        <v>4.5161290322580649</v>
      </c>
      <c r="F33" t="s">
        <v>116</v>
      </c>
      <c r="G33" t="s">
        <v>102</v>
      </c>
      <c r="H33">
        <v>5.7989534596774197</v>
      </c>
      <c r="I33" t="str">
        <f>IF(Inventory[[#This Row],[METAL]] = "925 Silver",  "7113.11.00"," 7113.19.00")</f>
        <v>7113.11.00</v>
      </c>
      <c r="J33" t="str">
        <f>IF(Inventory[[#This Row],[METAL]]= "925 Silver", "7113.11.10.00"," 7113.19.10.00")</f>
        <v>7113.11.10.00</v>
      </c>
      <c r="K33" t="str">
        <f>IF(Inventory[[#This Row],[METAL]] = "925 Silver",  "7113.11.00"," 7113.19.00")</f>
        <v>7113.11.00</v>
      </c>
      <c r="L33" s="106" t="str">
        <f>PROPER(Inventory[[#This Row],[METAL]] &amp; " " &amp; Inventory[[#This Row],[Item Type]])</f>
        <v>925 Silver Chain</v>
      </c>
      <c r="M33" s="106" t="str">
        <f>IFERROR(VLOOKUP(Inventory[[#This Row],[Short Description]],Map!$G$12:$H$32,2,FALSE), IF(F32 = "925 Silver", "7113.11.10.00", "7113.19.29.00"))</f>
        <v>7113.11.10.00</v>
      </c>
      <c r="N33" s="106" t="str">
        <f>Inventory[[#This Row],[ASIN]] &amp; " " &amp; Inventory[[#This Row],[Short Description]]</f>
        <v>B073G8L25J Ball Chain</v>
      </c>
      <c r="O33" s="33">
        <f>Inventory[[#This Row],[Total Price GBP]]/ EURtoGBP</f>
        <v>6.5825015292065174</v>
      </c>
      <c r="P33" s="33">
        <f>Inventory[[#This Row],[Total Price GBP]]/USDtoGBP</f>
        <v>7.9494017813676532</v>
      </c>
      <c r="Q33" s="33">
        <f>Inventory[[#This Row],[Total Price GBP]]/ CADtoGBP</f>
        <v>10.175691255358414</v>
      </c>
      <c r="R33" s="33">
        <f>Inventory[[#This Row],[Total Price GBP]]/AUDtoGBP</f>
        <v>10.41553534678752</v>
      </c>
      <c r="S33" s="33">
        <f>IFERROR(VLOOKUP(Inventory[[#This Row],[Assigned Item SKU]],skuQuantity[#All],2,FALSE),0)</f>
        <v>0</v>
      </c>
      <c r="T33" s="33" t="str">
        <f>PROPER(Inventory[[#This Row],[METAL]] &amp; " " &amp; Inventory[[#This Row],[Item Type]])</f>
        <v>925 Silver Chain</v>
      </c>
      <c r="U33" s="33">
        <f>Inventory[[#This Row],[Quantity]]*Inventory[[#This Row],[Weight (g)]]</f>
        <v>0</v>
      </c>
      <c r="V33" s="33">
        <f>Inventory[[#This Row],[Total Price GBP]]*Inventory[[#This Row],[Quantity]]</f>
        <v>0</v>
      </c>
      <c r="W33" s="33">
        <f>Inventory[[#This Row],[Total Cost GBP]]/EURtoGBP</f>
        <v>0</v>
      </c>
      <c r="X33" s="33">
        <f>Inventory[[#This Row],[Total Cost GBP]]/USDtoGBP</f>
        <v>0</v>
      </c>
      <c r="Y33" s="33">
        <f>Inventory[[#This Row],[Total Cost GBP]]/CADtoGBP</f>
        <v>0</v>
      </c>
      <c r="Z33" s="33">
        <f>Inventory[[#This Row],[Total Cost GBP]]*AUDtoGBP</f>
        <v>0</v>
      </c>
      <c r="AA33" s="33"/>
      <c r="AB33" s="33"/>
    </row>
    <row r="34" spans="1:28" x14ac:dyDescent="0.25">
      <c r="A34" t="s">
        <v>220</v>
      </c>
      <c r="B34" t="s">
        <v>221</v>
      </c>
      <c r="C34" t="s">
        <v>112</v>
      </c>
      <c r="D34" t="s">
        <v>212</v>
      </c>
      <c r="E34">
        <v>5.37</v>
      </c>
      <c r="F34" t="s">
        <v>116</v>
      </c>
      <c r="G34" t="s">
        <v>102</v>
      </c>
      <c r="H34">
        <v>6.8295091584999996</v>
      </c>
      <c r="I34" t="str">
        <f>IF(Inventory[[#This Row],[METAL]] = "925 Silver",  "7113.11.00"," 7113.19.00")</f>
        <v>7113.11.00</v>
      </c>
      <c r="J34" t="str">
        <f>IF(Inventory[[#This Row],[METAL]]= "925 Silver", "7113.11.10.00"," 7113.19.10.00")</f>
        <v>7113.11.10.00</v>
      </c>
      <c r="K34" t="str">
        <f>IF(Inventory[[#This Row],[METAL]] = "925 Silver",  "7113.11.00"," 7113.19.00")</f>
        <v>7113.11.00</v>
      </c>
      <c r="L34" s="106" t="str">
        <f>PROPER(Inventory[[#This Row],[METAL]] &amp; " " &amp; Inventory[[#This Row],[Item Type]])</f>
        <v>925 Silver Chain</v>
      </c>
      <c r="M34" s="106" t="str">
        <f>IFERROR(VLOOKUP(Inventory[[#This Row],[Short Description]],Map!$G$12:$H$32,2,FALSE), IF(F33 = "925 Silver", "7113.11.10.00", "7113.19.29.00"))</f>
        <v>7113.11.10.00</v>
      </c>
      <c r="N34" s="106" t="str">
        <f>Inventory[[#This Row],[ASIN]] &amp; " " &amp; Inventory[[#This Row],[Short Description]]</f>
        <v>B073G9JZMK Ball Chain</v>
      </c>
      <c r="O34" s="33">
        <f>Inventory[[#This Row],[Total Price GBP]]/ EURtoGBP</f>
        <v>7.7523047550129682</v>
      </c>
      <c r="P34" s="33">
        <f>Inventory[[#This Row],[Total Price GBP]]/USDtoGBP</f>
        <v>9.3621224325995254</v>
      </c>
      <c r="Q34" s="33">
        <f>Inventory[[#This Row],[Total Price GBP]]/ CADtoGBP</f>
        <v>11.984054899865409</v>
      </c>
      <c r="R34" s="33">
        <f>Inventory[[#This Row],[Total Price GBP]]/AUDtoGBP</f>
        <v>12.266522664164091</v>
      </c>
      <c r="S34" s="33">
        <f>IFERROR(VLOOKUP(Inventory[[#This Row],[Assigned Item SKU]],skuQuantity[#All],2,FALSE),0)</f>
        <v>0</v>
      </c>
      <c r="T34" s="33" t="str">
        <f>PROPER(Inventory[[#This Row],[METAL]] &amp; " " &amp; Inventory[[#This Row],[Item Type]])</f>
        <v>925 Silver Chain</v>
      </c>
      <c r="U34" s="33">
        <f>Inventory[[#This Row],[Quantity]]*Inventory[[#This Row],[Weight (g)]]</f>
        <v>0</v>
      </c>
      <c r="V34" s="33">
        <f>Inventory[[#This Row],[Total Price GBP]]*Inventory[[#This Row],[Quantity]]</f>
        <v>0</v>
      </c>
      <c r="W34" s="33">
        <f>Inventory[[#This Row],[Total Cost GBP]]/EURtoGBP</f>
        <v>0</v>
      </c>
      <c r="X34" s="33">
        <f>Inventory[[#This Row],[Total Cost GBP]]/USDtoGBP</f>
        <v>0</v>
      </c>
      <c r="Y34" s="33">
        <f>Inventory[[#This Row],[Total Cost GBP]]/CADtoGBP</f>
        <v>0</v>
      </c>
      <c r="Z34" s="33">
        <f>Inventory[[#This Row],[Total Cost GBP]]*AUDtoGBP</f>
        <v>0</v>
      </c>
      <c r="AA34" s="33"/>
      <c r="AB34" s="33"/>
    </row>
    <row r="35" spans="1:28" x14ac:dyDescent="0.25">
      <c r="A35" t="s">
        <v>74</v>
      </c>
      <c r="B35" t="s">
        <v>222</v>
      </c>
      <c r="C35" t="s">
        <v>112</v>
      </c>
      <c r="D35" t="s">
        <v>212</v>
      </c>
      <c r="E35">
        <v>2.2627450980392156</v>
      </c>
      <c r="F35" t="s">
        <v>116</v>
      </c>
      <c r="G35" t="s">
        <v>1413</v>
      </c>
      <c r="H35">
        <v>2.9198227635294121</v>
      </c>
      <c r="I35" t="str">
        <f>IF(Inventory[[#This Row],[METAL]] = "925 Silver",  "7113.11.00"," 7113.19.00")</f>
        <v>7113.11.00</v>
      </c>
      <c r="J35" t="str">
        <f>IF(Inventory[[#This Row],[METAL]]= "925 Silver", "7113.11.10.00"," 7113.19.10.00")</f>
        <v>7113.11.10.00</v>
      </c>
      <c r="K35" t="str">
        <f>IF(Inventory[[#This Row],[METAL]] = "925 Silver",  "7113.11.00"," 7113.19.00")</f>
        <v>7113.11.00</v>
      </c>
      <c r="L35" s="106" t="str">
        <f>PROPER(Inventory[[#This Row],[METAL]] &amp; " " &amp; Inventory[[#This Row],[Item Type]])</f>
        <v>925 Silver Bracelet</v>
      </c>
      <c r="M35" s="106" t="str">
        <f>IFERROR(VLOOKUP(Inventory[[#This Row],[Short Description]],Map!$G$12:$H$32,2,FALSE), IF(F34 = "925 Silver", "7113.11.10.00", "7113.19.29.00"))</f>
        <v>7113.11.10.00</v>
      </c>
      <c r="N35" s="106" t="str">
        <f>Inventory[[#This Row],[ASIN]] &amp; " " &amp; Inventory[[#This Row],[Short Description]]</f>
        <v>B073V4NY79 Ball Chain</v>
      </c>
      <c r="O35" s="33">
        <f>Inventory[[#This Row],[Total Price GBP]]/ EURtoGBP</f>
        <v>3.3143459314835573</v>
      </c>
      <c r="P35" s="33">
        <f>Inventory[[#This Row],[Total Price GBP]]/USDtoGBP</f>
        <v>4.002591922675939</v>
      </c>
      <c r="Q35" s="33">
        <f>Inventory[[#This Row],[Total Price GBP]]/ CADtoGBP</f>
        <v>5.123547751958581</v>
      </c>
      <c r="R35" s="33">
        <f>Inventory[[#This Row],[Total Price GBP]]/AUDtoGBP</f>
        <v>5.2443113074384149</v>
      </c>
      <c r="S35" s="33">
        <f>IFERROR(VLOOKUP(Inventory[[#This Row],[Assigned Item SKU]],skuQuantity[#All],2,FALSE),0)</f>
        <v>0</v>
      </c>
      <c r="T35" s="33" t="str">
        <f>PROPER(Inventory[[#This Row],[METAL]] &amp; " " &amp; Inventory[[#This Row],[Item Type]])</f>
        <v>925 Silver Bracelet</v>
      </c>
      <c r="U35" s="33">
        <f>Inventory[[#This Row],[Quantity]]*Inventory[[#This Row],[Weight (g)]]</f>
        <v>0</v>
      </c>
      <c r="V35" s="33">
        <f>Inventory[[#This Row],[Total Price GBP]]*Inventory[[#This Row],[Quantity]]</f>
        <v>0</v>
      </c>
      <c r="W35" s="33">
        <f>Inventory[[#This Row],[Total Cost GBP]]/EURtoGBP</f>
        <v>0</v>
      </c>
      <c r="X35" s="33">
        <f>Inventory[[#This Row],[Total Cost GBP]]/USDtoGBP</f>
        <v>0</v>
      </c>
      <c r="Y35" s="33">
        <f>Inventory[[#This Row],[Total Cost GBP]]/CADtoGBP</f>
        <v>0</v>
      </c>
      <c r="Z35" s="33">
        <f>Inventory[[#This Row],[Total Cost GBP]]*AUDtoGBP</f>
        <v>0</v>
      </c>
      <c r="AA35" s="33"/>
      <c r="AB35" s="33"/>
    </row>
    <row r="36" spans="1:28" x14ac:dyDescent="0.25">
      <c r="A36" t="s">
        <v>75</v>
      </c>
      <c r="B36" t="s">
        <v>223</v>
      </c>
      <c r="C36" t="s">
        <v>112</v>
      </c>
      <c r="D36" t="s">
        <v>212</v>
      </c>
      <c r="E36">
        <v>2.3470588235294119</v>
      </c>
      <c r="F36" t="s">
        <v>116</v>
      </c>
      <c r="G36" t="s">
        <v>1413</v>
      </c>
      <c r="H36">
        <v>3.0156406626470593</v>
      </c>
      <c r="I36" t="str">
        <f>IF(Inventory[[#This Row],[METAL]] = "925 Silver",  "7113.11.00"," 7113.19.00")</f>
        <v>7113.11.00</v>
      </c>
      <c r="J36" t="str">
        <f>IF(Inventory[[#This Row],[METAL]]= "925 Silver", "7113.11.10.00"," 7113.19.10.00")</f>
        <v>7113.11.10.00</v>
      </c>
      <c r="K36" t="str">
        <f>IF(Inventory[[#This Row],[METAL]] = "925 Silver",  "7113.11.00"," 7113.19.00")</f>
        <v>7113.11.00</v>
      </c>
      <c r="L36" s="106" t="str">
        <f>PROPER(Inventory[[#This Row],[METAL]] &amp; " " &amp; Inventory[[#This Row],[Item Type]])</f>
        <v>925 Silver Bracelet</v>
      </c>
      <c r="M36" s="106" t="str">
        <f>IFERROR(VLOOKUP(Inventory[[#This Row],[Short Description]],Map!$G$12:$H$32,2,FALSE), IF(F35 = "925 Silver", "7113.11.10.00", "7113.19.29.00"))</f>
        <v>7113.11.10.00</v>
      </c>
      <c r="N36" s="106" t="str">
        <f>Inventory[[#This Row],[ASIN]] &amp; " " &amp; Inventory[[#This Row],[Short Description]]</f>
        <v>B073V368GD Ball Chain</v>
      </c>
      <c r="O36" s="33">
        <f>Inventory[[#This Row],[Total Price GBP]]/ EURtoGBP</f>
        <v>3.4231106373659106</v>
      </c>
      <c r="P36" s="33">
        <f>Inventory[[#This Row],[Total Price GBP]]/USDtoGBP</f>
        <v>4.1339423436146685</v>
      </c>
      <c r="Q36" s="33">
        <f>Inventory[[#This Row],[Total Price GBP]]/ CADtoGBP</f>
        <v>5.2916838415026577</v>
      </c>
      <c r="R36" s="33">
        <f>Inventory[[#This Row],[Total Price GBP]]/AUDtoGBP</f>
        <v>5.4164104149850187</v>
      </c>
      <c r="S36" s="33">
        <f>IFERROR(VLOOKUP(Inventory[[#This Row],[Assigned Item SKU]],skuQuantity[#All],2,FALSE),0)</f>
        <v>0</v>
      </c>
      <c r="T36" s="33" t="str">
        <f>PROPER(Inventory[[#This Row],[METAL]] &amp; " " &amp; Inventory[[#This Row],[Item Type]])</f>
        <v>925 Silver Bracelet</v>
      </c>
      <c r="U36" s="33">
        <f>Inventory[[#This Row],[Quantity]]*Inventory[[#This Row],[Weight (g)]]</f>
        <v>0</v>
      </c>
      <c r="V36" s="33">
        <f>Inventory[[#This Row],[Total Price GBP]]*Inventory[[#This Row],[Quantity]]</f>
        <v>0</v>
      </c>
      <c r="W36" s="33">
        <f>Inventory[[#This Row],[Total Cost GBP]]/EURtoGBP</f>
        <v>0</v>
      </c>
      <c r="X36" s="33">
        <f>Inventory[[#This Row],[Total Cost GBP]]/USDtoGBP</f>
        <v>0</v>
      </c>
      <c r="Y36" s="33">
        <f>Inventory[[#This Row],[Total Cost GBP]]/CADtoGBP</f>
        <v>0</v>
      </c>
      <c r="Z36" s="33">
        <f>Inventory[[#This Row],[Total Cost GBP]]*AUDtoGBP</f>
        <v>0</v>
      </c>
      <c r="AA36" s="33"/>
      <c r="AB36" s="33"/>
    </row>
    <row r="37" spans="1:28" x14ac:dyDescent="0.25">
      <c r="A37" t="s">
        <v>76</v>
      </c>
      <c r="B37" t="s">
        <v>224</v>
      </c>
      <c r="C37" t="s">
        <v>112</v>
      </c>
      <c r="D37" t="s">
        <v>212</v>
      </c>
      <c r="E37">
        <v>5.0941176470588241</v>
      </c>
      <c r="F37" t="s">
        <v>116</v>
      </c>
      <c r="G37" t="s">
        <v>102</v>
      </c>
      <c r="H37">
        <v>6.0028893347058832</v>
      </c>
      <c r="I37" t="str">
        <f>IF(Inventory[[#This Row],[METAL]] = "925 Silver",  "7113.11.00"," 7113.19.00")</f>
        <v>7113.11.00</v>
      </c>
      <c r="J37" t="str">
        <f>IF(Inventory[[#This Row],[METAL]]= "925 Silver", "7113.11.10.00"," 7113.19.10.00")</f>
        <v>7113.11.10.00</v>
      </c>
      <c r="K37" t="str">
        <f>IF(Inventory[[#This Row],[METAL]] = "925 Silver",  "7113.11.00"," 7113.19.00")</f>
        <v>7113.11.00</v>
      </c>
      <c r="L37" s="106" t="str">
        <f>PROPER(Inventory[[#This Row],[METAL]] &amp; " " &amp; Inventory[[#This Row],[Item Type]])</f>
        <v>925 Silver Chain</v>
      </c>
      <c r="M37" s="106" t="str">
        <f>IFERROR(VLOOKUP(Inventory[[#This Row],[Short Description]],Map!$G$12:$H$32,2,FALSE), IF(F36 = "925 Silver", "7113.11.10.00", "7113.19.29.00"))</f>
        <v>7113.11.10.00</v>
      </c>
      <c r="N37" s="106" t="str">
        <f>Inventory[[#This Row],[ASIN]] &amp; " " &amp; Inventory[[#This Row],[Short Description]]</f>
        <v>B073GBXF5Q Ball Chain</v>
      </c>
      <c r="O37" s="33">
        <f>Inventory[[#This Row],[Total Price GBP]]/ EURtoGBP</f>
        <v>6.8139929903070877</v>
      </c>
      <c r="P37" s="33">
        <f>Inventory[[#This Row],[Total Price GBP]]/USDtoGBP</f>
        <v>8.2289639850495266</v>
      </c>
      <c r="Q37" s="33">
        <f>Inventory[[#This Row],[Total Price GBP]]/ CADtoGBP</f>
        <v>10.53354694683976</v>
      </c>
      <c r="R37" s="33">
        <f>Inventory[[#This Row],[Total Price GBP]]/AUDtoGBP</f>
        <v>10.781825804127241</v>
      </c>
      <c r="S37" s="33">
        <f>IFERROR(VLOOKUP(Inventory[[#This Row],[Assigned Item SKU]],skuQuantity[#All],2,FALSE),0)</f>
        <v>0</v>
      </c>
      <c r="T37" s="33" t="str">
        <f>PROPER(Inventory[[#This Row],[METAL]] &amp; " " &amp; Inventory[[#This Row],[Item Type]])</f>
        <v>925 Silver Chain</v>
      </c>
      <c r="U37" s="33">
        <f>Inventory[[#This Row],[Quantity]]*Inventory[[#This Row],[Weight (g)]]</f>
        <v>0</v>
      </c>
      <c r="V37" s="33">
        <f>Inventory[[#This Row],[Total Price GBP]]*Inventory[[#This Row],[Quantity]]</f>
        <v>0</v>
      </c>
      <c r="W37" s="33">
        <f>Inventory[[#This Row],[Total Cost GBP]]/EURtoGBP</f>
        <v>0</v>
      </c>
      <c r="X37" s="33">
        <f>Inventory[[#This Row],[Total Cost GBP]]/USDtoGBP</f>
        <v>0</v>
      </c>
      <c r="Y37" s="33">
        <f>Inventory[[#This Row],[Total Cost GBP]]/CADtoGBP</f>
        <v>0</v>
      </c>
      <c r="Z37" s="33">
        <f>Inventory[[#This Row],[Total Cost GBP]]*AUDtoGBP</f>
        <v>0</v>
      </c>
      <c r="AA37" s="33"/>
      <c r="AB37" s="33"/>
    </row>
    <row r="38" spans="1:28" x14ac:dyDescent="0.25">
      <c r="A38" t="s">
        <v>77</v>
      </c>
      <c r="B38" t="s">
        <v>225</v>
      </c>
      <c r="C38" t="s">
        <v>112</v>
      </c>
      <c r="D38" t="s">
        <v>212</v>
      </c>
      <c r="E38">
        <v>5.6764705882352944</v>
      </c>
      <c r="F38" t="s">
        <v>116</v>
      </c>
      <c r="G38" t="s">
        <v>102</v>
      </c>
      <c r="H38">
        <v>6.6493103588235298</v>
      </c>
      <c r="I38" t="str">
        <f>IF(Inventory[[#This Row],[METAL]] = "925 Silver",  "7113.11.00"," 7113.19.00")</f>
        <v>7113.11.00</v>
      </c>
      <c r="J38" t="str">
        <f>IF(Inventory[[#This Row],[METAL]]= "925 Silver", "7113.11.10.00"," 7113.19.10.00")</f>
        <v>7113.11.10.00</v>
      </c>
      <c r="K38" t="str">
        <f>IF(Inventory[[#This Row],[METAL]] = "925 Silver",  "7113.11.00"," 7113.19.00")</f>
        <v>7113.11.00</v>
      </c>
      <c r="L38" s="106" t="str">
        <f>PROPER(Inventory[[#This Row],[METAL]] &amp; " " &amp; Inventory[[#This Row],[Item Type]])</f>
        <v>925 Silver Chain</v>
      </c>
      <c r="M38" s="106" t="str">
        <f>IFERROR(VLOOKUP(Inventory[[#This Row],[Short Description]],Map!$G$12:$H$32,2,FALSE), IF(F37 = "925 Silver", "7113.11.10.00", "7113.19.29.00"))</f>
        <v>7113.11.10.00</v>
      </c>
      <c r="N38" s="106" t="str">
        <f>Inventory[[#This Row],[ASIN]] &amp; " " &amp; Inventory[[#This Row],[Short Description]]</f>
        <v>B073G9PK56 Ball Chain</v>
      </c>
      <c r="O38" s="33">
        <f>Inventory[[#This Row],[Total Price GBP]]/ EURtoGBP</f>
        <v>7.5477576961894401</v>
      </c>
      <c r="P38" s="33">
        <f>Inventory[[#This Row],[Total Price GBP]]/USDtoGBP</f>
        <v>9.1150998156551015</v>
      </c>
      <c r="Q38" s="33">
        <f>Inventory[[#This Row],[Total Price GBP]]/ CADtoGBP</f>
        <v>11.667851749961885</v>
      </c>
      <c r="R38" s="33">
        <f>Inventory[[#This Row],[Total Price GBP]]/AUDtoGBP</f>
        <v>11.942866511285885</v>
      </c>
      <c r="S38" s="33">
        <f>IFERROR(VLOOKUP(Inventory[[#This Row],[Assigned Item SKU]],skuQuantity[#All],2,FALSE),0)</f>
        <v>0</v>
      </c>
      <c r="T38" s="33" t="str">
        <f>PROPER(Inventory[[#This Row],[METAL]] &amp; " " &amp; Inventory[[#This Row],[Item Type]])</f>
        <v>925 Silver Chain</v>
      </c>
      <c r="U38" s="33">
        <f>Inventory[[#This Row],[Quantity]]*Inventory[[#This Row],[Weight (g)]]</f>
        <v>0</v>
      </c>
      <c r="V38" s="33">
        <f>Inventory[[#This Row],[Total Price GBP]]*Inventory[[#This Row],[Quantity]]</f>
        <v>0</v>
      </c>
      <c r="W38" s="33">
        <f>Inventory[[#This Row],[Total Cost GBP]]/EURtoGBP</f>
        <v>0</v>
      </c>
      <c r="X38" s="33">
        <f>Inventory[[#This Row],[Total Cost GBP]]/USDtoGBP</f>
        <v>0</v>
      </c>
      <c r="Y38" s="33">
        <f>Inventory[[#This Row],[Total Cost GBP]]/CADtoGBP</f>
        <v>0</v>
      </c>
      <c r="Z38" s="33">
        <f>Inventory[[#This Row],[Total Cost GBP]]*AUDtoGBP</f>
        <v>0</v>
      </c>
      <c r="AA38" s="33"/>
      <c r="AB38" s="33"/>
    </row>
    <row r="39" spans="1:28" x14ac:dyDescent="0.25">
      <c r="A39" t="s">
        <v>78</v>
      </c>
      <c r="B39" t="s">
        <v>226</v>
      </c>
      <c r="C39" t="s">
        <v>112</v>
      </c>
      <c r="D39" t="s">
        <v>212</v>
      </c>
      <c r="E39">
        <v>7.8392156862745104</v>
      </c>
      <c r="F39" t="s">
        <v>116</v>
      </c>
      <c r="G39" t="s">
        <v>102</v>
      </c>
      <c r="H39">
        <v>9.049991805294118</v>
      </c>
      <c r="I39" t="str">
        <f>IF(Inventory[[#This Row],[METAL]] = "925 Silver",  "7113.11.00"," 7113.19.00")</f>
        <v>7113.11.00</v>
      </c>
      <c r="J39" t="str">
        <f>IF(Inventory[[#This Row],[METAL]]= "925 Silver", "7113.11.10.00"," 7113.19.10.00")</f>
        <v>7113.11.10.00</v>
      </c>
      <c r="K39" t="str">
        <f>IF(Inventory[[#This Row],[METAL]] = "925 Silver",  "7113.11.00"," 7113.19.00")</f>
        <v>7113.11.00</v>
      </c>
      <c r="L39" s="106" t="str">
        <f>PROPER(Inventory[[#This Row],[METAL]] &amp; " " &amp; Inventory[[#This Row],[Item Type]])</f>
        <v>925 Silver Chain</v>
      </c>
      <c r="M39" s="106" t="str">
        <f>IFERROR(VLOOKUP(Inventory[[#This Row],[Short Description]],Map!$G$12:$H$32,2,FALSE), IF(F38 = "925 Silver", "7113.11.10.00", "7113.19.29.00"))</f>
        <v>7113.11.10.00</v>
      </c>
      <c r="N39" s="106" t="str">
        <f>Inventory[[#This Row],[ASIN]] &amp; " " &amp; Inventory[[#This Row],[Short Description]]</f>
        <v>B073G82B65 Ball Chain</v>
      </c>
      <c r="O39" s="33">
        <f>Inventory[[#This Row],[Total Price GBP]]/ EURtoGBP</f>
        <v>10.272816519718852</v>
      </c>
      <c r="P39" s="33">
        <f>Inventory[[#This Row],[Total Price GBP]]/USDtoGBP</f>
        <v>12.406035240429343</v>
      </c>
      <c r="Q39" s="33">
        <f>Inventory[[#This Row],[Total Price GBP]]/ CADtoGBP</f>
        <v>15.880438274688169</v>
      </c>
      <c r="R39" s="33">
        <f>Inventory[[#This Row],[Total Price GBP]]/AUDtoGBP</f>
        <v>16.254744962450818</v>
      </c>
      <c r="S39" s="33">
        <f>IFERROR(VLOOKUP(Inventory[[#This Row],[Assigned Item SKU]],skuQuantity[#All],2,FALSE),0)</f>
        <v>0</v>
      </c>
      <c r="T39" s="33" t="str">
        <f>PROPER(Inventory[[#This Row],[METAL]] &amp; " " &amp; Inventory[[#This Row],[Item Type]])</f>
        <v>925 Silver Chain</v>
      </c>
      <c r="U39" s="33">
        <f>Inventory[[#This Row],[Quantity]]*Inventory[[#This Row],[Weight (g)]]</f>
        <v>0</v>
      </c>
      <c r="V39" s="33">
        <f>Inventory[[#This Row],[Total Price GBP]]*Inventory[[#This Row],[Quantity]]</f>
        <v>0</v>
      </c>
      <c r="W39" s="33">
        <f>Inventory[[#This Row],[Total Cost GBP]]/EURtoGBP</f>
        <v>0</v>
      </c>
      <c r="X39" s="33">
        <f>Inventory[[#This Row],[Total Cost GBP]]/USDtoGBP</f>
        <v>0</v>
      </c>
      <c r="Y39" s="33">
        <f>Inventory[[#This Row],[Total Cost GBP]]/CADtoGBP</f>
        <v>0</v>
      </c>
      <c r="Z39" s="33">
        <f>Inventory[[#This Row],[Total Cost GBP]]*AUDtoGBP</f>
        <v>0</v>
      </c>
      <c r="AA39" s="33"/>
      <c r="AB39" s="33"/>
    </row>
    <row r="40" spans="1:28" x14ac:dyDescent="0.25">
      <c r="A40" t="s">
        <v>227</v>
      </c>
      <c r="B40" t="s">
        <v>228</v>
      </c>
      <c r="C40" t="s">
        <v>112</v>
      </c>
      <c r="D40" t="s">
        <v>229</v>
      </c>
      <c r="E40">
        <v>1.6843137254901961</v>
      </c>
      <c r="F40" t="s">
        <v>116</v>
      </c>
      <c r="G40" t="s">
        <v>1413</v>
      </c>
      <c r="H40">
        <v>2.3663349100000004</v>
      </c>
      <c r="I40" t="str">
        <f>IF(Inventory[[#This Row],[METAL]] = "925 Silver",  "7113.11.00"," 7113.19.00")</f>
        <v>7113.11.00</v>
      </c>
      <c r="J40" t="str">
        <f>IF(Inventory[[#This Row],[METAL]]= "925 Silver", "7113.11.10.00"," 7113.19.10.00")</f>
        <v>7113.11.10.00</v>
      </c>
      <c r="K40" t="str">
        <f>IF(Inventory[[#This Row],[METAL]] = "925 Silver",  "7113.11.00"," 7113.19.00")</f>
        <v>7113.11.00</v>
      </c>
      <c r="L40" s="106" t="str">
        <f>PROPER(Inventory[[#This Row],[METAL]] &amp; " " &amp; Inventory[[#This Row],[Item Type]])</f>
        <v>925 Silver Bracelet</v>
      </c>
      <c r="M40" s="106" t="str">
        <f>IFERROR(VLOOKUP(Inventory[[#This Row],[Short Description]],Map!$G$12:$H$32,2,FALSE), IF(F39 = "925 Silver", "7113.11.10.00", "7113.19.29.00"))</f>
        <v>7113.11.10.00</v>
      </c>
      <c r="N40" s="106" t="str">
        <f>Inventory[[#This Row],[ASIN]] &amp; " " &amp; Inventory[[#This Row],[Short Description]]</f>
        <v>B073V2ZLZY French Rope Chain</v>
      </c>
      <c r="O40" s="33">
        <f>Inventory[[#This Row],[Total Price GBP]]/ EURtoGBP</f>
        <v>2.6860714216796358</v>
      </c>
      <c r="P40" s="33">
        <f>Inventory[[#This Row],[Total Price GBP]]/USDtoGBP</f>
        <v>3.2438520294509954</v>
      </c>
      <c r="Q40" s="33">
        <f>Inventory[[#This Row],[Total Price GBP]]/ CADtoGBP</f>
        <v>4.1523170721007654</v>
      </c>
      <c r="R40" s="33">
        <f>Inventory[[#This Row],[Total Price GBP]]/AUDtoGBP</f>
        <v>4.2501884294848775</v>
      </c>
      <c r="S40" s="33">
        <f>IFERROR(VLOOKUP(Inventory[[#This Row],[Assigned Item SKU]],skuQuantity[#All],2,FALSE),0)</f>
        <v>0</v>
      </c>
      <c r="T40" s="33" t="str">
        <f>PROPER(Inventory[[#This Row],[METAL]] &amp; " " &amp; Inventory[[#This Row],[Item Type]])</f>
        <v>925 Silver Bracelet</v>
      </c>
      <c r="U40" s="33">
        <f>Inventory[[#This Row],[Quantity]]*Inventory[[#This Row],[Weight (g)]]</f>
        <v>0</v>
      </c>
      <c r="V40" s="33">
        <f>Inventory[[#This Row],[Total Price GBP]]*Inventory[[#This Row],[Quantity]]</f>
        <v>0</v>
      </c>
      <c r="W40" s="33">
        <f>Inventory[[#This Row],[Total Cost GBP]]/EURtoGBP</f>
        <v>0</v>
      </c>
      <c r="X40" s="33">
        <f>Inventory[[#This Row],[Total Cost GBP]]/USDtoGBP</f>
        <v>0</v>
      </c>
      <c r="Y40" s="33">
        <f>Inventory[[#This Row],[Total Cost GBP]]/CADtoGBP</f>
        <v>0</v>
      </c>
      <c r="Z40" s="33">
        <f>Inventory[[#This Row],[Total Cost GBP]]*AUDtoGBP</f>
        <v>0</v>
      </c>
      <c r="AA40" s="33"/>
      <c r="AB40" s="33"/>
    </row>
    <row r="41" spans="1:28" x14ac:dyDescent="0.25">
      <c r="A41" t="s">
        <v>230</v>
      </c>
      <c r="B41" t="s">
        <v>231</v>
      </c>
      <c r="C41" t="s">
        <v>112</v>
      </c>
      <c r="D41" t="s">
        <v>229</v>
      </c>
      <c r="E41">
        <v>1.7882352941176471</v>
      </c>
      <c r="F41" t="s">
        <v>116</v>
      </c>
      <c r="G41" t="s">
        <v>1413</v>
      </c>
      <c r="H41">
        <v>2.4908446299999998</v>
      </c>
      <c r="I41" t="str">
        <f>IF(Inventory[[#This Row],[METAL]] = "925 Silver",  "7113.11.00"," 7113.19.00")</f>
        <v>7113.11.00</v>
      </c>
      <c r="J41" t="str">
        <f>IF(Inventory[[#This Row],[METAL]]= "925 Silver", "7113.11.10.00"," 7113.19.10.00")</f>
        <v>7113.11.10.00</v>
      </c>
      <c r="K41" t="str">
        <f>IF(Inventory[[#This Row],[METAL]] = "925 Silver",  "7113.11.00"," 7113.19.00")</f>
        <v>7113.11.00</v>
      </c>
      <c r="L41" s="106" t="str">
        <f>PROPER(Inventory[[#This Row],[METAL]] &amp; " " &amp; Inventory[[#This Row],[Item Type]])</f>
        <v>925 Silver Bracelet</v>
      </c>
      <c r="M41" s="106" t="str">
        <f>IFERROR(VLOOKUP(Inventory[[#This Row],[Short Description]],Map!$G$12:$H$32,2,FALSE), IF(F40 = "925 Silver", "7113.11.10.00", "7113.19.29.00"))</f>
        <v>7113.11.10.00</v>
      </c>
      <c r="N41" s="106" t="str">
        <f>Inventory[[#This Row],[ASIN]] &amp; " " &amp; Inventory[[#This Row],[Short Description]]</f>
        <v>B073V3S8XH French Rope Chain</v>
      </c>
      <c r="O41" s="33">
        <f>Inventory[[#This Row],[Total Price GBP]]/ EURtoGBP</f>
        <v>2.8274047550129686</v>
      </c>
      <c r="P41" s="33">
        <f>Inventory[[#This Row],[Total Price GBP]]/USDtoGBP</f>
        <v>3.4145341700903238</v>
      </c>
      <c r="Q41" s="33">
        <f>Inventory[[#This Row],[Total Price GBP]]/ CADtoGBP</f>
        <v>4.3708000238645468</v>
      </c>
      <c r="R41" s="33">
        <f>Inventory[[#This Row],[Total Price GBP]]/AUDtoGBP</f>
        <v>4.4738210898771458</v>
      </c>
      <c r="S41" s="33">
        <f>IFERROR(VLOOKUP(Inventory[[#This Row],[Assigned Item SKU]],skuQuantity[#All],2,FALSE),0)</f>
        <v>0</v>
      </c>
      <c r="T41" s="33" t="str">
        <f>PROPER(Inventory[[#This Row],[METAL]] &amp; " " &amp; Inventory[[#This Row],[Item Type]])</f>
        <v>925 Silver Bracelet</v>
      </c>
      <c r="U41" s="33">
        <f>Inventory[[#This Row],[Quantity]]*Inventory[[#This Row],[Weight (g)]]</f>
        <v>0</v>
      </c>
      <c r="V41" s="33">
        <f>Inventory[[#This Row],[Total Price GBP]]*Inventory[[#This Row],[Quantity]]</f>
        <v>0</v>
      </c>
      <c r="W41" s="33">
        <f>Inventory[[#This Row],[Total Cost GBP]]/EURtoGBP</f>
        <v>0</v>
      </c>
      <c r="X41" s="33">
        <f>Inventory[[#This Row],[Total Cost GBP]]/USDtoGBP</f>
        <v>0</v>
      </c>
      <c r="Y41" s="33">
        <f>Inventory[[#This Row],[Total Cost GBP]]/CADtoGBP</f>
        <v>0</v>
      </c>
      <c r="Z41" s="33">
        <f>Inventory[[#This Row],[Total Cost GBP]]*AUDtoGBP</f>
        <v>0</v>
      </c>
      <c r="AA41" s="33"/>
      <c r="AB41" s="33"/>
    </row>
    <row r="42" spans="1:28" x14ac:dyDescent="0.25">
      <c r="A42" t="s">
        <v>232</v>
      </c>
      <c r="B42" t="s">
        <v>233</v>
      </c>
      <c r="C42" t="s">
        <v>112</v>
      </c>
      <c r="D42" t="s">
        <v>234</v>
      </c>
      <c r="E42">
        <v>3.488</v>
      </c>
      <c r="F42" t="s">
        <v>116</v>
      </c>
      <c r="G42" t="s">
        <v>102</v>
      </c>
      <c r="H42">
        <v>4.5888099196000001</v>
      </c>
      <c r="I42" t="str">
        <f>IF(Inventory[[#This Row],[METAL]] = "925 Silver",  "7113.11.00"," 7113.19.00")</f>
        <v>7113.11.00</v>
      </c>
      <c r="J42" t="str">
        <f>IF(Inventory[[#This Row],[METAL]]= "925 Silver", "7113.11.10.00"," 7113.19.10.00")</f>
        <v>7113.11.10.00</v>
      </c>
      <c r="K42" t="str">
        <f>IF(Inventory[[#This Row],[METAL]] = "925 Silver",  "7113.11.00"," 7113.19.00")</f>
        <v>7113.11.00</v>
      </c>
      <c r="L42" s="106" t="str">
        <f>PROPER(Inventory[[#This Row],[METAL]] &amp; " " &amp; Inventory[[#This Row],[Item Type]])</f>
        <v>925 Silver Chain</v>
      </c>
      <c r="M42" s="106" t="str">
        <f>IFERROR(VLOOKUP(Inventory[[#This Row],[Short Description]],Map!$G$12:$H$32,2,FALSE), IF(F41 = "925 Silver", "7113.11.10.00", "7113.19.29.00"))</f>
        <v>7113.11.10.00</v>
      </c>
      <c r="N42" s="106" t="str">
        <f>Inventory[[#This Row],[ASIN]] &amp; " " &amp; Inventory[[#This Row],[Short Description]]</f>
        <v>B073GBKVMS Snake Chain</v>
      </c>
      <c r="O42" s="33">
        <f>Inventory[[#This Row],[Total Price GBP]]/ EURtoGBP</f>
        <v>5.2088447550129686</v>
      </c>
      <c r="P42" s="33">
        <f>Inventory[[#This Row],[Total Price GBP]]/USDtoGBP</f>
        <v>6.290496035685547</v>
      </c>
      <c r="Q42" s="33">
        <f>Inventory[[#This Row],[Total Price GBP]]/ CADtoGBP</f>
        <v>8.0521965378858464</v>
      </c>
      <c r="R42" s="33">
        <f>Inventory[[#This Row],[Total Price GBP]]/AUDtoGBP</f>
        <v>8.2419892226453051</v>
      </c>
      <c r="S42" s="33">
        <f>IFERROR(VLOOKUP(Inventory[[#This Row],[Assigned Item SKU]],skuQuantity[#All],2,FALSE),0)</f>
        <v>0</v>
      </c>
      <c r="T42" s="33" t="str">
        <f>PROPER(Inventory[[#This Row],[METAL]] &amp; " " &amp; Inventory[[#This Row],[Item Type]])</f>
        <v>925 Silver Chain</v>
      </c>
      <c r="U42" s="33">
        <f>Inventory[[#This Row],[Quantity]]*Inventory[[#This Row],[Weight (g)]]</f>
        <v>0</v>
      </c>
      <c r="V42" s="33">
        <f>Inventory[[#This Row],[Total Price GBP]]*Inventory[[#This Row],[Quantity]]</f>
        <v>0</v>
      </c>
      <c r="W42" s="33">
        <f>Inventory[[#This Row],[Total Cost GBP]]/EURtoGBP</f>
        <v>0</v>
      </c>
      <c r="X42" s="33">
        <f>Inventory[[#This Row],[Total Cost GBP]]/USDtoGBP</f>
        <v>0</v>
      </c>
      <c r="Y42" s="33">
        <f>Inventory[[#This Row],[Total Cost GBP]]/CADtoGBP</f>
        <v>0</v>
      </c>
      <c r="Z42" s="33">
        <f>Inventory[[#This Row],[Total Cost GBP]]*AUDtoGBP</f>
        <v>0</v>
      </c>
      <c r="AA42" s="33"/>
      <c r="AB42" s="33"/>
    </row>
    <row r="43" spans="1:28" x14ac:dyDescent="0.25">
      <c r="A43" t="s">
        <v>235</v>
      </c>
      <c r="B43" t="s">
        <v>236</v>
      </c>
      <c r="C43" t="s">
        <v>112</v>
      </c>
      <c r="D43" t="s">
        <v>234</v>
      </c>
      <c r="E43">
        <v>3.8</v>
      </c>
      <c r="F43" t="s">
        <v>116</v>
      </c>
      <c r="G43" t="s">
        <v>102</v>
      </c>
      <c r="H43">
        <v>4.968118210000001</v>
      </c>
      <c r="I43" t="str">
        <f>IF(Inventory[[#This Row],[METAL]] = "925 Silver",  "7113.11.00"," 7113.19.00")</f>
        <v>7113.11.00</v>
      </c>
      <c r="J43" t="str">
        <f>IF(Inventory[[#This Row],[METAL]]= "925 Silver", "7113.11.10.00"," 7113.19.10.00")</f>
        <v>7113.11.10.00</v>
      </c>
      <c r="K43" t="str">
        <f>IF(Inventory[[#This Row],[METAL]] = "925 Silver",  "7113.11.00"," 7113.19.00")</f>
        <v>7113.11.00</v>
      </c>
      <c r="L43" s="106" t="str">
        <f>PROPER(Inventory[[#This Row],[METAL]] &amp; " " &amp; Inventory[[#This Row],[Item Type]])</f>
        <v>925 Silver Chain</v>
      </c>
      <c r="M43" s="106" t="str">
        <f>IFERROR(VLOOKUP(Inventory[[#This Row],[Short Description]],Map!$G$12:$H$32,2,FALSE), IF(F42 = "925 Silver", "7113.11.10.00", "7113.19.29.00"))</f>
        <v>7113.11.10.00</v>
      </c>
      <c r="N43" s="106" t="str">
        <f>Inventory[[#This Row],[ASIN]] &amp; " " &amp; Inventory[[#This Row],[Short Description]]</f>
        <v>B073G8D9H6 Snake Chain</v>
      </c>
      <c r="O43" s="33">
        <f>Inventory[[#This Row],[Total Price GBP]]/ EURtoGBP</f>
        <v>5.6394047550129702</v>
      </c>
      <c r="P43" s="33">
        <f>Inventory[[#This Row],[Total Price GBP]]/USDtoGBP</f>
        <v>6.8104646852634003</v>
      </c>
      <c r="Q43" s="33">
        <f>Inventory[[#This Row],[Total Price GBP]]/ CADtoGBP</f>
        <v>8.7177862999949127</v>
      </c>
      <c r="R43" s="33">
        <f>Inventory[[#This Row],[Total Price GBP]]/AUDtoGBP</f>
        <v>8.9232671348516437</v>
      </c>
      <c r="S43" s="33">
        <f>IFERROR(VLOOKUP(Inventory[[#This Row],[Assigned Item SKU]],skuQuantity[#All],2,FALSE),0)</f>
        <v>0</v>
      </c>
      <c r="T43" s="33" t="str">
        <f>PROPER(Inventory[[#This Row],[METAL]] &amp; " " &amp; Inventory[[#This Row],[Item Type]])</f>
        <v>925 Silver Chain</v>
      </c>
      <c r="U43" s="33">
        <f>Inventory[[#This Row],[Quantity]]*Inventory[[#This Row],[Weight (g)]]</f>
        <v>0</v>
      </c>
      <c r="V43" s="33">
        <f>Inventory[[#This Row],[Total Price GBP]]*Inventory[[#This Row],[Quantity]]</f>
        <v>0</v>
      </c>
      <c r="W43" s="33">
        <f>Inventory[[#This Row],[Total Cost GBP]]/EURtoGBP</f>
        <v>0</v>
      </c>
      <c r="X43" s="33">
        <f>Inventory[[#This Row],[Total Cost GBP]]/USDtoGBP</f>
        <v>0</v>
      </c>
      <c r="Y43" s="33">
        <f>Inventory[[#This Row],[Total Cost GBP]]/CADtoGBP</f>
        <v>0</v>
      </c>
      <c r="Z43" s="33">
        <f>Inventory[[#This Row],[Total Cost GBP]]*AUDtoGBP</f>
        <v>0</v>
      </c>
      <c r="AA43" s="33"/>
      <c r="AB43" s="33"/>
    </row>
    <row r="44" spans="1:28" x14ac:dyDescent="0.25">
      <c r="A44" t="s">
        <v>237</v>
      </c>
      <c r="B44" t="s">
        <v>238</v>
      </c>
      <c r="C44" t="s">
        <v>112</v>
      </c>
      <c r="D44" t="s">
        <v>234</v>
      </c>
      <c r="E44">
        <v>4.5990000000000002</v>
      </c>
      <c r="F44" t="s">
        <v>116</v>
      </c>
      <c r="G44" t="s">
        <v>102</v>
      </c>
      <c r="H44">
        <v>5.9394878382999998</v>
      </c>
      <c r="I44" t="str">
        <f>IF(Inventory[[#This Row],[METAL]] = "925 Silver",  "7113.11.00"," 7113.19.00")</f>
        <v>7113.11.00</v>
      </c>
      <c r="J44" t="str">
        <f>IF(Inventory[[#This Row],[METAL]]= "925 Silver", "7113.11.10.00"," 7113.19.10.00")</f>
        <v>7113.11.10.00</v>
      </c>
      <c r="K44" t="str">
        <f>IF(Inventory[[#This Row],[METAL]] = "925 Silver",  "7113.11.00"," 7113.19.00")</f>
        <v>7113.11.00</v>
      </c>
      <c r="L44" s="106" t="str">
        <f>PROPER(Inventory[[#This Row],[METAL]] &amp; " " &amp; Inventory[[#This Row],[Item Type]])</f>
        <v>925 Silver Chain</v>
      </c>
      <c r="M44" s="106" t="str">
        <f>IFERROR(VLOOKUP(Inventory[[#This Row],[Short Description]],Map!$G$12:$H$32,2,FALSE), IF(F43 = "925 Silver", "7113.11.10.00", "7113.19.29.00"))</f>
        <v>7113.11.10.00</v>
      </c>
      <c r="N44" s="106" t="str">
        <f>Inventory[[#This Row],[ASIN]] &amp; " " &amp; Inventory[[#This Row],[Short Description]]</f>
        <v>B073G8ZH19 Snake Chain</v>
      </c>
      <c r="O44" s="33">
        <f>Inventory[[#This Row],[Total Price GBP]]/ EURtoGBP</f>
        <v>6.7420247550129684</v>
      </c>
      <c r="P44" s="33">
        <f>Inventory[[#This Row],[Total Price GBP]]/USDtoGBP</f>
        <v>8.1420510667143713</v>
      </c>
      <c r="Q44" s="33">
        <f>Inventory[[#This Row],[Total Price GBP]]/ CADtoGBP</f>
        <v>10.422293415139597</v>
      </c>
      <c r="R44" s="33">
        <f>Inventory[[#This Row],[Total Price GBP]]/AUDtoGBP</f>
        <v>10.667949993354407</v>
      </c>
      <c r="S44" s="33">
        <f>IFERROR(VLOOKUP(Inventory[[#This Row],[Assigned Item SKU]],skuQuantity[#All],2,FALSE),0)</f>
        <v>0</v>
      </c>
      <c r="T44" s="33" t="str">
        <f>PROPER(Inventory[[#This Row],[METAL]] &amp; " " &amp; Inventory[[#This Row],[Item Type]])</f>
        <v>925 Silver Chain</v>
      </c>
      <c r="U44" s="33">
        <f>Inventory[[#This Row],[Quantity]]*Inventory[[#This Row],[Weight (g)]]</f>
        <v>0</v>
      </c>
      <c r="V44" s="33">
        <f>Inventory[[#This Row],[Total Price GBP]]*Inventory[[#This Row],[Quantity]]</f>
        <v>0</v>
      </c>
      <c r="W44" s="33">
        <f>Inventory[[#This Row],[Total Cost GBP]]/EURtoGBP</f>
        <v>0</v>
      </c>
      <c r="X44" s="33">
        <f>Inventory[[#This Row],[Total Cost GBP]]/USDtoGBP</f>
        <v>0</v>
      </c>
      <c r="Y44" s="33">
        <f>Inventory[[#This Row],[Total Cost GBP]]/CADtoGBP</f>
        <v>0</v>
      </c>
      <c r="Z44" s="33">
        <f>Inventory[[#This Row],[Total Cost GBP]]*AUDtoGBP</f>
        <v>0</v>
      </c>
      <c r="AA44" s="33"/>
      <c r="AB44" s="33"/>
    </row>
    <row r="45" spans="1:28" x14ac:dyDescent="0.25">
      <c r="A45" t="s">
        <v>239</v>
      </c>
      <c r="B45" t="s">
        <v>240</v>
      </c>
      <c r="C45" t="s">
        <v>112</v>
      </c>
      <c r="D45" t="s">
        <v>241</v>
      </c>
      <c r="E45">
        <v>1.3666666666666667</v>
      </c>
      <c r="F45" t="s">
        <v>116</v>
      </c>
      <c r="G45" t="s">
        <v>1413</v>
      </c>
      <c r="H45">
        <v>2.0820768700000003</v>
      </c>
      <c r="I45" t="str">
        <f>IF(Inventory[[#This Row],[METAL]] = "925 Silver",  "7113.11.00"," 7113.19.00")</f>
        <v>7113.11.00</v>
      </c>
      <c r="J45" t="str">
        <f>IF(Inventory[[#This Row],[METAL]]= "925 Silver", "7113.11.10.00"," 7113.19.10.00")</f>
        <v>7113.11.10.00</v>
      </c>
      <c r="K45" t="str">
        <f>IF(Inventory[[#This Row],[METAL]] = "925 Silver",  "7113.11.00"," 7113.19.00")</f>
        <v>7113.11.00</v>
      </c>
      <c r="L45" s="106" t="str">
        <f>PROPER(Inventory[[#This Row],[METAL]] &amp; " " &amp; Inventory[[#This Row],[Item Type]])</f>
        <v>925 Silver Bracelet</v>
      </c>
      <c r="M45" s="106" t="str">
        <f>IFERROR(VLOOKUP(Inventory[[#This Row],[Short Description]],Map!$G$12:$H$32,2,FALSE), IF(F44 = "925 Silver", "7113.11.10.00", "7113.19.29.00"))</f>
        <v>7113.11.10.00</v>
      </c>
      <c r="N45" s="106" t="str">
        <f>Inventory[[#This Row],[ASIN]] &amp; " " &amp; Inventory[[#This Row],[Short Description]]</f>
        <v>B073V3KRZ4 Heart Chain</v>
      </c>
      <c r="O45" s="33">
        <f>Inventory[[#This Row],[Total Price GBP]]/ EURtoGBP</f>
        <v>2.3634047550129691</v>
      </c>
      <c r="P45" s="33">
        <f>Inventory[[#This Row],[Total Price GBP]]/USDtoGBP</f>
        <v>2.854181481953658</v>
      </c>
      <c r="Q45" s="33">
        <f>Inventory[[#This Row],[Total Price GBP]]/ CADtoGBP</f>
        <v>3.6535163709042036</v>
      </c>
      <c r="R45" s="33">
        <f>Inventory[[#This Row],[Total Price GBP]]/AUDtoGBP</f>
        <v>3.7396308463251673</v>
      </c>
      <c r="S45" s="33">
        <f>IFERROR(VLOOKUP(Inventory[[#This Row],[Assigned Item SKU]],skuQuantity[#All],2,FALSE),0)</f>
        <v>0</v>
      </c>
      <c r="T45" s="33" t="str">
        <f>PROPER(Inventory[[#This Row],[METAL]] &amp; " " &amp; Inventory[[#This Row],[Item Type]])</f>
        <v>925 Silver Bracelet</v>
      </c>
      <c r="U45" s="33">
        <f>Inventory[[#This Row],[Quantity]]*Inventory[[#This Row],[Weight (g)]]</f>
        <v>0</v>
      </c>
      <c r="V45" s="33">
        <f>Inventory[[#This Row],[Total Price GBP]]*Inventory[[#This Row],[Quantity]]</f>
        <v>0</v>
      </c>
      <c r="W45" s="33">
        <f>Inventory[[#This Row],[Total Cost GBP]]/EURtoGBP</f>
        <v>0</v>
      </c>
      <c r="X45" s="33">
        <f>Inventory[[#This Row],[Total Cost GBP]]/USDtoGBP</f>
        <v>0</v>
      </c>
      <c r="Y45" s="33">
        <f>Inventory[[#This Row],[Total Cost GBP]]/CADtoGBP</f>
        <v>0</v>
      </c>
      <c r="Z45" s="33">
        <f>Inventory[[#This Row],[Total Cost GBP]]*AUDtoGBP</f>
        <v>0</v>
      </c>
      <c r="AA45" s="33"/>
      <c r="AB45" s="33"/>
    </row>
    <row r="46" spans="1:28" x14ac:dyDescent="0.25">
      <c r="A46" t="s">
        <v>242</v>
      </c>
      <c r="B46" t="s">
        <v>243</v>
      </c>
      <c r="C46" t="s">
        <v>112</v>
      </c>
      <c r="D46" t="s">
        <v>241</v>
      </c>
      <c r="E46">
        <v>1.4322580645161287</v>
      </c>
      <c r="F46" t="s">
        <v>116</v>
      </c>
      <c r="G46" t="s">
        <v>1413</v>
      </c>
      <c r="H46">
        <v>2.16528543516129</v>
      </c>
      <c r="I46" t="str">
        <f>IF(Inventory[[#This Row],[METAL]] = "925 Silver",  "7113.11.00"," 7113.19.00")</f>
        <v>7113.11.00</v>
      </c>
      <c r="J46" t="str">
        <f>IF(Inventory[[#This Row],[METAL]]= "925 Silver", "7113.11.10.00"," 7113.19.10.00")</f>
        <v>7113.11.10.00</v>
      </c>
      <c r="K46" t="str">
        <f>IF(Inventory[[#This Row],[METAL]] = "925 Silver",  "7113.11.00"," 7113.19.00")</f>
        <v>7113.11.00</v>
      </c>
      <c r="L46" s="106" t="str">
        <f>PROPER(Inventory[[#This Row],[METAL]] &amp; " " &amp; Inventory[[#This Row],[Item Type]])</f>
        <v>925 Silver Bracelet</v>
      </c>
      <c r="M46" s="106" t="str">
        <f>IFERROR(VLOOKUP(Inventory[[#This Row],[Short Description]],Map!$G$12:$H$32,2,FALSE), IF(F45 = "925 Silver", "7113.11.10.00", "7113.19.29.00"))</f>
        <v>7113.11.10.00</v>
      </c>
      <c r="N46" s="106" t="str">
        <f>Inventory[[#This Row],[ASIN]] &amp; " " &amp; Inventory[[#This Row],[Short Description]]</f>
        <v>B073V45K2H Heart Chain</v>
      </c>
      <c r="O46" s="33">
        <f>Inventory[[#This Row],[Total Price GBP]]/ EURtoGBP</f>
        <v>2.457856367916194</v>
      </c>
      <c r="P46" s="33">
        <f>Inventory[[#This Row],[Total Price GBP]]/USDtoGBP</f>
        <v>2.9682466008958261</v>
      </c>
      <c r="Q46" s="33">
        <f>Inventory[[#This Row],[Total Price GBP]]/ CADtoGBP</f>
        <v>3.7995262802387328</v>
      </c>
      <c r="R46" s="33">
        <f>Inventory[[#This Row],[Total Price GBP]]/AUDtoGBP</f>
        <v>3.8890822529658919</v>
      </c>
      <c r="S46" s="33">
        <f>IFERROR(VLOOKUP(Inventory[[#This Row],[Assigned Item SKU]],skuQuantity[#All],2,FALSE),0)</f>
        <v>0</v>
      </c>
      <c r="T46" s="33" t="str">
        <f>PROPER(Inventory[[#This Row],[METAL]] &amp; " " &amp; Inventory[[#This Row],[Item Type]])</f>
        <v>925 Silver Bracelet</v>
      </c>
      <c r="U46" s="33">
        <f>Inventory[[#This Row],[Quantity]]*Inventory[[#This Row],[Weight (g)]]</f>
        <v>0</v>
      </c>
      <c r="V46" s="33">
        <f>Inventory[[#This Row],[Total Price GBP]]*Inventory[[#This Row],[Quantity]]</f>
        <v>0</v>
      </c>
      <c r="W46" s="33">
        <f>Inventory[[#This Row],[Total Cost GBP]]/EURtoGBP</f>
        <v>0</v>
      </c>
      <c r="X46" s="33">
        <f>Inventory[[#This Row],[Total Cost GBP]]/USDtoGBP</f>
        <v>0</v>
      </c>
      <c r="Y46" s="33">
        <f>Inventory[[#This Row],[Total Cost GBP]]/CADtoGBP</f>
        <v>0</v>
      </c>
      <c r="Z46" s="33">
        <f>Inventory[[#This Row],[Total Cost GBP]]*AUDtoGBP</f>
        <v>0</v>
      </c>
      <c r="AA46" s="33"/>
      <c r="AB46" s="33"/>
    </row>
    <row r="47" spans="1:28" x14ac:dyDescent="0.25">
      <c r="A47" t="s">
        <v>244</v>
      </c>
      <c r="B47" t="s">
        <v>245</v>
      </c>
      <c r="C47" t="s">
        <v>112</v>
      </c>
      <c r="D47" t="s">
        <v>241</v>
      </c>
      <c r="E47">
        <v>1.42</v>
      </c>
      <c r="F47" t="s">
        <v>116</v>
      </c>
      <c r="G47" t="s">
        <v>1413</v>
      </c>
      <c r="H47">
        <v>2.149734982</v>
      </c>
      <c r="I47" t="str">
        <f>IF(Inventory[[#This Row],[METAL]] = "925 Silver",  "7113.11.00"," 7113.19.00")</f>
        <v>7113.11.00</v>
      </c>
      <c r="J47" t="str">
        <f>IF(Inventory[[#This Row],[METAL]]= "925 Silver", "7113.11.10.00"," 7113.19.10.00")</f>
        <v>7113.11.10.00</v>
      </c>
      <c r="K47" t="str">
        <f>IF(Inventory[[#This Row],[METAL]] = "925 Silver",  "7113.11.00"," 7113.19.00")</f>
        <v>7113.11.00</v>
      </c>
      <c r="L47" s="106" t="str">
        <f>PROPER(Inventory[[#This Row],[METAL]] &amp; " " &amp; Inventory[[#This Row],[Item Type]])</f>
        <v>925 Silver Bracelet</v>
      </c>
      <c r="M47" s="106" t="str">
        <f>IFERROR(VLOOKUP(Inventory[[#This Row],[Short Description]],Map!$G$12:$H$32,2,FALSE), IF(F46 = "925 Silver", "7113.11.10.00", "7113.19.29.00"))</f>
        <v>7113.11.10.00</v>
      </c>
      <c r="N47" s="106" t="str">
        <f>Inventory[[#This Row],[ASIN]] &amp; " " &amp; Inventory[[#This Row],[Short Description]]</f>
        <v>B073V3V133 Heart Chain</v>
      </c>
      <c r="O47" s="33">
        <f>Inventory[[#This Row],[Total Price GBP]]/ EURtoGBP</f>
        <v>2.4402047550129686</v>
      </c>
      <c r="P47" s="33">
        <f>Inventory[[#This Row],[Total Price GBP]]/USDtoGBP</f>
        <v>2.9469295130935196</v>
      </c>
      <c r="Q47" s="33">
        <f>Inventory[[#This Row],[Total Price GBP]]/ CADtoGBP</f>
        <v>3.7722391824286738</v>
      </c>
      <c r="R47" s="33">
        <f>Inventory[[#This Row],[Total Price GBP]]/AUDtoGBP</f>
        <v>3.8611519900854945</v>
      </c>
      <c r="S47" s="33">
        <f>IFERROR(VLOOKUP(Inventory[[#This Row],[Assigned Item SKU]],skuQuantity[#All],2,FALSE),0)</f>
        <v>0</v>
      </c>
      <c r="T47" s="33" t="str">
        <f>PROPER(Inventory[[#This Row],[METAL]] &amp; " " &amp; Inventory[[#This Row],[Item Type]])</f>
        <v>925 Silver Bracelet</v>
      </c>
      <c r="U47" s="33">
        <f>Inventory[[#This Row],[Quantity]]*Inventory[[#This Row],[Weight (g)]]</f>
        <v>0</v>
      </c>
      <c r="V47" s="33">
        <f>Inventory[[#This Row],[Total Price GBP]]*Inventory[[#This Row],[Quantity]]</f>
        <v>0</v>
      </c>
      <c r="W47" s="33">
        <f>Inventory[[#This Row],[Total Cost GBP]]/EURtoGBP</f>
        <v>0</v>
      </c>
      <c r="X47" s="33">
        <f>Inventory[[#This Row],[Total Cost GBP]]/USDtoGBP</f>
        <v>0</v>
      </c>
      <c r="Y47" s="33">
        <f>Inventory[[#This Row],[Total Cost GBP]]/CADtoGBP</f>
        <v>0</v>
      </c>
      <c r="Z47" s="33">
        <f>Inventory[[#This Row],[Total Cost GBP]]*AUDtoGBP</f>
        <v>0</v>
      </c>
      <c r="AA47" s="33"/>
      <c r="AB47" s="33"/>
    </row>
    <row r="48" spans="1:28" x14ac:dyDescent="0.25">
      <c r="A48" t="s">
        <v>246</v>
      </c>
      <c r="B48" t="s">
        <v>247</v>
      </c>
      <c r="C48" t="s">
        <v>112</v>
      </c>
      <c r="D48" t="s">
        <v>241</v>
      </c>
      <c r="E48">
        <v>2.5588235294117645</v>
      </c>
      <c r="F48" t="s">
        <v>116</v>
      </c>
      <c r="G48" t="s">
        <v>102</v>
      </c>
      <c r="H48">
        <v>3.4591806294117644</v>
      </c>
      <c r="I48" t="str">
        <f>IF(Inventory[[#This Row],[METAL]] = "925 Silver",  "7113.11.00"," 7113.19.00")</f>
        <v>7113.11.00</v>
      </c>
      <c r="J48" t="str">
        <f>IF(Inventory[[#This Row],[METAL]]= "925 Silver", "7113.11.10.00"," 7113.19.10.00")</f>
        <v>7113.11.10.00</v>
      </c>
      <c r="K48" t="str">
        <f>IF(Inventory[[#This Row],[METAL]] = "925 Silver",  "7113.11.00"," 7113.19.00")</f>
        <v>7113.11.00</v>
      </c>
      <c r="L48" s="106" t="str">
        <f>PROPER(Inventory[[#This Row],[METAL]] &amp; " " &amp; Inventory[[#This Row],[Item Type]])</f>
        <v>925 Silver Chain</v>
      </c>
      <c r="M48" s="106" t="str">
        <f>IFERROR(VLOOKUP(Inventory[[#This Row],[Short Description]],Map!$G$12:$H$32,2,FALSE), IF(F47 = "925 Silver", "7113.11.10.00", "7113.19.29.00"))</f>
        <v>7113.11.10.00</v>
      </c>
      <c r="N48" s="106" t="str">
        <f>Inventory[[#This Row],[ASIN]] &amp; " " &amp; Inventory[[#This Row],[Short Description]]</f>
        <v>B072NC1X39 Heart Chain</v>
      </c>
      <c r="O48" s="33">
        <f>Inventory[[#This Row],[Total Price GBP]]/ EURtoGBP</f>
        <v>3.9265812256012036</v>
      </c>
      <c r="P48" s="33">
        <f>Inventory[[#This Row],[Total Price GBP]]/USDtoGBP</f>
        <v>4.741961950328883</v>
      </c>
      <c r="Q48" s="33">
        <f>Inventory[[#This Row],[Total Price GBP]]/ CADtoGBP</f>
        <v>6.0699838903981416</v>
      </c>
      <c r="R48" s="33">
        <f>Inventory[[#This Row],[Total Price GBP]]/AUDtoGBP</f>
        <v>6.2130552292042607</v>
      </c>
      <c r="S48" s="33">
        <f>IFERROR(VLOOKUP(Inventory[[#This Row],[Assigned Item SKU]],skuQuantity[#All],2,FALSE),0)</f>
        <v>0</v>
      </c>
      <c r="T48" s="33" t="str">
        <f>PROPER(Inventory[[#This Row],[METAL]] &amp; " " &amp; Inventory[[#This Row],[Item Type]])</f>
        <v>925 Silver Chain</v>
      </c>
      <c r="U48" s="33">
        <f>Inventory[[#This Row],[Quantity]]*Inventory[[#This Row],[Weight (g)]]</f>
        <v>0</v>
      </c>
      <c r="V48" s="33">
        <f>Inventory[[#This Row],[Total Price GBP]]*Inventory[[#This Row],[Quantity]]</f>
        <v>0</v>
      </c>
      <c r="W48" s="33">
        <f>Inventory[[#This Row],[Total Cost GBP]]/EURtoGBP</f>
        <v>0</v>
      </c>
      <c r="X48" s="33">
        <f>Inventory[[#This Row],[Total Cost GBP]]/USDtoGBP</f>
        <v>0</v>
      </c>
      <c r="Y48" s="33">
        <f>Inventory[[#This Row],[Total Cost GBP]]/CADtoGBP</f>
        <v>0</v>
      </c>
      <c r="Z48" s="33">
        <f>Inventory[[#This Row],[Total Cost GBP]]*AUDtoGBP</f>
        <v>0</v>
      </c>
      <c r="AA48" s="33"/>
      <c r="AB48" s="33"/>
    </row>
    <row r="49" spans="1:28" x14ac:dyDescent="0.25">
      <c r="A49" t="s">
        <v>248</v>
      </c>
      <c r="B49" t="s">
        <v>249</v>
      </c>
      <c r="C49" t="s">
        <v>112</v>
      </c>
      <c r="D49" t="s">
        <v>241</v>
      </c>
      <c r="E49">
        <v>3.1823529411764708</v>
      </c>
      <c r="F49" t="s">
        <v>116</v>
      </c>
      <c r="G49" t="s">
        <v>102</v>
      </c>
      <c r="H49">
        <v>4.2172251011764708</v>
      </c>
      <c r="I49" t="str">
        <f>IF(Inventory[[#This Row],[METAL]] = "925 Silver",  "7113.11.00"," 7113.19.00")</f>
        <v>7113.11.00</v>
      </c>
      <c r="J49" t="str">
        <f>IF(Inventory[[#This Row],[METAL]]= "925 Silver", "7113.11.10.00"," 7113.19.10.00")</f>
        <v>7113.11.10.00</v>
      </c>
      <c r="K49" t="str">
        <f>IF(Inventory[[#This Row],[METAL]] = "925 Silver",  "7113.11.00"," 7113.19.00")</f>
        <v>7113.11.00</v>
      </c>
      <c r="L49" s="106" t="str">
        <f>PROPER(Inventory[[#This Row],[METAL]] &amp; " " &amp; Inventory[[#This Row],[Item Type]])</f>
        <v>925 Silver Chain</v>
      </c>
      <c r="M49" s="106" t="str">
        <f>IFERROR(VLOOKUP(Inventory[[#This Row],[Short Description]],Map!$G$12:$H$32,2,FALSE), IF(F48 = "925 Silver", "7113.11.10.00", "7113.19.29.00"))</f>
        <v>7113.11.10.00</v>
      </c>
      <c r="N49" s="106" t="str">
        <f>Inventory[[#This Row],[ASIN]] &amp; " " &amp; Inventory[[#This Row],[Short Description]]</f>
        <v>B0721Y53ZL Heart Chain</v>
      </c>
      <c r="O49" s="33">
        <f>Inventory[[#This Row],[Total Price GBP]]/ EURtoGBP</f>
        <v>4.7870518138364986</v>
      </c>
      <c r="P49" s="33">
        <f>Inventory[[#This Row],[Total Price GBP]]/USDtoGBP</f>
        <v>5.7811149830448016</v>
      </c>
      <c r="Q49" s="33">
        <f>Inventory[[#This Row],[Total Price GBP]]/ CADtoGBP</f>
        <v>7.4001595084894101</v>
      </c>
      <c r="R49" s="33">
        <f>Inventory[[#This Row],[Total Price GBP]]/AUDtoGBP</f>
        <v>7.5745834851219023</v>
      </c>
      <c r="S49" s="33">
        <f>IFERROR(VLOOKUP(Inventory[[#This Row],[Assigned Item SKU]],skuQuantity[#All],2,FALSE),0)</f>
        <v>0</v>
      </c>
      <c r="T49" s="33" t="str">
        <f>PROPER(Inventory[[#This Row],[METAL]] &amp; " " &amp; Inventory[[#This Row],[Item Type]])</f>
        <v>925 Silver Chain</v>
      </c>
      <c r="U49" s="33">
        <f>Inventory[[#This Row],[Quantity]]*Inventory[[#This Row],[Weight (g)]]</f>
        <v>0</v>
      </c>
      <c r="V49" s="33">
        <f>Inventory[[#This Row],[Total Price GBP]]*Inventory[[#This Row],[Quantity]]</f>
        <v>0</v>
      </c>
      <c r="W49" s="33">
        <f>Inventory[[#This Row],[Total Cost GBP]]/EURtoGBP</f>
        <v>0</v>
      </c>
      <c r="X49" s="33">
        <f>Inventory[[#This Row],[Total Cost GBP]]/USDtoGBP</f>
        <v>0</v>
      </c>
      <c r="Y49" s="33">
        <f>Inventory[[#This Row],[Total Cost GBP]]/CADtoGBP</f>
        <v>0</v>
      </c>
      <c r="Z49" s="33">
        <f>Inventory[[#This Row],[Total Cost GBP]]*AUDtoGBP</f>
        <v>0</v>
      </c>
      <c r="AA49" s="33"/>
      <c r="AB49" s="33"/>
    </row>
    <row r="50" spans="1:28" x14ac:dyDescent="0.25">
      <c r="A50" t="s">
        <v>250</v>
      </c>
      <c r="B50" t="s">
        <v>251</v>
      </c>
      <c r="C50" t="s">
        <v>112</v>
      </c>
      <c r="D50" t="s">
        <v>241</v>
      </c>
      <c r="E50">
        <v>3.6333333333333337</v>
      </c>
      <c r="F50" t="s">
        <v>116</v>
      </c>
      <c r="G50" t="s">
        <v>102</v>
      </c>
      <c r="H50">
        <v>4.7654962600000008</v>
      </c>
      <c r="I50" t="str">
        <f>IF(Inventory[[#This Row],[METAL]] = "925 Silver",  "7113.11.00"," 7113.19.00")</f>
        <v>7113.11.00</v>
      </c>
      <c r="J50" t="str">
        <f>IF(Inventory[[#This Row],[METAL]]= "925 Silver", "7113.11.10.00"," 7113.19.10.00")</f>
        <v>7113.11.10.00</v>
      </c>
      <c r="K50" t="str">
        <f>IF(Inventory[[#This Row],[METAL]] = "925 Silver",  "7113.11.00"," 7113.19.00")</f>
        <v>7113.11.00</v>
      </c>
      <c r="L50" s="106" t="str">
        <f>PROPER(Inventory[[#This Row],[METAL]] &amp; " " &amp; Inventory[[#This Row],[Item Type]])</f>
        <v>925 Silver Chain</v>
      </c>
      <c r="M50" s="106" t="str">
        <f>IFERROR(VLOOKUP(Inventory[[#This Row],[Short Description]],Map!$G$12:$H$32,2,FALSE), IF(F49 = "925 Silver", "7113.11.10.00", "7113.19.29.00"))</f>
        <v>7113.11.10.00</v>
      </c>
      <c r="N50" s="106" t="str">
        <f>Inventory[[#This Row],[ASIN]] &amp; " " &amp; Inventory[[#This Row],[Short Description]]</f>
        <v>B072KS699P Heart Chain</v>
      </c>
      <c r="O50" s="33">
        <f>Inventory[[#This Row],[Total Price GBP]]/ EURtoGBP</f>
        <v>5.4094047550129698</v>
      </c>
      <c r="P50" s="33">
        <f>Inventory[[#This Row],[Total Price GBP]]/USDtoGBP</f>
        <v>6.5327036545060002</v>
      </c>
      <c r="Q50" s="33">
        <f>Inventory[[#This Row],[Total Price GBP]]/ CADtoGBP</f>
        <v>8.3622362133981891</v>
      </c>
      <c r="R50" s="33">
        <f>Inventory[[#This Row],[Total Price GBP]]/AUDtoGBP</f>
        <v>8.5593366261944119</v>
      </c>
      <c r="S50" s="33">
        <f>IFERROR(VLOOKUP(Inventory[[#This Row],[Assigned Item SKU]],skuQuantity[#All],2,FALSE),0)</f>
        <v>0</v>
      </c>
      <c r="T50" s="33" t="str">
        <f>PROPER(Inventory[[#This Row],[METAL]] &amp; " " &amp; Inventory[[#This Row],[Item Type]])</f>
        <v>925 Silver Chain</v>
      </c>
      <c r="U50" s="33">
        <f>Inventory[[#This Row],[Quantity]]*Inventory[[#This Row],[Weight (g)]]</f>
        <v>0</v>
      </c>
      <c r="V50" s="33">
        <f>Inventory[[#This Row],[Total Price GBP]]*Inventory[[#This Row],[Quantity]]</f>
        <v>0</v>
      </c>
      <c r="W50" s="33">
        <f>Inventory[[#This Row],[Total Cost GBP]]/EURtoGBP</f>
        <v>0</v>
      </c>
      <c r="X50" s="33">
        <f>Inventory[[#This Row],[Total Cost GBP]]/USDtoGBP</f>
        <v>0</v>
      </c>
      <c r="Y50" s="33">
        <f>Inventory[[#This Row],[Total Cost GBP]]/CADtoGBP</f>
        <v>0</v>
      </c>
      <c r="Z50" s="33">
        <f>Inventory[[#This Row],[Total Cost GBP]]*AUDtoGBP</f>
        <v>0</v>
      </c>
      <c r="AA50" s="33"/>
      <c r="AB50" s="33"/>
    </row>
    <row r="51" spans="1:28" x14ac:dyDescent="0.25">
      <c r="A51" t="s">
        <v>252</v>
      </c>
      <c r="B51" t="s">
        <v>253</v>
      </c>
      <c r="C51" t="s">
        <v>112</v>
      </c>
      <c r="D51" t="s">
        <v>241</v>
      </c>
      <c r="E51">
        <v>4.158823529411765</v>
      </c>
      <c r="F51" t="s">
        <v>116</v>
      </c>
      <c r="G51" t="s">
        <v>102</v>
      </c>
      <c r="H51">
        <v>5.4043513494117645</v>
      </c>
      <c r="I51" t="str">
        <f>IF(Inventory[[#This Row],[METAL]] = "925 Silver",  "7113.11.00"," 7113.19.00")</f>
        <v>7113.11.00</v>
      </c>
      <c r="J51" t="str">
        <f>IF(Inventory[[#This Row],[METAL]]= "925 Silver", "7113.11.10.00"," 7113.19.10.00")</f>
        <v>7113.11.10.00</v>
      </c>
      <c r="K51" t="str">
        <f>IF(Inventory[[#This Row],[METAL]] = "925 Silver",  "7113.11.00"," 7113.19.00")</f>
        <v>7113.11.00</v>
      </c>
      <c r="L51" s="106" t="str">
        <f>PROPER(Inventory[[#This Row],[METAL]] &amp; " " &amp; Inventory[[#This Row],[Item Type]])</f>
        <v>925 Silver Chain</v>
      </c>
      <c r="M51" s="106" t="str">
        <f>IFERROR(VLOOKUP(Inventory[[#This Row],[Short Description]],Map!$G$12:$H$32,2,FALSE), IF(F50 = "925 Silver", "7113.11.10.00", "7113.19.29.00"))</f>
        <v>7113.11.10.00</v>
      </c>
      <c r="N51" s="106" t="str">
        <f>Inventory[[#This Row],[ASIN]] &amp; " " &amp; Inventory[[#This Row],[Short Description]]</f>
        <v>B071GYZZV3 Heart Chain</v>
      </c>
      <c r="O51" s="33">
        <f>Inventory[[#This Row],[Total Price GBP]]/ EURtoGBP</f>
        <v>6.1345812256012042</v>
      </c>
      <c r="P51" s="33">
        <f>Inventory[[#This Row],[Total Price GBP]]/USDtoGBP</f>
        <v>7.4084678455999171</v>
      </c>
      <c r="Q51" s="33">
        <f>Inventory[[#This Row],[Total Price GBP]]/ CADtoGBP</f>
        <v>9.4832647217266786</v>
      </c>
      <c r="R51" s="33">
        <f>Inventory[[#This Row],[Total Price GBP]]/AUDtoGBP</f>
        <v>9.7067881123136797</v>
      </c>
      <c r="S51" s="33">
        <f>IFERROR(VLOOKUP(Inventory[[#This Row],[Assigned Item SKU]],skuQuantity[#All],2,FALSE),0)</f>
        <v>0</v>
      </c>
      <c r="T51" s="33" t="str">
        <f>PROPER(Inventory[[#This Row],[METAL]] &amp; " " &amp; Inventory[[#This Row],[Item Type]])</f>
        <v>925 Silver Chain</v>
      </c>
      <c r="U51" s="33">
        <f>Inventory[[#This Row],[Quantity]]*Inventory[[#This Row],[Weight (g)]]</f>
        <v>0</v>
      </c>
      <c r="V51" s="33">
        <f>Inventory[[#This Row],[Total Price GBP]]*Inventory[[#This Row],[Quantity]]</f>
        <v>0</v>
      </c>
      <c r="W51" s="33">
        <f>Inventory[[#This Row],[Total Cost GBP]]/EURtoGBP</f>
        <v>0</v>
      </c>
      <c r="X51" s="33">
        <f>Inventory[[#This Row],[Total Cost GBP]]/USDtoGBP</f>
        <v>0</v>
      </c>
      <c r="Y51" s="33">
        <f>Inventory[[#This Row],[Total Cost GBP]]/CADtoGBP</f>
        <v>0</v>
      </c>
      <c r="Z51" s="33">
        <f>Inventory[[#This Row],[Total Cost GBP]]*AUDtoGBP</f>
        <v>0</v>
      </c>
      <c r="AA51" s="33"/>
      <c r="AB51" s="33"/>
    </row>
    <row r="52" spans="1:28" x14ac:dyDescent="0.25">
      <c r="A52" t="s">
        <v>254</v>
      </c>
      <c r="B52" t="s">
        <v>255</v>
      </c>
      <c r="C52" t="s">
        <v>112</v>
      </c>
      <c r="D52" t="s">
        <v>256</v>
      </c>
      <c r="E52">
        <v>3.5</v>
      </c>
      <c r="F52" t="s">
        <v>116</v>
      </c>
      <c r="G52" t="s">
        <v>1425</v>
      </c>
      <c r="H52">
        <v>5.7442483749999997</v>
      </c>
      <c r="I52" t="str">
        <f>IF(Inventory[[#This Row],[METAL]] = "925 Silver",  "7113.11.00"," 7113.19.00")</f>
        <v>7113.11.00</v>
      </c>
      <c r="J52" t="str">
        <f>IF(Inventory[[#This Row],[METAL]]= "925 Silver", "7113.11.10.00"," 7113.19.10.00")</f>
        <v>7113.11.10.00</v>
      </c>
      <c r="K52" t="str">
        <f>IF(Inventory[[#This Row],[METAL]] = "925 Silver",  "7113.11.00"," 7113.19.00")</f>
        <v>7113.11.00</v>
      </c>
      <c r="L52" s="106" t="str">
        <f>PROPER(Inventory[[#This Row],[METAL]] &amp; " " &amp; Inventory[[#This Row],[Item Type]])</f>
        <v>925 Silver Anklet</v>
      </c>
      <c r="M52" s="106" t="str">
        <f>IFERROR(VLOOKUP(Inventory[[#This Row],[Short Description]],Map!$G$12:$H$32,2,FALSE), IF(F51 = "925 Silver", "7113.11.10.00", "7113.19.29.00"))</f>
        <v>7113.11.10.00</v>
      </c>
      <c r="N52" s="106" t="str">
        <f>Inventory[[#This Row],[ASIN]] &amp; " " &amp; Inventory[[#This Row],[Short Description]]</f>
        <v>B077MN5KDQ Cube and Oval Link Chain</v>
      </c>
      <c r="O52" s="33">
        <f>Inventory[[#This Row],[Total Price GBP]]/ EURtoGBP</f>
        <v>6.5204047550129687</v>
      </c>
      <c r="P52" s="33">
        <f>Inventory[[#This Row],[Total Price GBP]]/USDtoGBP</f>
        <v>7.8744101987297848</v>
      </c>
      <c r="Q52" s="33">
        <f>Inventory[[#This Row],[Total Price GBP]]/ CADtoGBP</f>
        <v>10.079697718654529</v>
      </c>
      <c r="R52" s="33">
        <f>Inventory[[#This Row],[Total Price GBP]]/AUDtoGBP</f>
        <v>10.317279213664774</v>
      </c>
      <c r="S52" s="33">
        <f>IFERROR(VLOOKUP(Inventory[[#This Row],[Assigned Item SKU]],skuQuantity[#All],2,FALSE),0)</f>
        <v>0</v>
      </c>
      <c r="T52" s="33" t="str">
        <f>PROPER(Inventory[[#This Row],[METAL]] &amp; " " &amp; Inventory[[#This Row],[Item Type]])</f>
        <v>925 Silver Anklet</v>
      </c>
      <c r="U52" s="33">
        <f>Inventory[[#This Row],[Quantity]]*Inventory[[#This Row],[Weight (g)]]</f>
        <v>0</v>
      </c>
      <c r="V52" s="33">
        <f>Inventory[[#This Row],[Total Price GBP]]*Inventory[[#This Row],[Quantity]]</f>
        <v>0</v>
      </c>
      <c r="W52" s="33">
        <f>Inventory[[#This Row],[Total Cost GBP]]/EURtoGBP</f>
        <v>0</v>
      </c>
      <c r="X52" s="33">
        <f>Inventory[[#This Row],[Total Cost GBP]]/USDtoGBP</f>
        <v>0</v>
      </c>
      <c r="Y52" s="33">
        <f>Inventory[[#This Row],[Total Cost GBP]]/CADtoGBP</f>
        <v>0</v>
      </c>
      <c r="Z52" s="33">
        <f>Inventory[[#This Row],[Total Cost GBP]]*AUDtoGBP</f>
        <v>0</v>
      </c>
      <c r="AA52" s="33"/>
      <c r="AB52" s="33"/>
    </row>
    <row r="53" spans="1:28" x14ac:dyDescent="0.25">
      <c r="A53" t="s">
        <v>257</v>
      </c>
      <c r="B53" t="s">
        <v>258</v>
      </c>
      <c r="C53" t="s">
        <v>112</v>
      </c>
      <c r="D53" t="s">
        <v>259</v>
      </c>
      <c r="E53">
        <v>1.8420000000000001</v>
      </c>
      <c r="F53" t="s">
        <v>116</v>
      </c>
      <c r="G53" t="s">
        <v>1413</v>
      </c>
      <c r="H53">
        <v>2.6526250426</v>
      </c>
      <c r="I53" t="str">
        <f>IF(Inventory[[#This Row],[METAL]] = "925 Silver",  "7113.11.00"," 7113.19.00")</f>
        <v>7113.11.00</v>
      </c>
      <c r="J53" t="str">
        <f>IF(Inventory[[#This Row],[METAL]]= "925 Silver", "7113.11.10.00"," 7113.19.10.00")</f>
        <v>7113.11.10.00</v>
      </c>
      <c r="K53" t="str">
        <f>IF(Inventory[[#This Row],[METAL]] = "925 Silver",  "7113.11.00"," 7113.19.00")</f>
        <v>7113.11.00</v>
      </c>
      <c r="L53" s="106" t="str">
        <f>PROPER(Inventory[[#This Row],[METAL]] &amp; " " &amp; Inventory[[#This Row],[Item Type]])</f>
        <v>925 Silver Bracelet</v>
      </c>
      <c r="M53" s="106" t="str">
        <f>IFERROR(VLOOKUP(Inventory[[#This Row],[Short Description]],Map!$G$12:$H$32,2,FALSE), IF(F52 = "925 Silver", "7113.11.10.00", "7113.19.29.00"))</f>
        <v>7113.11.10.00</v>
      </c>
      <c r="N53" s="106" t="str">
        <f>Inventory[[#This Row],[ASIN]] &amp; " " &amp; Inventory[[#This Row],[Short Description]]</f>
        <v>B073V3Z6FW Bismark Chain</v>
      </c>
      <c r="O53" s="33">
        <f>Inventory[[#This Row],[Total Price GBP]]/ EURtoGBP</f>
        <v>3.0110447550129686</v>
      </c>
      <c r="P53" s="33">
        <f>Inventory[[#This Row],[Total Price GBP]]/USDtoGBP</f>
        <v>3.6363082383002756</v>
      </c>
      <c r="Q53" s="33">
        <f>Inventory[[#This Row],[Total Price GBP]]/ CADtoGBP</f>
        <v>4.6546835799629047</v>
      </c>
      <c r="R53" s="33">
        <f>Inventory[[#This Row],[Total Price GBP]]/AUDtoGBP</f>
        <v>4.7643958664415544</v>
      </c>
      <c r="S53" s="33">
        <f>IFERROR(VLOOKUP(Inventory[[#This Row],[Assigned Item SKU]],skuQuantity[#All],2,FALSE),0)</f>
        <v>0</v>
      </c>
      <c r="T53" s="33" t="str">
        <f>PROPER(Inventory[[#This Row],[METAL]] &amp; " " &amp; Inventory[[#This Row],[Item Type]])</f>
        <v>925 Silver Bracelet</v>
      </c>
      <c r="U53" s="33">
        <f>Inventory[[#This Row],[Quantity]]*Inventory[[#This Row],[Weight (g)]]</f>
        <v>0</v>
      </c>
      <c r="V53" s="33">
        <f>Inventory[[#This Row],[Total Price GBP]]*Inventory[[#This Row],[Quantity]]</f>
        <v>0</v>
      </c>
      <c r="W53" s="33">
        <f>Inventory[[#This Row],[Total Cost GBP]]/EURtoGBP</f>
        <v>0</v>
      </c>
      <c r="X53" s="33">
        <f>Inventory[[#This Row],[Total Cost GBP]]/USDtoGBP</f>
        <v>0</v>
      </c>
      <c r="Y53" s="33">
        <f>Inventory[[#This Row],[Total Cost GBP]]/CADtoGBP</f>
        <v>0</v>
      </c>
      <c r="Z53" s="33">
        <f>Inventory[[#This Row],[Total Cost GBP]]*AUDtoGBP</f>
        <v>0</v>
      </c>
      <c r="AA53" s="33"/>
      <c r="AB53" s="33"/>
    </row>
    <row r="54" spans="1:28" x14ac:dyDescent="0.25">
      <c r="A54" t="s">
        <v>260</v>
      </c>
      <c r="B54" t="s">
        <v>261</v>
      </c>
      <c r="C54" t="s">
        <v>112</v>
      </c>
      <c r="D54" t="s">
        <v>259</v>
      </c>
      <c r="E54">
        <v>1.9319999999999999</v>
      </c>
      <c r="F54" t="s">
        <v>116</v>
      </c>
      <c r="G54" t="s">
        <v>1413</v>
      </c>
      <c r="H54">
        <v>2.7652123695999999</v>
      </c>
      <c r="I54" t="str">
        <f>IF(Inventory[[#This Row],[METAL]] = "925 Silver",  "7113.11.00"," 7113.19.00")</f>
        <v>7113.11.00</v>
      </c>
      <c r="J54" t="str">
        <f>IF(Inventory[[#This Row],[METAL]]= "925 Silver", "7113.11.10.00"," 7113.19.10.00")</f>
        <v>7113.11.10.00</v>
      </c>
      <c r="K54" t="str">
        <f>IF(Inventory[[#This Row],[METAL]] = "925 Silver",  "7113.11.00"," 7113.19.00")</f>
        <v>7113.11.00</v>
      </c>
      <c r="L54" s="106" t="str">
        <f>PROPER(Inventory[[#This Row],[METAL]] &amp; " " &amp; Inventory[[#This Row],[Item Type]])</f>
        <v>925 Silver Bracelet</v>
      </c>
      <c r="M54" s="106" t="str">
        <f>IFERROR(VLOOKUP(Inventory[[#This Row],[Short Description]],Map!$G$12:$H$32,2,FALSE), IF(F53 = "925 Silver", "7113.11.10.00", "7113.19.29.00"))</f>
        <v>7113.11.10.00</v>
      </c>
      <c r="N54" s="106" t="str">
        <f>Inventory[[#This Row],[ASIN]] &amp; " " &amp; Inventory[[#This Row],[Short Description]]</f>
        <v>B073V3RRL7 Bismark Chain</v>
      </c>
      <c r="O54" s="33">
        <f>Inventory[[#This Row],[Total Price GBP]]/ EURtoGBP</f>
        <v>3.1388447550129688</v>
      </c>
      <c r="P54" s="33">
        <f>Inventory[[#This Row],[Total Price GBP]]/USDtoGBP</f>
        <v>3.7906467588689523</v>
      </c>
      <c r="Q54" s="33">
        <f>Inventory[[#This Row],[Total Price GBP]]/ CADtoGBP</f>
        <v>4.8522457585153438</v>
      </c>
      <c r="R54" s="33">
        <f>Inventory[[#This Row],[Total Price GBP]]/AUDtoGBP</f>
        <v>4.9666146447302246</v>
      </c>
      <c r="S54" s="33">
        <f>IFERROR(VLOOKUP(Inventory[[#This Row],[Assigned Item SKU]],skuQuantity[#All],2,FALSE),0)</f>
        <v>0</v>
      </c>
      <c r="T54" s="33" t="str">
        <f>PROPER(Inventory[[#This Row],[METAL]] &amp; " " &amp; Inventory[[#This Row],[Item Type]])</f>
        <v>925 Silver Bracelet</v>
      </c>
      <c r="U54" s="33">
        <f>Inventory[[#This Row],[Quantity]]*Inventory[[#This Row],[Weight (g)]]</f>
        <v>0</v>
      </c>
      <c r="V54" s="33">
        <f>Inventory[[#This Row],[Total Price GBP]]*Inventory[[#This Row],[Quantity]]</f>
        <v>0</v>
      </c>
      <c r="W54" s="33">
        <f>Inventory[[#This Row],[Total Cost GBP]]/EURtoGBP</f>
        <v>0</v>
      </c>
      <c r="X54" s="33">
        <f>Inventory[[#This Row],[Total Cost GBP]]/USDtoGBP</f>
        <v>0</v>
      </c>
      <c r="Y54" s="33">
        <f>Inventory[[#This Row],[Total Cost GBP]]/CADtoGBP</f>
        <v>0</v>
      </c>
      <c r="Z54" s="33">
        <f>Inventory[[#This Row],[Total Cost GBP]]*AUDtoGBP</f>
        <v>0</v>
      </c>
      <c r="AA54" s="33"/>
      <c r="AB54" s="33"/>
    </row>
    <row r="55" spans="1:28" x14ac:dyDescent="0.25">
      <c r="A55" t="s">
        <v>262</v>
      </c>
      <c r="B55" t="s">
        <v>263</v>
      </c>
      <c r="C55" t="s">
        <v>112</v>
      </c>
      <c r="D55" t="s">
        <v>259</v>
      </c>
      <c r="E55">
        <v>2.024</v>
      </c>
      <c r="F55" t="s">
        <v>116</v>
      </c>
      <c r="G55" t="s">
        <v>1413</v>
      </c>
      <c r="H55">
        <v>2.8803016372000001</v>
      </c>
      <c r="I55" t="str">
        <f>IF(Inventory[[#This Row],[METAL]] = "925 Silver",  "7113.11.00"," 7113.19.00")</f>
        <v>7113.11.00</v>
      </c>
      <c r="J55" t="str">
        <f>IF(Inventory[[#This Row],[METAL]]= "925 Silver", "7113.11.10.00"," 7113.19.10.00")</f>
        <v>7113.11.10.00</v>
      </c>
      <c r="K55" t="str">
        <f>IF(Inventory[[#This Row],[METAL]] = "925 Silver",  "7113.11.00"," 7113.19.00")</f>
        <v>7113.11.00</v>
      </c>
      <c r="L55" s="106" t="str">
        <f>PROPER(Inventory[[#This Row],[METAL]] &amp; " " &amp; Inventory[[#This Row],[Item Type]])</f>
        <v>925 Silver Bracelet</v>
      </c>
      <c r="M55" s="106" t="str">
        <f>IFERROR(VLOOKUP(Inventory[[#This Row],[Short Description]],Map!$G$12:$H$32,2,FALSE), IF(F54 = "925 Silver", "7113.11.10.00", "7113.19.29.00"))</f>
        <v>7113.11.10.00</v>
      </c>
      <c r="N55" s="106" t="str">
        <f>Inventory[[#This Row],[ASIN]] &amp; " " &amp; Inventory[[#This Row],[Short Description]]</f>
        <v>B073V437DQ Bismark Chain</v>
      </c>
      <c r="O55" s="33">
        <f>Inventory[[#This Row],[Total Price GBP]]/ EURtoGBP</f>
        <v>3.2694847550129689</v>
      </c>
      <c r="P55" s="33">
        <f>Inventory[[#This Row],[Total Price GBP]]/USDtoGBP</f>
        <v>3.9484150243391554</v>
      </c>
      <c r="Q55" s="33">
        <f>Inventory[[#This Row],[Total Price GBP]]/ CADtoGBP</f>
        <v>5.0541982077022825</v>
      </c>
      <c r="R55" s="33">
        <f>Inventory[[#This Row],[Total Price GBP]]/AUDtoGBP</f>
        <v>5.1733271736475324</v>
      </c>
      <c r="S55" s="33">
        <f>IFERROR(VLOOKUP(Inventory[[#This Row],[Assigned Item SKU]],skuQuantity[#All],2,FALSE),0)</f>
        <v>0</v>
      </c>
      <c r="T55" s="33" t="str">
        <f>PROPER(Inventory[[#This Row],[METAL]] &amp; " " &amp; Inventory[[#This Row],[Item Type]])</f>
        <v>925 Silver Bracelet</v>
      </c>
      <c r="U55" s="33">
        <f>Inventory[[#This Row],[Quantity]]*Inventory[[#This Row],[Weight (g)]]</f>
        <v>0</v>
      </c>
      <c r="V55" s="33">
        <f>Inventory[[#This Row],[Total Price GBP]]*Inventory[[#This Row],[Quantity]]</f>
        <v>0</v>
      </c>
      <c r="W55" s="33">
        <f>Inventory[[#This Row],[Total Cost GBP]]/EURtoGBP</f>
        <v>0</v>
      </c>
      <c r="X55" s="33">
        <f>Inventory[[#This Row],[Total Cost GBP]]/USDtoGBP</f>
        <v>0</v>
      </c>
      <c r="Y55" s="33">
        <f>Inventory[[#This Row],[Total Cost GBP]]/CADtoGBP</f>
        <v>0</v>
      </c>
      <c r="Z55" s="33">
        <f>Inventory[[#This Row],[Total Cost GBP]]*AUDtoGBP</f>
        <v>0</v>
      </c>
      <c r="AA55" s="33"/>
      <c r="AB55" s="33"/>
    </row>
    <row r="56" spans="1:28" x14ac:dyDescent="0.25">
      <c r="A56" t="s">
        <v>93</v>
      </c>
      <c r="B56" t="s">
        <v>264</v>
      </c>
      <c r="C56" t="s">
        <v>112</v>
      </c>
      <c r="D56" t="s">
        <v>259</v>
      </c>
      <c r="E56">
        <v>2.58</v>
      </c>
      <c r="F56" t="s">
        <v>116</v>
      </c>
      <c r="G56" t="s">
        <v>1425</v>
      </c>
      <c r="H56">
        <v>3.962232373</v>
      </c>
      <c r="I56" t="str">
        <f>IF(Inventory[[#This Row],[METAL]] = "925 Silver",  "7113.11.00"," 7113.19.00")</f>
        <v>7113.11.00</v>
      </c>
      <c r="J56" t="str">
        <f>IF(Inventory[[#This Row],[METAL]]= "925 Silver", "7113.11.10.00"," 7113.19.10.00")</f>
        <v>7113.11.10.00</v>
      </c>
      <c r="K56" t="str">
        <f>IF(Inventory[[#This Row],[METAL]] = "925 Silver",  "7113.11.00"," 7113.19.00")</f>
        <v>7113.11.00</v>
      </c>
      <c r="L56" s="106" t="str">
        <f>PROPER(Inventory[[#This Row],[METAL]] &amp; " " &amp; Inventory[[#This Row],[Item Type]])</f>
        <v>925 Silver Anklet</v>
      </c>
      <c r="M56" s="106" t="str">
        <f>IFERROR(VLOOKUP(Inventory[[#This Row],[Short Description]],Map!$G$12:$H$32,2,FALSE), IF(F55 = "925 Silver", "7113.11.10.00", "7113.19.29.00"))</f>
        <v>7113.11.10.00</v>
      </c>
      <c r="N56" s="106" t="str">
        <f>Inventory[[#This Row],[ASIN]] &amp; " " &amp; Inventory[[#This Row],[Short Description]]</f>
        <v>B0783Q52H9 Bismark Chain</v>
      </c>
      <c r="O56" s="33">
        <f>Inventory[[#This Row],[Total Price GBP]]/ EURtoGBP</f>
        <v>4.4976047550129685</v>
      </c>
      <c r="P56" s="33">
        <f>Inventory[[#This Row],[Total Price GBP]]/USDtoGBP</f>
        <v>5.431562316051231</v>
      </c>
      <c r="Q56" s="33">
        <f>Inventory[[#This Row],[Total Price GBP]]/ CADtoGBP</f>
        <v>6.9527120005334426</v>
      </c>
      <c r="R56" s="33">
        <f>Inventory[[#This Row],[Total Price GBP]]/AUDtoGBP</f>
        <v>7.1165895053523958</v>
      </c>
      <c r="S56" s="33">
        <f>IFERROR(VLOOKUP(Inventory[[#This Row],[Assigned Item SKU]],skuQuantity[#All],2,FALSE),0)</f>
        <v>0</v>
      </c>
      <c r="T56" s="33" t="str">
        <f>PROPER(Inventory[[#This Row],[METAL]] &amp; " " &amp; Inventory[[#This Row],[Item Type]])</f>
        <v>925 Silver Anklet</v>
      </c>
      <c r="U56" s="33">
        <f>Inventory[[#This Row],[Quantity]]*Inventory[[#This Row],[Weight (g)]]</f>
        <v>0</v>
      </c>
      <c r="V56" s="33">
        <f>Inventory[[#This Row],[Total Price GBP]]*Inventory[[#This Row],[Quantity]]</f>
        <v>0</v>
      </c>
      <c r="W56" s="33">
        <f>Inventory[[#This Row],[Total Cost GBP]]/EURtoGBP</f>
        <v>0</v>
      </c>
      <c r="X56" s="33">
        <f>Inventory[[#This Row],[Total Cost GBP]]/USDtoGBP</f>
        <v>0</v>
      </c>
      <c r="Y56" s="33">
        <f>Inventory[[#This Row],[Total Cost GBP]]/CADtoGBP</f>
        <v>0</v>
      </c>
      <c r="Z56" s="33">
        <f>Inventory[[#This Row],[Total Cost GBP]]*AUDtoGBP</f>
        <v>0</v>
      </c>
      <c r="AA56" s="33"/>
      <c r="AB56" s="33"/>
    </row>
    <row r="57" spans="1:28" x14ac:dyDescent="0.25">
      <c r="A57" t="s">
        <v>265</v>
      </c>
      <c r="B57" t="s">
        <v>266</v>
      </c>
      <c r="C57" t="s">
        <v>112</v>
      </c>
      <c r="D57" t="s">
        <v>259</v>
      </c>
      <c r="E57">
        <v>4.2712871287128706</v>
      </c>
      <c r="F57" t="s">
        <v>116</v>
      </c>
      <c r="G57" t="s">
        <v>102</v>
      </c>
      <c r="H57">
        <v>5.7292196354455438</v>
      </c>
      <c r="I57" t="str">
        <f>IF(Inventory[[#This Row],[METAL]] = "925 Silver",  "7113.11.00"," 7113.19.00")</f>
        <v>7113.11.00</v>
      </c>
      <c r="J57" t="str">
        <f>IF(Inventory[[#This Row],[METAL]]= "925 Silver", "7113.11.10.00"," 7113.19.10.00")</f>
        <v>7113.11.10.00</v>
      </c>
      <c r="K57" t="str">
        <f>IF(Inventory[[#This Row],[METAL]] = "925 Silver",  "7113.11.00"," 7113.19.00")</f>
        <v>7113.11.00</v>
      </c>
      <c r="L57" s="106" t="str">
        <f>PROPER(Inventory[[#This Row],[METAL]] &amp; " " &amp; Inventory[[#This Row],[Item Type]])</f>
        <v>925 Silver Chain</v>
      </c>
      <c r="M57" s="106" t="str">
        <f>IFERROR(VLOOKUP(Inventory[[#This Row],[Short Description]],Map!$G$12:$H$32,2,FALSE), IF(F56 = "925 Silver", "7113.11.10.00", "7113.19.29.00"))</f>
        <v>7113.11.10.00</v>
      </c>
      <c r="N57" s="106" t="str">
        <f>Inventory[[#This Row],[ASIN]] &amp; " " &amp; Inventory[[#This Row],[Short Description]]</f>
        <v>B073G88P91 Bismark Chain</v>
      </c>
      <c r="O57" s="33">
        <f>Inventory[[#This Row],[Total Price GBP]]/ EURtoGBP</f>
        <v>6.503345349072374</v>
      </c>
      <c r="P57" s="33">
        <f>Inventory[[#This Row],[Total Price GBP]]/USDtoGBP</f>
        <v>7.8538082936073135</v>
      </c>
      <c r="Q57" s="33">
        <f>Inventory[[#This Row],[Total Price GBP]]/ CADtoGBP</f>
        <v>10.053326095787282</v>
      </c>
      <c r="R57" s="33">
        <f>Inventory[[#This Row],[Total Price GBP]]/AUDtoGBP</f>
        <v>10.290286003745857</v>
      </c>
      <c r="S57" s="33">
        <f>IFERROR(VLOOKUP(Inventory[[#This Row],[Assigned Item SKU]],skuQuantity[#All],2,FALSE),0)</f>
        <v>0</v>
      </c>
      <c r="T57" s="33" t="str">
        <f>PROPER(Inventory[[#This Row],[METAL]] &amp; " " &amp; Inventory[[#This Row],[Item Type]])</f>
        <v>925 Silver Chain</v>
      </c>
      <c r="U57" s="33">
        <f>Inventory[[#This Row],[Quantity]]*Inventory[[#This Row],[Weight (g)]]</f>
        <v>0</v>
      </c>
      <c r="V57" s="33">
        <f>Inventory[[#This Row],[Total Price GBP]]*Inventory[[#This Row],[Quantity]]</f>
        <v>0</v>
      </c>
      <c r="W57" s="33">
        <f>Inventory[[#This Row],[Total Cost GBP]]/EURtoGBP</f>
        <v>0</v>
      </c>
      <c r="X57" s="33">
        <f>Inventory[[#This Row],[Total Cost GBP]]/USDtoGBP</f>
        <v>0</v>
      </c>
      <c r="Y57" s="33">
        <f>Inventory[[#This Row],[Total Cost GBP]]/CADtoGBP</f>
        <v>0</v>
      </c>
      <c r="Z57" s="33">
        <f>Inventory[[#This Row],[Total Cost GBP]]*AUDtoGBP</f>
        <v>0</v>
      </c>
      <c r="AA57" s="33"/>
      <c r="AB57" s="33"/>
    </row>
    <row r="58" spans="1:28" x14ac:dyDescent="0.25">
      <c r="A58" t="s">
        <v>267</v>
      </c>
      <c r="B58" t="s">
        <v>268</v>
      </c>
      <c r="C58" t="s">
        <v>112</v>
      </c>
      <c r="D58" t="s">
        <v>259</v>
      </c>
      <c r="E58">
        <v>4.7475247524752477</v>
      </c>
      <c r="F58" t="s">
        <v>116</v>
      </c>
      <c r="G58" t="s">
        <v>102</v>
      </c>
      <c r="H58">
        <v>6.3291742452970308</v>
      </c>
      <c r="I58" t="str">
        <f>IF(Inventory[[#This Row],[METAL]] = "925 Silver",  "7113.11.00"," 7113.19.00")</f>
        <v>7113.11.00</v>
      </c>
      <c r="J58" t="str">
        <f>IF(Inventory[[#This Row],[METAL]]= "925 Silver", "7113.11.10.00"," 7113.19.10.00")</f>
        <v>7113.11.10.00</v>
      </c>
      <c r="K58" t="str">
        <f>IF(Inventory[[#This Row],[METAL]] = "925 Silver",  "7113.11.00"," 7113.19.00")</f>
        <v>7113.11.00</v>
      </c>
      <c r="L58" s="106" t="str">
        <f>PROPER(Inventory[[#This Row],[METAL]] &amp; " " &amp; Inventory[[#This Row],[Item Type]])</f>
        <v>925 Silver Chain</v>
      </c>
      <c r="M58" s="106" t="str">
        <f>IFERROR(VLOOKUP(Inventory[[#This Row],[Short Description]],Map!$G$12:$H$32,2,FALSE), IF(F57 = "925 Silver", "7113.11.10.00", "7113.19.29.00"))</f>
        <v>7113.11.10.00</v>
      </c>
      <c r="N58" s="106" t="str">
        <f>Inventory[[#This Row],[ASIN]] &amp; " " &amp; Inventory[[#This Row],[Short Description]]</f>
        <v>B073GBCXDL Bismark Chain</v>
      </c>
      <c r="O58" s="33">
        <f>Inventory[[#This Row],[Total Price GBP]]/ EURtoGBP</f>
        <v>7.1843651510525737</v>
      </c>
      <c r="P58" s="33">
        <f>Inventory[[#This Row],[Total Price GBP]]/USDtoGBP</f>
        <v>8.676246389973489</v>
      </c>
      <c r="Q58" s="33">
        <f>Inventory[[#This Row],[Total Price GBP]]/ CADtoGBP</f>
        <v>11.106094137387903</v>
      </c>
      <c r="R58" s="33">
        <f>Inventory[[#This Row],[Total Price GBP]]/AUDtoGBP</f>
        <v>11.367868103486297</v>
      </c>
      <c r="S58" s="33">
        <f>IFERROR(VLOOKUP(Inventory[[#This Row],[Assigned Item SKU]],skuQuantity[#All],2,FALSE),0)</f>
        <v>0</v>
      </c>
      <c r="T58" s="33" t="str">
        <f>PROPER(Inventory[[#This Row],[METAL]] &amp; " " &amp; Inventory[[#This Row],[Item Type]])</f>
        <v>925 Silver Chain</v>
      </c>
      <c r="U58" s="33">
        <f>Inventory[[#This Row],[Quantity]]*Inventory[[#This Row],[Weight (g)]]</f>
        <v>0</v>
      </c>
      <c r="V58" s="33">
        <f>Inventory[[#This Row],[Total Price GBP]]*Inventory[[#This Row],[Quantity]]</f>
        <v>0</v>
      </c>
      <c r="W58" s="33">
        <f>Inventory[[#This Row],[Total Cost GBP]]/EURtoGBP</f>
        <v>0</v>
      </c>
      <c r="X58" s="33">
        <f>Inventory[[#This Row],[Total Cost GBP]]/USDtoGBP</f>
        <v>0</v>
      </c>
      <c r="Y58" s="33">
        <f>Inventory[[#This Row],[Total Cost GBP]]/CADtoGBP</f>
        <v>0</v>
      </c>
      <c r="Z58" s="33">
        <f>Inventory[[#This Row],[Total Cost GBP]]*AUDtoGBP</f>
        <v>0</v>
      </c>
      <c r="AA58" s="33"/>
      <c r="AB58" s="33"/>
    </row>
    <row r="59" spans="1:28" x14ac:dyDescent="0.25">
      <c r="A59" t="s">
        <v>269</v>
      </c>
      <c r="B59" t="s">
        <v>270</v>
      </c>
      <c r="C59" t="s">
        <v>112</v>
      </c>
      <c r="D59" t="s">
        <v>259</v>
      </c>
      <c r="E59">
        <v>5.5554455445544555</v>
      </c>
      <c r="F59" t="s">
        <v>116</v>
      </c>
      <c r="G59" t="s">
        <v>102</v>
      </c>
      <c r="H59">
        <v>7.3469766603465363</v>
      </c>
      <c r="I59" t="str">
        <f>IF(Inventory[[#This Row],[METAL]] = "925 Silver",  "7113.11.00"," 7113.19.00")</f>
        <v>7113.11.00</v>
      </c>
      <c r="J59" t="str">
        <f>IF(Inventory[[#This Row],[METAL]]= "925 Silver", "7113.11.10.00"," 7113.19.10.00")</f>
        <v>7113.11.10.00</v>
      </c>
      <c r="K59" t="str">
        <f>IF(Inventory[[#This Row],[METAL]] = "925 Silver",  "7113.11.00"," 7113.19.00")</f>
        <v>7113.11.00</v>
      </c>
      <c r="L59" s="106" t="str">
        <f>PROPER(Inventory[[#This Row],[METAL]] &amp; " " &amp; Inventory[[#This Row],[Item Type]])</f>
        <v>925 Silver Chain</v>
      </c>
      <c r="M59" s="106" t="str">
        <f>IFERROR(VLOOKUP(Inventory[[#This Row],[Short Description]],Map!$G$12:$H$32,2,FALSE), IF(F58 = "925 Silver", "7113.11.10.00", "7113.19.29.00"))</f>
        <v>7113.11.10.00</v>
      </c>
      <c r="N59" s="106" t="str">
        <f>Inventory[[#This Row],[ASIN]] &amp; " " &amp; Inventory[[#This Row],[Short Description]]</f>
        <v>B073GB5FK4 Bismark Chain</v>
      </c>
      <c r="O59" s="33">
        <f>Inventory[[#This Row],[Total Price GBP]]/ EURtoGBP</f>
        <v>8.3396918837258411</v>
      </c>
      <c r="P59" s="33">
        <f>Inventory[[#This Row],[Total Price GBP]]/USDtoGBP</f>
        <v>10.071484407925251</v>
      </c>
      <c r="Q59" s="33">
        <f>Inventory[[#This Row],[Total Price GBP]]/ CADtoGBP</f>
        <v>12.892079006298724</v>
      </c>
      <c r="R59" s="33">
        <f>Inventory[[#This Row],[Total Price GBP]]/AUDtoGBP</f>
        <v>13.195949170821423</v>
      </c>
      <c r="S59" s="33">
        <f>IFERROR(VLOOKUP(Inventory[[#This Row],[Assigned Item SKU]],skuQuantity[#All],2,FALSE),0)</f>
        <v>0</v>
      </c>
      <c r="T59" s="33" t="str">
        <f>PROPER(Inventory[[#This Row],[METAL]] &amp; " " &amp; Inventory[[#This Row],[Item Type]])</f>
        <v>925 Silver Chain</v>
      </c>
      <c r="U59" s="33">
        <f>Inventory[[#This Row],[Quantity]]*Inventory[[#This Row],[Weight (g)]]</f>
        <v>0</v>
      </c>
      <c r="V59" s="33">
        <f>Inventory[[#This Row],[Total Price GBP]]*Inventory[[#This Row],[Quantity]]</f>
        <v>0</v>
      </c>
      <c r="W59" s="33">
        <f>Inventory[[#This Row],[Total Cost GBP]]/EURtoGBP</f>
        <v>0</v>
      </c>
      <c r="X59" s="33">
        <f>Inventory[[#This Row],[Total Cost GBP]]/USDtoGBP</f>
        <v>0</v>
      </c>
      <c r="Y59" s="33">
        <f>Inventory[[#This Row],[Total Cost GBP]]/CADtoGBP</f>
        <v>0</v>
      </c>
      <c r="Z59" s="33">
        <f>Inventory[[#This Row],[Total Cost GBP]]*AUDtoGBP</f>
        <v>0</v>
      </c>
      <c r="AA59" s="33"/>
      <c r="AB59" s="33"/>
    </row>
    <row r="60" spans="1:28" x14ac:dyDescent="0.25">
      <c r="A60" t="s">
        <v>271</v>
      </c>
      <c r="B60" t="s">
        <v>272</v>
      </c>
      <c r="C60" t="s">
        <v>112</v>
      </c>
      <c r="D60" t="s">
        <v>273</v>
      </c>
      <c r="E60">
        <v>2.82</v>
      </c>
      <c r="F60" t="s">
        <v>116</v>
      </c>
      <c r="G60" t="s">
        <v>1425</v>
      </c>
      <c r="H60">
        <v>4.6959000250000003</v>
      </c>
      <c r="I60" t="str">
        <f>IF(Inventory[[#This Row],[METAL]] = "925 Silver",  "7113.11.00"," 7113.19.00")</f>
        <v>7113.11.00</v>
      </c>
      <c r="J60" t="str">
        <f>IF(Inventory[[#This Row],[METAL]]= "925 Silver", "7113.11.10.00"," 7113.19.10.00")</f>
        <v>7113.11.10.00</v>
      </c>
      <c r="K60" t="str">
        <f>IF(Inventory[[#This Row],[METAL]] = "925 Silver",  "7113.11.00"," 7113.19.00")</f>
        <v>7113.11.00</v>
      </c>
      <c r="L60" s="106" t="str">
        <f>PROPER(Inventory[[#This Row],[METAL]] &amp; " " &amp; Inventory[[#This Row],[Item Type]])</f>
        <v>925 Silver Anklet</v>
      </c>
      <c r="M60" s="106" t="str">
        <f>IFERROR(VLOOKUP(Inventory[[#This Row],[Short Description]],Map!$G$12:$H$32,2,FALSE), IF(F59 = "925 Silver", "7113.11.10.00", "7113.19.29.00"))</f>
        <v>7113.11.10.00</v>
      </c>
      <c r="N60" s="106" t="str">
        <f>Inventory[[#This Row],[ASIN]] &amp; " " &amp; Inventory[[#This Row],[Short Description]]</f>
        <v>B0783RDF5M Singapore with Beads Chain</v>
      </c>
      <c r="O60" s="33">
        <f>Inventory[[#This Row],[Total Price GBP]]/ EURtoGBP</f>
        <v>5.3304047550129692</v>
      </c>
      <c r="P60" s="33">
        <f>Inventory[[#This Row],[Total Price GBP]]/USDtoGBP</f>
        <v>6.4372987787241103</v>
      </c>
      <c r="Q60" s="33">
        <f>Inventory[[#This Row],[Total Price GBP]]/ CADtoGBP</f>
        <v>8.2401124880019232</v>
      </c>
      <c r="R60" s="33">
        <f>Inventory[[#This Row],[Total Price GBP]]/AUDtoGBP</f>
        <v>8.4343344080034477</v>
      </c>
      <c r="S60" s="33">
        <f>IFERROR(VLOOKUP(Inventory[[#This Row],[Assigned Item SKU]],skuQuantity[#All],2,FALSE),0)</f>
        <v>0</v>
      </c>
      <c r="T60" s="33" t="str">
        <f>PROPER(Inventory[[#This Row],[METAL]] &amp; " " &amp; Inventory[[#This Row],[Item Type]])</f>
        <v>925 Silver Anklet</v>
      </c>
      <c r="U60" s="33">
        <f>Inventory[[#This Row],[Quantity]]*Inventory[[#This Row],[Weight (g)]]</f>
        <v>0</v>
      </c>
      <c r="V60" s="33">
        <f>Inventory[[#This Row],[Total Price GBP]]*Inventory[[#This Row],[Quantity]]</f>
        <v>0</v>
      </c>
      <c r="W60" s="33">
        <f>Inventory[[#This Row],[Total Cost GBP]]/EURtoGBP</f>
        <v>0</v>
      </c>
      <c r="X60" s="33">
        <f>Inventory[[#This Row],[Total Cost GBP]]/USDtoGBP</f>
        <v>0</v>
      </c>
      <c r="Y60" s="33">
        <f>Inventory[[#This Row],[Total Cost GBP]]/CADtoGBP</f>
        <v>0</v>
      </c>
      <c r="Z60" s="33">
        <f>Inventory[[#This Row],[Total Cost GBP]]*AUDtoGBP</f>
        <v>0</v>
      </c>
      <c r="AA60" s="33"/>
      <c r="AB60" s="33"/>
    </row>
    <row r="61" spans="1:28" x14ac:dyDescent="0.25">
      <c r="A61" t="s">
        <v>274</v>
      </c>
      <c r="B61" t="s">
        <v>275</v>
      </c>
      <c r="C61" t="s">
        <v>112</v>
      </c>
      <c r="D61" t="s">
        <v>159</v>
      </c>
      <c r="E61">
        <v>1.4921568627450978</v>
      </c>
      <c r="F61" t="s">
        <v>116</v>
      </c>
      <c r="G61" t="s">
        <v>102</v>
      </c>
      <c r="H61">
        <v>2.0966732508823527</v>
      </c>
      <c r="I61" t="str">
        <f>IF(Inventory[[#This Row],[METAL]] = "925 Silver",  "7113.11.00"," 7113.19.00")</f>
        <v>7113.11.00</v>
      </c>
      <c r="J61" t="str">
        <f>IF(Inventory[[#This Row],[METAL]]= "925 Silver", "7113.11.10.00"," 7113.19.10.00")</f>
        <v>7113.11.10.00</v>
      </c>
      <c r="K61" t="str">
        <f>IF(Inventory[[#This Row],[METAL]] = "925 Silver",  "7113.11.00"," 7113.19.00")</f>
        <v>7113.11.00</v>
      </c>
      <c r="L61" s="106" t="str">
        <f>PROPER(Inventory[[#This Row],[METAL]] &amp; " " &amp; Inventory[[#This Row],[Item Type]])</f>
        <v>925 Silver Chain</v>
      </c>
      <c r="M61" s="106" t="str">
        <f>IFERROR(VLOOKUP(Inventory[[#This Row],[Short Description]],Map!$G$12:$H$32,2,FALSE), IF(F60 = "925 Silver", "7113.11.10.00", "7113.19.29.00"))</f>
        <v>7113.11.10.00</v>
      </c>
      <c r="N61" s="106" t="str">
        <f>Inventory[[#This Row],[ASIN]] &amp; " " &amp; Inventory[[#This Row],[Short Description]]</f>
        <v>B073G9J6QS Curb Chain</v>
      </c>
      <c r="O61" s="33">
        <f>Inventory[[#This Row],[Total Price GBP]]/ EURtoGBP</f>
        <v>2.3799733824639486</v>
      </c>
      <c r="P61" s="33">
        <f>Inventory[[#This Row],[Total Price GBP]]/USDtoGBP</f>
        <v>2.8741906951667864</v>
      </c>
      <c r="Q61" s="33">
        <f>Inventory[[#This Row],[Total Price GBP]]/ CADtoGBP</f>
        <v>3.6791293140563108</v>
      </c>
      <c r="R61" s="33">
        <f>Inventory[[#This Row],[Total Price GBP]]/AUDtoGBP</f>
        <v>3.7658474942207638</v>
      </c>
      <c r="S61" s="33">
        <f>IFERROR(VLOOKUP(Inventory[[#This Row],[Assigned Item SKU]],skuQuantity[#All],2,FALSE),0)</f>
        <v>4</v>
      </c>
      <c r="T61" s="33" t="str">
        <f>PROPER(Inventory[[#This Row],[METAL]] &amp; " " &amp; Inventory[[#This Row],[Item Type]])</f>
        <v>925 Silver Chain</v>
      </c>
      <c r="U61" s="33">
        <f>Inventory[[#This Row],[Quantity]]*Inventory[[#This Row],[Weight (g)]]</f>
        <v>5.9686274509803914</v>
      </c>
      <c r="V61" s="33">
        <f>Inventory[[#This Row],[Total Price GBP]]*Inventory[[#This Row],[Quantity]]</f>
        <v>8.3866930035294107</v>
      </c>
      <c r="W61" s="33">
        <f>Inventory[[#This Row],[Total Cost GBP]]/EURtoGBP</f>
        <v>9.5198935298557945</v>
      </c>
      <c r="X61" s="33">
        <f>Inventory[[#This Row],[Total Cost GBP]]/USDtoGBP</f>
        <v>11.496762780667146</v>
      </c>
      <c r="Y61" s="33">
        <f>Inventory[[#This Row],[Total Cost GBP]]/CADtoGBP</f>
        <v>14.716517256225243</v>
      </c>
      <c r="Z61" s="33">
        <f>Inventory[[#This Row],[Total Cost GBP]]*AUDtoGBP</f>
        <v>4.669375196645035</v>
      </c>
      <c r="AA61" s="33"/>
      <c r="AB61" s="33"/>
    </row>
    <row r="62" spans="1:28" x14ac:dyDescent="0.25">
      <c r="A62" t="s">
        <v>79</v>
      </c>
      <c r="B62" t="s">
        <v>276</v>
      </c>
      <c r="C62" t="s">
        <v>112</v>
      </c>
      <c r="D62" t="s">
        <v>159</v>
      </c>
      <c r="E62">
        <v>1.7857142857142858</v>
      </c>
      <c r="F62" t="s">
        <v>116</v>
      </c>
      <c r="G62" t="s">
        <v>102</v>
      </c>
      <c r="H62">
        <v>2.4406296250000001</v>
      </c>
      <c r="I62" t="str">
        <f>IF(Inventory[[#This Row],[METAL]] = "925 Silver",  "7113.11.00"," 7113.19.00")</f>
        <v>7113.11.00</v>
      </c>
      <c r="J62" t="str">
        <f>IF(Inventory[[#This Row],[METAL]]= "925 Silver", "7113.11.10.00"," 7113.19.10.00")</f>
        <v>7113.11.10.00</v>
      </c>
      <c r="K62" t="str">
        <f>IF(Inventory[[#This Row],[METAL]] = "925 Silver",  "7113.11.00"," 7113.19.00")</f>
        <v>7113.11.00</v>
      </c>
      <c r="L62" s="106" t="str">
        <f>PROPER(Inventory[[#This Row],[METAL]] &amp; " " &amp; Inventory[[#This Row],[Item Type]])</f>
        <v>925 Silver Chain</v>
      </c>
      <c r="M62" s="106" t="str">
        <f>IFERROR(VLOOKUP(Inventory[[#This Row],[Short Description]],Map!$G$12:$H$32,2,FALSE), IF(F61 = "925 Silver", "7113.11.10.00", "7113.19.29.00"))</f>
        <v>7113.11.10.00</v>
      </c>
      <c r="N62" s="106" t="str">
        <f>Inventory[[#This Row],[ASIN]] &amp; " " &amp; Inventory[[#This Row],[Short Description]]</f>
        <v>B073GBS69W Curb Chain</v>
      </c>
      <c r="O62" s="33">
        <f>Inventory[[#This Row],[Total Price GBP]]/ EURtoGBP</f>
        <v>2.7704047550129687</v>
      </c>
      <c r="P62" s="33">
        <f>Inventory[[#This Row],[Total Price GBP]]/USDtoGBP</f>
        <v>3.3456977407287081</v>
      </c>
      <c r="Q62" s="33">
        <f>Inventory[[#This Row],[Total Price GBP]]/ CADtoGBP</f>
        <v>4.2826854371862293</v>
      </c>
      <c r="R62" s="33">
        <f>Inventory[[#This Row],[Total Price GBP]]/AUDtoGBP</f>
        <v>4.3836296159925281</v>
      </c>
      <c r="S62" s="33">
        <f>IFERROR(VLOOKUP(Inventory[[#This Row],[Assigned Item SKU]],skuQuantity[#All],2,FALSE),0)</f>
        <v>0</v>
      </c>
      <c r="T62" s="33" t="str">
        <f>PROPER(Inventory[[#This Row],[METAL]] &amp; " " &amp; Inventory[[#This Row],[Item Type]])</f>
        <v>925 Silver Chain</v>
      </c>
      <c r="U62" s="33">
        <f>Inventory[[#This Row],[Quantity]]*Inventory[[#This Row],[Weight (g)]]</f>
        <v>0</v>
      </c>
      <c r="V62" s="33">
        <f>Inventory[[#This Row],[Total Price GBP]]*Inventory[[#This Row],[Quantity]]</f>
        <v>0</v>
      </c>
      <c r="W62" s="33">
        <f>Inventory[[#This Row],[Total Cost GBP]]/EURtoGBP</f>
        <v>0</v>
      </c>
      <c r="X62" s="33">
        <f>Inventory[[#This Row],[Total Cost GBP]]/USDtoGBP</f>
        <v>0</v>
      </c>
      <c r="Y62" s="33">
        <f>Inventory[[#This Row],[Total Cost GBP]]/CADtoGBP</f>
        <v>0</v>
      </c>
      <c r="Z62" s="33">
        <f>Inventory[[#This Row],[Total Cost GBP]]*AUDtoGBP</f>
        <v>0</v>
      </c>
      <c r="AA62" s="33"/>
      <c r="AB62" s="33"/>
    </row>
    <row r="63" spans="1:28" x14ac:dyDescent="0.25">
      <c r="A63" t="s">
        <v>80</v>
      </c>
      <c r="B63" t="s">
        <v>277</v>
      </c>
      <c r="C63" t="s">
        <v>112</v>
      </c>
      <c r="D63" t="s">
        <v>159</v>
      </c>
      <c r="E63">
        <v>1.96</v>
      </c>
      <c r="F63" t="s">
        <v>116</v>
      </c>
      <c r="G63" t="s">
        <v>102</v>
      </c>
      <c r="H63">
        <v>2.6448373120000004</v>
      </c>
      <c r="I63" t="str">
        <f>IF(Inventory[[#This Row],[METAL]] = "925 Silver",  "7113.11.00"," 7113.19.00")</f>
        <v>7113.11.00</v>
      </c>
      <c r="J63" t="str">
        <f>IF(Inventory[[#This Row],[METAL]]= "925 Silver", "7113.11.10.00"," 7113.19.10.00")</f>
        <v>7113.11.10.00</v>
      </c>
      <c r="K63" t="str">
        <f>IF(Inventory[[#This Row],[METAL]] = "925 Silver",  "7113.11.00"," 7113.19.00")</f>
        <v>7113.11.00</v>
      </c>
      <c r="L63" s="106" t="str">
        <f>PROPER(Inventory[[#This Row],[METAL]] &amp; " " &amp; Inventory[[#This Row],[Item Type]])</f>
        <v>925 Silver Chain</v>
      </c>
      <c r="M63" s="106" t="str">
        <f>IFERROR(VLOOKUP(Inventory[[#This Row],[Short Description]],Map!$G$12:$H$32,2,FALSE), IF(F62 = "925 Silver", "7113.11.10.00", "7113.19.29.00"))</f>
        <v>7113.11.10.00</v>
      </c>
      <c r="N63" s="106" t="str">
        <f>Inventory[[#This Row],[ASIN]] &amp; " " &amp; Inventory[[#This Row],[Short Description]]</f>
        <v>B073G73T3D Curb Chain</v>
      </c>
      <c r="O63" s="33">
        <f>Inventory[[#This Row],[Total Price GBP]]/ EURtoGBP</f>
        <v>3.0022047550129694</v>
      </c>
      <c r="P63" s="33">
        <f>Inventory[[#This Row],[Total Price GBP]]/USDtoGBP</f>
        <v>3.6256325534659481</v>
      </c>
      <c r="Q63" s="33">
        <f>Inventory[[#This Row],[Total Price GBP]]/ CADtoGBP</f>
        <v>4.6410180896780568</v>
      </c>
      <c r="R63" s="33">
        <f>Inventory[[#This Row],[Total Price GBP]]/AUDtoGBP</f>
        <v>4.7504082764566427</v>
      </c>
      <c r="S63" s="33">
        <f>IFERROR(VLOOKUP(Inventory[[#This Row],[Assigned Item SKU]],skuQuantity[#All],2,FALSE),0)</f>
        <v>0</v>
      </c>
      <c r="T63" s="33" t="str">
        <f>PROPER(Inventory[[#This Row],[METAL]] &amp; " " &amp; Inventory[[#This Row],[Item Type]])</f>
        <v>925 Silver Chain</v>
      </c>
      <c r="U63" s="33">
        <f>Inventory[[#This Row],[Quantity]]*Inventory[[#This Row],[Weight (g)]]</f>
        <v>0</v>
      </c>
      <c r="V63" s="33">
        <f>Inventory[[#This Row],[Total Price GBP]]*Inventory[[#This Row],[Quantity]]</f>
        <v>0</v>
      </c>
      <c r="W63" s="33">
        <f>Inventory[[#This Row],[Total Cost GBP]]/EURtoGBP</f>
        <v>0</v>
      </c>
      <c r="X63" s="33">
        <f>Inventory[[#This Row],[Total Cost GBP]]/USDtoGBP</f>
        <v>0</v>
      </c>
      <c r="Y63" s="33">
        <f>Inventory[[#This Row],[Total Cost GBP]]/CADtoGBP</f>
        <v>0</v>
      </c>
      <c r="Z63" s="33">
        <f>Inventory[[#This Row],[Total Cost GBP]]*AUDtoGBP</f>
        <v>0</v>
      </c>
      <c r="AA63" s="33"/>
      <c r="AB63" s="33"/>
    </row>
    <row r="64" spans="1:28" x14ac:dyDescent="0.25">
      <c r="A64" t="s">
        <v>81</v>
      </c>
      <c r="B64" t="s">
        <v>278</v>
      </c>
      <c r="C64" t="s">
        <v>112</v>
      </c>
      <c r="D64" t="s">
        <v>159</v>
      </c>
      <c r="E64">
        <v>2.7197183098591542</v>
      </c>
      <c r="F64" t="s">
        <v>116</v>
      </c>
      <c r="G64" t="s">
        <v>102</v>
      </c>
      <c r="H64">
        <v>3.5349866823239431</v>
      </c>
      <c r="I64" t="str">
        <f>IF(Inventory[[#This Row],[METAL]] = "925 Silver",  "7113.11.00"," 7113.19.00")</f>
        <v>7113.11.00</v>
      </c>
      <c r="J64" t="str">
        <f>IF(Inventory[[#This Row],[METAL]]= "925 Silver", "7113.11.10.00"," 7113.19.10.00")</f>
        <v>7113.11.10.00</v>
      </c>
      <c r="K64" t="str">
        <f>IF(Inventory[[#This Row],[METAL]] = "925 Silver",  "7113.11.00"," 7113.19.00")</f>
        <v>7113.11.00</v>
      </c>
      <c r="L64" s="106" t="str">
        <f>PROPER(Inventory[[#This Row],[METAL]] &amp; " " &amp; Inventory[[#This Row],[Item Type]])</f>
        <v>925 Silver Chain</v>
      </c>
      <c r="M64" s="106" t="str">
        <f>IFERROR(VLOOKUP(Inventory[[#This Row],[Short Description]],Map!$G$12:$H$32,2,FALSE), IF(F63 = "925 Silver", "7113.11.10.00", "7113.19.29.00"))</f>
        <v>7113.11.10.00</v>
      </c>
      <c r="N64" s="106" t="str">
        <f>Inventory[[#This Row],[ASIN]] &amp; " " &amp; Inventory[[#This Row],[Short Description]]</f>
        <v>B073G9LNHZ Curb Chain</v>
      </c>
      <c r="O64" s="33">
        <f>Inventory[[#This Row],[Total Price GBP]]/ EURtoGBP</f>
        <v>4.0126301071256441</v>
      </c>
      <c r="P64" s="33">
        <f>Inventory[[#This Row],[Total Price GBP]]/USDtoGBP</f>
        <v>4.8458794547973607</v>
      </c>
      <c r="Q64" s="33">
        <f>Inventory[[#This Row],[Total Price GBP]]/ CADtoGBP</f>
        <v>6.2030042698658194</v>
      </c>
      <c r="R64" s="33">
        <f>Inventory[[#This Row],[Total Price GBP]]/AUDtoGBP</f>
        <v>6.3492109388676319</v>
      </c>
      <c r="S64" s="33">
        <f>IFERROR(VLOOKUP(Inventory[[#This Row],[Assigned Item SKU]],skuQuantity[#All],2,FALSE),0)</f>
        <v>0</v>
      </c>
      <c r="T64" s="33" t="str">
        <f>PROPER(Inventory[[#This Row],[METAL]] &amp; " " &amp; Inventory[[#This Row],[Item Type]])</f>
        <v>925 Silver Chain</v>
      </c>
      <c r="U64" s="33">
        <f>Inventory[[#This Row],[Quantity]]*Inventory[[#This Row],[Weight (g)]]</f>
        <v>0</v>
      </c>
      <c r="V64" s="33">
        <f>Inventory[[#This Row],[Total Price GBP]]*Inventory[[#This Row],[Quantity]]</f>
        <v>0</v>
      </c>
      <c r="W64" s="33">
        <f>Inventory[[#This Row],[Total Cost GBP]]/EURtoGBP</f>
        <v>0</v>
      </c>
      <c r="X64" s="33">
        <f>Inventory[[#This Row],[Total Cost GBP]]/USDtoGBP</f>
        <v>0</v>
      </c>
      <c r="Y64" s="33">
        <f>Inventory[[#This Row],[Total Cost GBP]]/CADtoGBP</f>
        <v>0</v>
      </c>
      <c r="Z64" s="33">
        <f>Inventory[[#This Row],[Total Cost GBP]]*AUDtoGBP</f>
        <v>0</v>
      </c>
      <c r="AA64" s="33"/>
      <c r="AB64" s="33"/>
    </row>
    <row r="65" spans="1:28" x14ac:dyDescent="0.25">
      <c r="A65" t="s">
        <v>94</v>
      </c>
      <c r="B65" t="s">
        <v>279</v>
      </c>
      <c r="C65" t="s">
        <v>112</v>
      </c>
      <c r="D65" t="s">
        <v>159</v>
      </c>
      <c r="E65">
        <v>1.48</v>
      </c>
      <c r="F65" t="s">
        <v>116</v>
      </c>
      <c r="G65" t="s">
        <v>1425</v>
      </c>
      <c r="H65">
        <v>2.4735777159999999</v>
      </c>
      <c r="I65" t="str">
        <f>IF(Inventory[[#This Row],[METAL]] = "925 Silver",  "7113.11.00"," 7113.19.00")</f>
        <v>7113.11.00</v>
      </c>
      <c r="J65" t="str">
        <f>IF(Inventory[[#This Row],[METAL]]= "925 Silver", "7113.11.10.00"," 7113.19.10.00")</f>
        <v>7113.11.10.00</v>
      </c>
      <c r="K65" t="str">
        <f>IF(Inventory[[#This Row],[METAL]] = "925 Silver",  "7113.11.00"," 7113.19.00")</f>
        <v>7113.11.00</v>
      </c>
      <c r="L65" s="106" t="str">
        <f>PROPER(Inventory[[#This Row],[METAL]] &amp; " " &amp; Inventory[[#This Row],[Item Type]])</f>
        <v>925 Silver Anklet</v>
      </c>
      <c r="M65" s="106" t="str">
        <f>IFERROR(VLOOKUP(Inventory[[#This Row],[Short Description]],Map!$G$12:$H$32,2,FALSE), IF(F64 = "925 Silver", "7113.11.10.00", "7113.19.29.00"))</f>
        <v>7113.11.10.00</v>
      </c>
      <c r="N65" s="106" t="str">
        <f>Inventory[[#This Row],[ASIN]] &amp; " " &amp; Inventory[[#This Row],[Short Description]]</f>
        <v>B0783Q93YJ Curb Chain</v>
      </c>
      <c r="O65" s="33">
        <f>Inventory[[#This Row],[Total Price GBP]]/ EURtoGBP</f>
        <v>2.8078047550129686</v>
      </c>
      <c r="P65" s="33">
        <f>Inventory[[#This Row],[Total Price GBP]]/USDtoGBP</f>
        <v>3.3908640996431716</v>
      </c>
      <c r="Q65" s="33">
        <f>Inventory[[#This Row],[Total Price GBP]]/ CADtoGBP</f>
        <v>4.3405009730067396</v>
      </c>
      <c r="R65" s="33">
        <f>Inventory[[#This Row],[Total Price GBP]]/AUDtoGBP</f>
        <v>4.4428078813133123</v>
      </c>
      <c r="S65" s="33">
        <f>IFERROR(VLOOKUP(Inventory[[#This Row],[Assigned Item SKU]],skuQuantity[#All],2,FALSE),0)</f>
        <v>0</v>
      </c>
      <c r="T65" s="33" t="str">
        <f>PROPER(Inventory[[#This Row],[METAL]] &amp; " " &amp; Inventory[[#This Row],[Item Type]])</f>
        <v>925 Silver Anklet</v>
      </c>
      <c r="U65" s="33">
        <f>Inventory[[#This Row],[Quantity]]*Inventory[[#This Row],[Weight (g)]]</f>
        <v>0</v>
      </c>
      <c r="V65" s="33">
        <f>Inventory[[#This Row],[Total Price GBP]]*Inventory[[#This Row],[Quantity]]</f>
        <v>0</v>
      </c>
      <c r="W65" s="33">
        <f>Inventory[[#This Row],[Total Cost GBP]]/EURtoGBP</f>
        <v>0</v>
      </c>
      <c r="X65" s="33">
        <f>Inventory[[#This Row],[Total Cost GBP]]/USDtoGBP</f>
        <v>0</v>
      </c>
      <c r="Y65" s="33">
        <f>Inventory[[#This Row],[Total Cost GBP]]/CADtoGBP</f>
        <v>0</v>
      </c>
      <c r="Z65" s="33">
        <f>Inventory[[#This Row],[Total Cost GBP]]*AUDtoGBP</f>
        <v>0</v>
      </c>
      <c r="AA65" s="33"/>
      <c r="AB65" s="33"/>
    </row>
    <row r="66" spans="1:28" x14ac:dyDescent="0.25">
      <c r="A66" t="s">
        <v>280</v>
      </c>
      <c r="B66" t="s">
        <v>281</v>
      </c>
      <c r="C66" t="s">
        <v>112</v>
      </c>
      <c r="D66" t="s">
        <v>159</v>
      </c>
      <c r="E66">
        <v>5.0901960784313731</v>
      </c>
      <c r="F66" t="s">
        <v>116</v>
      </c>
      <c r="G66" t="s">
        <v>102</v>
      </c>
      <c r="H66">
        <v>5.5949507182352951</v>
      </c>
      <c r="I66" t="str">
        <f>IF(Inventory[[#This Row],[METAL]] = "925 Silver",  "7113.11.00"," 7113.19.00")</f>
        <v>7113.11.00</v>
      </c>
      <c r="J66" t="str">
        <f>IF(Inventory[[#This Row],[METAL]]= "925 Silver", "7113.11.10.00"," 7113.19.10.00")</f>
        <v>7113.11.10.00</v>
      </c>
      <c r="K66" t="str">
        <f>IF(Inventory[[#This Row],[METAL]] = "925 Silver",  "7113.11.00"," 7113.19.00")</f>
        <v>7113.11.00</v>
      </c>
      <c r="L66" s="106" t="str">
        <f>PROPER(Inventory[[#This Row],[METAL]] &amp; " " &amp; Inventory[[#This Row],[Item Type]])</f>
        <v>925 Silver Chain</v>
      </c>
      <c r="M66" s="106" t="str">
        <f>IFERROR(VLOOKUP(Inventory[[#This Row],[Short Description]],Map!$G$12:$H$32,2,FALSE), IF(F65 = "925 Silver", "7113.11.10.00", "7113.19.29.00"))</f>
        <v>7113.11.10.00</v>
      </c>
      <c r="N66" s="106" t="str">
        <f>Inventory[[#This Row],[ASIN]] &amp; " " &amp; Inventory[[#This Row],[Short Description]]</f>
        <v>B073GBF888 Curb Chain</v>
      </c>
      <c r="O66" s="33">
        <f>Inventory[[#This Row],[Total Price GBP]]/ EURtoGBP</f>
        <v>6.3509341667776757</v>
      </c>
      <c r="P66" s="33">
        <f>Inventory[[#This Row],[Total Price GBP]]/USDtoGBP</f>
        <v>7.6697479149415342</v>
      </c>
      <c r="Q66" s="33">
        <f>Inventory[[#This Row],[Total Price GBP]]/ CADtoGBP</f>
        <v>9.8177182302951564</v>
      </c>
      <c r="R66" s="33">
        <f>Inventory[[#This Row],[Total Price GBP]]/AUDtoGBP</f>
        <v>10.049124790278208</v>
      </c>
      <c r="S66" s="33">
        <f>IFERROR(VLOOKUP(Inventory[[#This Row],[Assigned Item SKU]],skuQuantity[#All],2,FALSE),0)</f>
        <v>0</v>
      </c>
      <c r="T66" s="33" t="str">
        <f>PROPER(Inventory[[#This Row],[METAL]] &amp; " " &amp; Inventory[[#This Row],[Item Type]])</f>
        <v>925 Silver Chain</v>
      </c>
      <c r="U66" s="33">
        <f>Inventory[[#This Row],[Quantity]]*Inventory[[#This Row],[Weight (g)]]</f>
        <v>0</v>
      </c>
      <c r="V66" s="33">
        <f>Inventory[[#This Row],[Total Price GBP]]*Inventory[[#This Row],[Quantity]]</f>
        <v>0</v>
      </c>
      <c r="W66" s="33">
        <f>Inventory[[#This Row],[Total Cost GBP]]/EURtoGBP</f>
        <v>0</v>
      </c>
      <c r="X66" s="33">
        <f>Inventory[[#This Row],[Total Cost GBP]]/USDtoGBP</f>
        <v>0</v>
      </c>
      <c r="Y66" s="33">
        <f>Inventory[[#This Row],[Total Cost GBP]]/CADtoGBP</f>
        <v>0</v>
      </c>
      <c r="Z66" s="33">
        <f>Inventory[[#This Row],[Total Cost GBP]]*AUDtoGBP</f>
        <v>0</v>
      </c>
      <c r="AA66" s="33"/>
      <c r="AB66" s="33"/>
    </row>
    <row r="67" spans="1:28" x14ac:dyDescent="0.25">
      <c r="A67" t="s">
        <v>282</v>
      </c>
      <c r="B67" t="s">
        <v>283</v>
      </c>
      <c r="C67" t="s">
        <v>112</v>
      </c>
      <c r="D67" t="s">
        <v>159</v>
      </c>
      <c r="E67">
        <v>5.6098039215686279</v>
      </c>
      <c r="F67" t="s">
        <v>116</v>
      </c>
      <c r="G67" t="s">
        <v>102</v>
      </c>
      <c r="H67">
        <v>6.1305256167647064</v>
      </c>
      <c r="I67" t="str">
        <f>IF(Inventory[[#This Row],[METAL]] = "925 Silver",  "7113.11.00"," 7113.19.00")</f>
        <v>7113.11.00</v>
      </c>
      <c r="J67" t="str">
        <f>IF(Inventory[[#This Row],[METAL]]= "925 Silver", "7113.11.10.00"," 7113.19.10.00")</f>
        <v>7113.11.10.00</v>
      </c>
      <c r="K67" t="str">
        <f>IF(Inventory[[#This Row],[METAL]] = "925 Silver",  "7113.11.00"," 7113.19.00")</f>
        <v>7113.11.00</v>
      </c>
      <c r="L67" s="106" t="str">
        <f>PROPER(Inventory[[#This Row],[METAL]] &amp; " " &amp; Inventory[[#This Row],[Item Type]])</f>
        <v>925 Silver Chain</v>
      </c>
      <c r="M67" s="106" t="str">
        <f>IFERROR(VLOOKUP(Inventory[[#This Row],[Short Description]],Map!$G$12:$H$32,2,FALSE), IF(F66 = "925 Silver", "7113.11.10.00", "7113.19.29.00"))</f>
        <v>7113.11.10.00</v>
      </c>
      <c r="N67" s="106" t="str">
        <f>Inventory[[#This Row],[ASIN]] &amp; " " &amp; Inventory[[#This Row],[Short Description]]</f>
        <v>B073G89MY6 Curb Chain</v>
      </c>
      <c r="O67" s="33">
        <f>Inventory[[#This Row],[Total Price GBP]]/ EURtoGBP</f>
        <v>6.9588753432482635</v>
      </c>
      <c r="P67" s="33">
        <f>Inventory[[#This Row],[Total Price GBP]]/USDtoGBP</f>
        <v>8.4039321228386488</v>
      </c>
      <c r="Q67" s="33">
        <f>Inventory[[#This Row],[Total Price GBP]]/ CADtoGBP</f>
        <v>10.7575162213379</v>
      </c>
      <c r="R67" s="33">
        <f>Inventory[[#This Row],[Total Price GBP]]/AUDtoGBP</f>
        <v>11.011074101524366</v>
      </c>
      <c r="S67" s="33">
        <f>IFERROR(VLOOKUP(Inventory[[#This Row],[Assigned Item SKU]],skuQuantity[#All],2,FALSE),0)</f>
        <v>0</v>
      </c>
      <c r="T67" s="33" t="str">
        <f>PROPER(Inventory[[#This Row],[METAL]] &amp; " " &amp; Inventory[[#This Row],[Item Type]])</f>
        <v>925 Silver Chain</v>
      </c>
      <c r="U67" s="33">
        <f>Inventory[[#This Row],[Quantity]]*Inventory[[#This Row],[Weight (g)]]</f>
        <v>0</v>
      </c>
      <c r="V67" s="33">
        <f>Inventory[[#This Row],[Total Price GBP]]*Inventory[[#This Row],[Quantity]]</f>
        <v>0</v>
      </c>
      <c r="W67" s="33">
        <f>Inventory[[#This Row],[Total Cost GBP]]/EURtoGBP</f>
        <v>0</v>
      </c>
      <c r="X67" s="33">
        <f>Inventory[[#This Row],[Total Cost GBP]]/USDtoGBP</f>
        <v>0</v>
      </c>
      <c r="Y67" s="33">
        <f>Inventory[[#This Row],[Total Cost GBP]]/CADtoGBP</f>
        <v>0</v>
      </c>
      <c r="Z67" s="33">
        <f>Inventory[[#This Row],[Total Cost GBP]]*AUDtoGBP</f>
        <v>0</v>
      </c>
      <c r="AA67" s="33"/>
      <c r="AB67" s="33"/>
    </row>
    <row r="68" spans="1:28" x14ac:dyDescent="0.25">
      <c r="A68" t="s">
        <v>284</v>
      </c>
      <c r="B68" t="s">
        <v>285</v>
      </c>
      <c r="C68" t="s">
        <v>112</v>
      </c>
      <c r="D68" t="s">
        <v>159</v>
      </c>
      <c r="E68">
        <v>7.9039215686274513</v>
      </c>
      <c r="F68" t="s">
        <v>116</v>
      </c>
      <c r="G68" t="s">
        <v>102</v>
      </c>
      <c r="H68">
        <v>8.4951393197058831</v>
      </c>
      <c r="I68" t="str">
        <f>IF(Inventory[[#This Row],[METAL]] = "925 Silver",  "7113.11.00"," 7113.19.00")</f>
        <v>7113.11.00</v>
      </c>
      <c r="J68" t="str">
        <f>IF(Inventory[[#This Row],[METAL]]= "925 Silver", "7113.11.10.00"," 7113.19.10.00")</f>
        <v>7113.11.10.00</v>
      </c>
      <c r="K68" t="str">
        <f>IF(Inventory[[#This Row],[METAL]] = "925 Silver",  "7113.11.00"," 7113.19.00")</f>
        <v>7113.11.00</v>
      </c>
      <c r="L68" s="106" t="str">
        <f>PROPER(Inventory[[#This Row],[METAL]] &amp; " " &amp; Inventory[[#This Row],[Item Type]])</f>
        <v>925 Silver Chain</v>
      </c>
      <c r="M68" s="106" t="str">
        <f>IFERROR(VLOOKUP(Inventory[[#This Row],[Short Description]],Map!$G$12:$H$32,2,FALSE), IF(F67 = "925 Silver", "7113.11.10.00", "7113.19.29.00"))</f>
        <v>7113.11.10.00</v>
      </c>
      <c r="N68" s="106" t="str">
        <f>Inventory[[#This Row],[ASIN]] &amp; " " &amp; Inventory[[#This Row],[Short Description]]</f>
        <v>B073G9BRC4 Curb Chain</v>
      </c>
      <c r="O68" s="33">
        <f>Inventory[[#This Row],[Total Price GBP]]/ EURtoGBP</f>
        <v>9.6429929903070875</v>
      </c>
      <c r="P68" s="33">
        <f>Inventory[[#This Row],[Total Price GBP]]/USDtoGBP</f>
        <v>11.645424663365539</v>
      </c>
      <c r="Q68" s="33">
        <f>Inventory[[#This Row],[Total Price GBP]]/ CADtoGBP</f>
        <v>14.906813011979446</v>
      </c>
      <c r="R68" s="33">
        <f>Inventory[[#This Row],[Total Price GBP]]/AUDtoGBP</f>
        <v>15.258171060611184</v>
      </c>
      <c r="S68" s="33">
        <f>IFERROR(VLOOKUP(Inventory[[#This Row],[Assigned Item SKU]],skuQuantity[#All],2,FALSE),0)</f>
        <v>0</v>
      </c>
      <c r="T68" s="33" t="str">
        <f>PROPER(Inventory[[#This Row],[METAL]] &amp; " " &amp; Inventory[[#This Row],[Item Type]])</f>
        <v>925 Silver Chain</v>
      </c>
      <c r="U68" s="33">
        <f>Inventory[[#This Row],[Quantity]]*Inventory[[#This Row],[Weight (g)]]</f>
        <v>0</v>
      </c>
      <c r="V68" s="33">
        <f>Inventory[[#This Row],[Total Price GBP]]*Inventory[[#This Row],[Quantity]]</f>
        <v>0</v>
      </c>
      <c r="W68" s="33">
        <f>Inventory[[#This Row],[Total Cost GBP]]/EURtoGBP</f>
        <v>0</v>
      </c>
      <c r="X68" s="33">
        <f>Inventory[[#This Row],[Total Cost GBP]]/USDtoGBP</f>
        <v>0</v>
      </c>
      <c r="Y68" s="33">
        <f>Inventory[[#This Row],[Total Cost GBP]]/CADtoGBP</f>
        <v>0</v>
      </c>
      <c r="Z68" s="33">
        <f>Inventory[[#This Row],[Total Cost GBP]]*AUDtoGBP</f>
        <v>0</v>
      </c>
      <c r="AA68" s="33"/>
      <c r="AB68" s="33"/>
    </row>
    <row r="69" spans="1:28" x14ac:dyDescent="0.25">
      <c r="A69" t="s">
        <v>286</v>
      </c>
      <c r="B69" t="s">
        <v>287</v>
      </c>
      <c r="C69" t="s">
        <v>112</v>
      </c>
      <c r="D69" t="s">
        <v>172</v>
      </c>
      <c r="E69">
        <v>1.8607843137254905</v>
      </c>
      <c r="F69" t="s">
        <v>116</v>
      </c>
      <c r="G69" t="s">
        <v>102</v>
      </c>
      <c r="H69">
        <v>2.5941593685294122</v>
      </c>
      <c r="I69" t="str">
        <f>IF(Inventory[[#This Row],[METAL]] = "925 Silver",  "7113.11.00"," 7113.19.00")</f>
        <v>7113.11.00</v>
      </c>
      <c r="J69" t="str">
        <f>IF(Inventory[[#This Row],[METAL]]= "925 Silver", "7113.11.10.00"," 7113.19.10.00")</f>
        <v>7113.11.10.00</v>
      </c>
      <c r="K69" t="str">
        <f>IF(Inventory[[#This Row],[METAL]] = "925 Silver",  "7113.11.00"," 7113.19.00")</f>
        <v>7113.11.00</v>
      </c>
      <c r="L69" s="106" t="str">
        <f>PROPER(Inventory[[#This Row],[METAL]] &amp; " " &amp; Inventory[[#This Row],[Item Type]])</f>
        <v>925 Silver Chain</v>
      </c>
      <c r="M69" s="106" t="str">
        <f>IFERROR(VLOOKUP(Inventory[[#This Row],[Short Description]],Map!$G$12:$H$32,2,FALSE), IF(F68 = "925 Silver", "7113.11.10.00", "7113.19.29.00"))</f>
        <v>7113.11.10.00</v>
      </c>
      <c r="N69" s="106" t="str">
        <f>Inventory[[#This Row],[ASIN]] &amp; " " &amp; Inventory[[#This Row],[Short Description]]</f>
        <v>B073GBS6B1 Figaro Chain</v>
      </c>
      <c r="O69" s="33">
        <f>Inventory[[#This Row],[Total Price GBP]]/ EURtoGBP</f>
        <v>2.9446792648168909</v>
      </c>
      <c r="P69" s="33">
        <f>Inventory[[#This Row],[Total Price GBP]]/USDtoGBP</f>
        <v>3.5561615123716552</v>
      </c>
      <c r="Q69" s="33">
        <f>Inventory[[#This Row],[Total Price GBP]]/ CADtoGBP</f>
        <v>4.5520911635009504</v>
      </c>
      <c r="R69" s="33">
        <f>Inventory[[#This Row],[Total Price GBP]]/AUDtoGBP</f>
        <v>4.6593853159878797</v>
      </c>
      <c r="S69" s="33">
        <f>IFERROR(VLOOKUP(Inventory[[#This Row],[Assigned Item SKU]],skuQuantity[#All],2,FALSE),0)</f>
        <v>0</v>
      </c>
      <c r="T69" s="33" t="str">
        <f>PROPER(Inventory[[#This Row],[METAL]] &amp; " " &amp; Inventory[[#This Row],[Item Type]])</f>
        <v>925 Silver Chain</v>
      </c>
      <c r="U69" s="33">
        <f>Inventory[[#This Row],[Quantity]]*Inventory[[#This Row],[Weight (g)]]</f>
        <v>0</v>
      </c>
      <c r="V69" s="33">
        <f>Inventory[[#This Row],[Total Price GBP]]*Inventory[[#This Row],[Quantity]]</f>
        <v>0</v>
      </c>
      <c r="W69" s="33">
        <f>Inventory[[#This Row],[Total Cost GBP]]/EURtoGBP</f>
        <v>0</v>
      </c>
      <c r="X69" s="33">
        <f>Inventory[[#This Row],[Total Cost GBP]]/USDtoGBP</f>
        <v>0</v>
      </c>
      <c r="Y69" s="33">
        <f>Inventory[[#This Row],[Total Cost GBP]]/CADtoGBP</f>
        <v>0</v>
      </c>
      <c r="Z69" s="33">
        <f>Inventory[[#This Row],[Total Cost GBP]]*AUDtoGBP</f>
        <v>0</v>
      </c>
      <c r="AA69" s="33"/>
      <c r="AB69" s="33"/>
    </row>
    <row r="70" spans="1:28" x14ac:dyDescent="0.25">
      <c r="A70" t="s">
        <v>288</v>
      </c>
      <c r="B70" t="s">
        <v>289</v>
      </c>
      <c r="C70" t="s">
        <v>112</v>
      </c>
      <c r="D70" t="s">
        <v>172</v>
      </c>
      <c r="E70">
        <v>2.0442307692307691</v>
      </c>
      <c r="F70" t="s">
        <v>116</v>
      </c>
      <c r="G70" t="s">
        <v>102</v>
      </c>
      <c r="H70">
        <v>2.8155649406730769</v>
      </c>
      <c r="I70" t="str">
        <f>IF(Inventory[[#This Row],[METAL]] = "925 Silver",  "7113.11.00"," 7113.19.00")</f>
        <v>7113.11.00</v>
      </c>
      <c r="J70" t="str">
        <f>IF(Inventory[[#This Row],[METAL]]= "925 Silver", "7113.11.10.00"," 7113.19.10.00")</f>
        <v>7113.11.10.00</v>
      </c>
      <c r="K70" t="str">
        <f>IF(Inventory[[#This Row],[METAL]] = "925 Silver",  "7113.11.00"," 7113.19.00")</f>
        <v>7113.11.00</v>
      </c>
      <c r="L70" s="106" t="str">
        <f>PROPER(Inventory[[#This Row],[METAL]] &amp; " " &amp; Inventory[[#This Row],[Item Type]])</f>
        <v>925 Silver Chain</v>
      </c>
      <c r="M70" s="106" t="str">
        <f>IFERROR(VLOOKUP(Inventory[[#This Row],[Short Description]],Map!$G$12:$H$32,2,FALSE), IF(F69 = "925 Silver", "7113.11.10.00", "7113.19.29.00"))</f>
        <v>7113.11.10.00</v>
      </c>
      <c r="N70" s="106" t="str">
        <f>Inventory[[#This Row],[ASIN]] &amp; " " &amp; Inventory[[#This Row],[Short Description]]</f>
        <v>B073GBPP14 Figaro Chain</v>
      </c>
      <c r="O70" s="33">
        <f>Inventory[[#This Row],[Total Price GBP]]/ EURtoGBP</f>
        <v>3.1960009088591228</v>
      </c>
      <c r="P70" s="33">
        <f>Inventory[[#This Row],[Total Price GBP]]/USDtoGBP</f>
        <v>3.8596717684621531</v>
      </c>
      <c r="Q70" s="33">
        <f>Inventory[[#This Row],[Total Price GBP]]/ CADtoGBP</f>
        <v>4.9406017387307166</v>
      </c>
      <c r="R70" s="33">
        <f>Inventory[[#This Row],[Total Price GBP]]/AUDtoGBP</f>
        <v>5.0570532018698842</v>
      </c>
      <c r="S70" s="33">
        <f>IFERROR(VLOOKUP(Inventory[[#This Row],[Assigned Item SKU]],skuQuantity[#All],2,FALSE),0)</f>
        <v>0</v>
      </c>
      <c r="T70" s="33" t="str">
        <f>PROPER(Inventory[[#This Row],[METAL]] &amp; " " &amp; Inventory[[#This Row],[Item Type]])</f>
        <v>925 Silver Chain</v>
      </c>
      <c r="U70" s="33">
        <f>Inventory[[#This Row],[Quantity]]*Inventory[[#This Row],[Weight (g)]]</f>
        <v>0</v>
      </c>
      <c r="V70" s="33">
        <f>Inventory[[#This Row],[Total Price GBP]]*Inventory[[#This Row],[Quantity]]</f>
        <v>0</v>
      </c>
      <c r="W70" s="33">
        <f>Inventory[[#This Row],[Total Cost GBP]]/EURtoGBP</f>
        <v>0</v>
      </c>
      <c r="X70" s="33">
        <f>Inventory[[#This Row],[Total Cost GBP]]/USDtoGBP</f>
        <v>0</v>
      </c>
      <c r="Y70" s="33">
        <f>Inventory[[#This Row],[Total Cost GBP]]/CADtoGBP</f>
        <v>0</v>
      </c>
      <c r="Z70" s="33">
        <f>Inventory[[#This Row],[Total Cost GBP]]*AUDtoGBP</f>
        <v>0</v>
      </c>
      <c r="AA70" s="33"/>
      <c r="AB70" s="33"/>
    </row>
    <row r="71" spans="1:28" x14ac:dyDescent="0.25">
      <c r="A71" t="s">
        <v>290</v>
      </c>
      <c r="B71" t="s">
        <v>291</v>
      </c>
      <c r="C71" t="s">
        <v>112</v>
      </c>
      <c r="D71" t="s">
        <v>172</v>
      </c>
      <c r="E71">
        <v>2.4211538461538464</v>
      </c>
      <c r="F71" t="s">
        <v>116</v>
      </c>
      <c r="G71" t="s">
        <v>102</v>
      </c>
      <c r="H71">
        <v>3.2704817133653852</v>
      </c>
      <c r="I71" t="str">
        <f>IF(Inventory[[#This Row],[METAL]] = "925 Silver",  "7113.11.00"," 7113.19.00")</f>
        <v>7113.11.00</v>
      </c>
      <c r="J71" t="str">
        <f>IF(Inventory[[#This Row],[METAL]]= "925 Silver", "7113.11.10.00"," 7113.19.10.00")</f>
        <v>7113.11.10.00</v>
      </c>
      <c r="K71" t="str">
        <f>IF(Inventory[[#This Row],[METAL]] = "925 Silver",  "7113.11.00"," 7113.19.00")</f>
        <v>7113.11.00</v>
      </c>
      <c r="L71" s="106" t="str">
        <f>PROPER(Inventory[[#This Row],[METAL]] &amp; " " &amp; Inventory[[#This Row],[Item Type]])</f>
        <v>925 Silver Chain</v>
      </c>
      <c r="M71" s="106" t="str">
        <f>IFERROR(VLOOKUP(Inventory[[#This Row],[Short Description]],Map!$G$12:$H$32,2,FALSE), IF(F70 = "925 Silver", "7113.11.10.00", "7113.19.29.00"))</f>
        <v>7113.11.10.00</v>
      </c>
      <c r="N71" s="106" t="str">
        <f>Inventory[[#This Row],[ASIN]] &amp; " " &amp; Inventory[[#This Row],[Short Description]]</f>
        <v>B073G7SXJ1 Figaro Chain</v>
      </c>
      <c r="O71" s="33">
        <f>Inventory[[#This Row],[Total Price GBP]]/ EURtoGBP</f>
        <v>3.7123855242437385</v>
      </c>
      <c r="P71" s="33">
        <f>Inventory[[#This Row],[Total Price GBP]]/USDtoGBP</f>
        <v>4.4832870860121279</v>
      </c>
      <c r="Q71" s="33">
        <f>Inventory[[#This Row],[Total Price GBP]]/ CADtoGBP</f>
        <v>5.7388651940229574</v>
      </c>
      <c r="R71" s="33">
        <f>Inventory[[#This Row],[Total Price GBP]]/AUDtoGBP</f>
        <v>5.8741319659555016</v>
      </c>
      <c r="S71" s="33">
        <f>IFERROR(VLOOKUP(Inventory[[#This Row],[Assigned Item SKU]],skuQuantity[#All],2,FALSE),0)</f>
        <v>0</v>
      </c>
      <c r="T71" s="33" t="str">
        <f>PROPER(Inventory[[#This Row],[METAL]] &amp; " " &amp; Inventory[[#This Row],[Item Type]])</f>
        <v>925 Silver Chain</v>
      </c>
      <c r="U71" s="33">
        <f>Inventory[[#This Row],[Quantity]]*Inventory[[#This Row],[Weight (g)]]</f>
        <v>0</v>
      </c>
      <c r="V71" s="33">
        <f>Inventory[[#This Row],[Total Price GBP]]*Inventory[[#This Row],[Quantity]]</f>
        <v>0</v>
      </c>
      <c r="W71" s="33">
        <f>Inventory[[#This Row],[Total Cost GBP]]/EURtoGBP</f>
        <v>0</v>
      </c>
      <c r="X71" s="33">
        <f>Inventory[[#This Row],[Total Cost GBP]]/USDtoGBP</f>
        <v>0</v>
      </c>
      <c r="Y71" s="33">
        <f>Inventory[[#This Row],[Total Cost GBP]]/CADtoGBP</f>
        <v>0</v>
      </c>
      <c r="Z71" s="33">
        <f>Inventory[[#This Row],[Total Cost GBP]]*AUDtoGBP</f>
        <v>0</v>
      </c>
      <c r="AA71" s="33"/>
      <c r="AB71" s="33"/>
    </row>
    <row r="72" spans="1:28" x14ac:dyDescent="0.25">
      <c r="A72" t="s">
        <v>292</v>
      </c>
      <c r="B72" t="s">
        <v>293</v>
      </c>
      <c r="C72" t="s">
        <v>112</v>
      </c>
      <c r="D72" t="s">
        <v>294</v>
      </c>
      <c r="E72">
        <v>1.7313725490196077</v>
      </c>
      <c r="F72" t="s">
        <v>116</v>
      </c>
      <c r="G72" t="s">
        <v>102</v>
      </c>
      <c r="H72">
        <v>2.4837278147058823</v>
      </c>
      <c r="I72" t="str">
        <f>IF(Inventory[[#This Row],[METAL]] = "925 Silver",  "7113.11.00"," 7113.19.00")</f>
        <v>7113.11.00</v>
      </c>
      <c r="J72" t="str">
        <f>IF(Inventory[[#This Row],[METAL]]= "925 Silver", "7113.11.10.00"," 7113.19.10.00")</f>
        <v>7113.11.10.00</v>
      </c>
      <c r="K72" t="str">
        <f>IF(Inventory[[#This Row],[METAL]] = "925 Silver",  "7113.11.00"," 7113.19.00")</f>
        <v>7113.11.00</v>
      </c>
      <c r="L72" s="106" t="str">
        <f>PROPER(Inventory[[#This Row],[METAL]] &amp; " " &amp; Inventory[[#This Row],[Item Type]])</f>
        <v>925 Silver Chain</v>
      </c>
      <c r="M72" s="106" t="str">
        <f>IFERROR(VLOOKUP(Inventory[[#This Row],[Short Description]],Map!$G$12:$H$32,2,FALSE), IF(F71 = "925 Silver", "7113.11.10.00", "7113.19.29.00"))</f>
        <v>7113.11.10.00</v>
      </c>
      <c r="N72" s="106" t="str">
        <f>Inventory[[#This Row],[ASIN]] &amp; " " &amp; Inventory[[#This Row],[Short Description]]</f>
        <v>B073G9YP28 Trace Chain</v>
      </c>
      <c r="O72" s="33">
        <f>Inventory[[#This Row],[Total Price GBP]]/ EURtoGBP</f>
        <v>2.8193263236404196</v>
      </c>
      <c r="P72" s="33">
        <f>Inventory[[#This Row],[Total Price GBP]]/USDtoGBP</f>
        <v>3.4047781986775325</v>
      </c>
      <c r="Q72" s="33">
        <f>Inventory[[#This Row],[Total Price GBP]]/ CADtoGBP</f>
        <v>4.3583118196294368</v>
      </c>
      <c r="R72" s="33">
        <f>Inventory[[#This Row],[Total Price GBP]]/AUDtoGBP</f>
        <v>4.4610385349268666</v>
      </c>
      <c r="S72" s="33">
        <f>IFERROR(VLOOKUP(Inventory[[#This Row],[Assigned Item SKU]],skuQuantity[#All],2,FALSE),0)</f>
        <v>0</v>
      </c>
      <c r="T72" s="33" t="str">
        <f>PROPER(Inventory[[#This Row],[METAL]] &amp; " " &amp; Inventory[[#This Row],[Item Type]])</f>
        <v>925 Silver Chain</v>
      </c>
      <c r="U72" s="33">
        <f>Inventory[[#This Row],[Quantity]]*Inventory[[#This Row],[Weight (g)]]</f>
        <v>0</v>
      </c>
      <c r="V72" s="33">
        <f>Inventory[[#This Row],[Total Price GBP]]*Inventory[[#This Row],[Quantity]]</f>
        <v>0</v>
      </c>
      <c r="W72" s="33">
        <f>Inventory[[#This Row],[Total Cost GBP]]/EURtoGBP</f>
        <v>0</v>
      </c>
      <c r="X72" s="33">
        <f>Inventory[[#This Row],[Total Cost GBP]]/USDtoGBP</f>
        <v>0</v>
      </c>
      <c r="Y72" s="33">
        <f>Inventory[[#This Row],[Total Cost GBP]]/CADtoGBP</f>
        <v>0</v>
      </c>
      <c r="Z72" s="33">
        <f>Inventory[[#This Row],[Total Cost GBP]]*AUDtoGBP</f>
        <v>0</v>
      </c>
      <c r="AA72" s="33"/>
      <c r="AB72" s="33"/>
    </row>
    <row r="73" spans="1:28" x14ac:dyDescent="0.25">
      <c r="A73" t="s">
        <v>295</v>
      </c>
      <c r="B73" t="s">
        <v>296</v>
      </c>
      <c r="C73" t="s">
        <v>112</v>
      </c>
      <c r="D73" t="s">
        <v>294</v>
      </c>
      <c r="E73">
        <v>2.1058823529411765</v>
      </c>
      <c r="F73" t="s">
        <v>116</v>
      </c>
      <c r="G73" t="s">
        <v>102</v>
      </c>
      <c r="H73">
        <v>2.9456298558823528</v>
      </c>
      <c r="I73" t="str">
        <f>IF(Inventory[[#This Row],[METAL]] = "925 Silver",  "7113.11.00"," 7113.19.00")</f>
        <v>7113.11.00</v>
      </c>
      <c r="J73" t="str">
        <f>IF(Inventory[[#This Row],[METAL]]= "925 Silver", "7113.11.10.00"," 7113.19.10.00")</f>
        <v>7113.11.10.00</v>
      </c>
      <c r="K73" t="str">
        <f>IF(Inventory[[#This Row],[METAL]] = "925 Silver",  "7113.11.00"," 7113.19.00")</f>
        <v>7113.11.00</v>
      </c>
      <c r="L73" s="106" t="str">
        <f>PROPER(Inventory[[#This Row],[METAL]] &amp; " " &amp; Inventory[[#This Row],[Item Type]])</f>
        <v>925 Silver Chain</v>
      </c>
      <c r="M73" s="106" t="str">
        <f>IFERROR(VLOOKUP(Inventory[[#This Row],[Short Description]],Map!$G$12:$H$32,2,FALSE), IF(F72 = "925 Silver", "7113.11.10.00", "7113.19.29.00"))</f>
        <v>7113.11.10.00</v>
      </c>
      <c r="N73" s="106" t="str">
        <f>Inventory[[#This Row],[ASIN]] &amp; " " &amp; Inventory[[#This Row],[Short Description]]</f>
        <v>B073GC16GF Trace Chain</v>
      </c>
      <c r="O73" s="33">
        <f>Inventory[[#This Row],[Total Price GBP]]/ EURtoGBP</f>
        <v>3.3436400491306157</v>
      </c>
      <c r="P73" s="33">
        <f>Inventory[[#This Row],[Total Price GBP]]/USDtoGBP</f>
        <v>4.0379691588184414</v>
      </c>
      <c r="Q73" s="33">
        <f>Inventory[[#This Row],[Total Price GBP]]/ CADtoGBP</f>
        <v>5.1688326478985207</v>
      </c>
      <c r="R73" s="33">
        <f>Inventory[[#This Row],[Total Price GBP]]/AUDtoGBP</f>
        <v>5.2906635819425833</v>
      </c>
      <c r="S73" s="33">
        <f>IFERROR(VLOOKUP(Inventory[[#This Row],[Assigned Item SKU]],skuQuantity[#All],2,FALSE),0)</f>
        <v>0</v>
      </c>
      <c r="T73" s="33" t="str">
        <f>PROPER(Inventory[[#This Row],[METAL]] &amp; " " &amp; Inventory[[#This Row],[Item Type]])</f>
        <v>925 Silver Chain</v>
      </c>
      <c r="U73" s="33">
        <f>Inventory[[#This Row],[Quantity]]*Inventory[[#This Row],[Weight (g)]]</f>
        <v>0</v>
      </c>
      <c r="V73" s="33">
        <f>Inventory[[#This Row],[Total Price GBP]]*Inventory[[#This Row],[Quantity]]</f>
        <v>0</v>
      </c>
      <c r="W73" s="33">
        <f>Inventory[[#This Row],[Total Cost GBP]]/EURtoGBP</f>
        <v>0</v>
      </c>
      <c r="X73" s="33">
        <f>Inventory[[#This Row],[Total Cost GBP]]/USDtoGBP</f>
        <v>0</v>
      </c>
      <c r="Y73" s="33">
        <f>Inventory[[#This Row],[Total Cost GBP]]/CADtoGBP</f>
        <v>0</v>
      </c>
      <c r="Z73" s="33">
        <f>Inventory[[#This Row],[Total Cost GBP]]*AUDtoGBP</f>
        <v>0</v>
      </c>
      <c r="AA73" s="33"/>
      <c r="AB73" s="33"/>
    </row>
    <row r="74" spans="1:28" x14ac:dyDescent="0.25">
      <c r="A74" t="s">
        <v>297</v>
      </c>
      <c r="B74" t="s">
        <v>298</v>
      </c>
      <c r="C74" t="s">
        <v>112</v>
      </c>
      <c r="D74" t="s">
        <v>294</v>
      </c>
      <c r="E74">
        <v>2.3108910891089112</v>
      </c>
      <c r="F74" t="s">
        <v>116</v>
      </c>
      <c r="G74" t="s">
        <v>102</v>
      </c>
      <c r="H74">
        <v>3.1984775856435643</v>
      </c>
      <c r="I74" t="str">
        <f>IF(Inventory[[#This Row],[METAL]] = "925 Silver",  "7113.11.00"," 7113.19.00")</f>
        <v>7113.11.00</v>
      </c>
      <c r="J74" t="str">
        <f>IF(Inventory[[#This Row],[METAL]]= "925 Silver", "7113.11.10.00"," 7113.19.10.00")</f>
        <v>7113.11.10.00</v>
      </c>
      <c r="K74" t="str">
        <f>IF(Inventory[[#This Row],[METAL]] = "925 Silver",  "7113.11.00"," 7113.19.00")</f>
        <v>7113.11.00</v>
      </c>
      <c r="L74" s="106" t="str">
        <f>PROPER(Inventory[[#This Row],[METAL]] &amp; " " &amp; Inventory[[#This Row],[Item Type]])</f>
        <v>925 Silver Chain</v>
      </c>
      <c r="M74" s="106" t="str">
        <f>IFERROR(VLOOKUP(Inventory[[#This Row],[Short Description]],Map!$G$12:$H$32,2,FALSE), IF(F73 = "925 Silver", "7113.11.10.00", "7113.19.29.00"))</f>
        <v>7113.11.10.00</v>
      </c>
      <c r="N74" s="106" t="str">
        <f>Inventory[[#This Row],[ASIN]] &amp; " " &amp; Inventory[[#This Row],[Short Description]]</f>
        <v>B073G8YFF5 Trace Chain</v>
      </c>
      <c r="O74" s="33">
        <f>Inventory[[#This Row],[Total Price GBP]]/ EURtoGBP</f>
        <v>3.6306522797654441</v>
      </c>
      <c r="P74" s="33">
        <f>Inventory[[#This Row],[Total Price GBP]]/USDtoGBP</f>
        <v>4.3845813893450076</v>
      </c>
      <c r="Q74" s="33">
        <f>Inventory[[#This Row],[Total Price GBP]]/ CADtoGBP</f>
        <v>5.6125162281443108</v>
      </c>
      <c r="R74" s="33">
        <f>Inventory[[#This Row],[Total Price GBP]]/AUDtoGBP</f>
        <v>5.744804917098147</v>
      </c>
      <c r="S74" s="33">
        <f>IFERROR(VLOOKUP(Inventory[[#This Row],[Assigned Item SKU]],skuQuantity[#All],2,FALSE),0)</f>
        <v>0</v>
      </c>
      <c r="T74" s="33" t="str">
        <f>PROPER(Inventory[[#This Row],[METAL]] &amp; " " &amp; Inventory[[#This Row],[Item Type]])</f>
        <v>925 Silver Chain</v>
      </c>
      <c r="U74" s="33">
        <f>Inventory[[#This Row],[Quantity]]*Inventory[[#This Row],[Weight (g)]]</f>
        <v>0</v>
      </c>
      <c r="V74" s="33">
        <f>Inventory[[#This Row],[Total Price GBP]]*Inventory[[#This Row],[Quantity]]</f>
        <v>0</v>
      </c>
      <c r="W74" s="33">
        <f>Inventory[[#This Row],[Total Cost GBP]]/EURtoGBP</f>
        <v>0</v>
      </c>
      <c r="X74" s="33">
        <f>Inventory[[#This Row],[Total Cost GBP]]/USDtoGBP</f>
        <v>0</v>
      </c>
      <c r="Y74" s="33">
        <f>Inventory[[#This Row],[Total Cost GBP]]/CADtoGBP</f>
        <v>0</v>
      </c>
      <c r="Z74" s="33">
        <f>Inventory[[#This Row],[Total Cost GBP]]*AUDtoGBP</f>
        <v>0</v>
      </c>
      <c r="AA74" s="33"/>
      <c r="AB74" s="33"/>
    </row>
    <row r="75" spans="1:28" x14ac:dyDescent="0.25">
      <c r="A75" t="s">
        <v>299</v>
      </c>
      <c r="B75" t="s">
        <v>300</v>
      </c>
      <c r="C75" t="s">
        <v>112</v>
      </c>
      <c r="D75" t="s">
        <v>294</v>
      </c>
      <c r="E75">
        <v>3.28</v>
      </c>
      <c r="F75" t="s">
        <v>116</v>
      </c>
      <c r="G75" t="s">
        <v>102</v>
      </c>
      <c r="H75">
        <v>4.3937290299999994</v>
      </c>
      <c r="I75" t="str">
        <f>IF(Inventory[[#This Row],[METAL]] = "925 Silver",  "7113.11.00"," 7113.19.00")</f>
        <v>7113.11.00</v>
      </c>
      <c r="J75" t="str">
        <f>IF(Inventory[[#This Row],[METAL]]= "925 Silver", "7113.11.10.00"," 7113.19.10.00")</f>
        <v>7113.11.10.00</v>
      </c>
      <c r="K75" t="str">
        <f>IF(Inventory[[#This Row],[METAL]] = "925 Silver",  "7113.11.00"," 7113.19.00")</f>
        <v>7113.11.00</v>
      </c>
      <c r="L75" s="106" t="str">
        <f>PROPER(Inventory[[#This Row],[METAL]] &amp; " " &amp; Inventory[[#This Row],[Item Type]])</f>
        <v>925 Silver Chain</v>
      </c>
      <c r="M75" s="106" t="str">
        <f>IFERROR(VLOOKUP(Inventory[[#This Row],[Short Description]],Map!$G$12:$H$32,2,FALSE), IF(F74 = "925 Silver", "7113.11.10.00", "7113.19.29.00"))</f>
        <v>7113.11.10.00</v>
      </c>
      <c r="N75" s="106" t="str">
        <f>Inventory[[#This Row],[ASIN]] &amp; " " &amp; Inventory[[#This Row],[Short Description]]</f>
        <v>B073G8SNZ8 Trace Chain</v>
      </c>
      <c r="O75" s="33">
        <f>Inventory[[#This Row],[Total Price GBP]]/ EURtoGBP</f>
        <v>4.9874047550129683</v>
      </c>
      <c r="P75" s="33">
        <f>Inventory[[#This Row],[Total Price GBP]]/USDtoGBP</f>
        <v>6.0230725458989438</v>
      </c>
      <c r="Q75" s="33">
        <f>Inventory[[#This Row],[Total Price GBP]]/ CADtoGBP</f>
        <v>7.7098790979902878</v>
      </c>
      <c r="R75" s="33">
        <f>Inventory[[#This Row],[Total Price GBP]]/AUDtoGBP</f>
        <v>7.8916032581363584</v>
      </c>
      <c r="S75" s="33">
        <f>IFERROR(VLOOKUP(Inventory[[#This Row],[Assigned Item SKU]],skuQuantity[#All],2,FALSE),0)</f>
        <v>0</v>
      </c>
      <c r="T75" s="33" t="str">
        <f>PROPER(Inventory[[#This Row],[METAL]] &amp; " " &amp; Inventory[[#This Row],[Item Type]])</f>
        <v>925 Silver Chain</v>
      </c>
      <c r="U75" s="33">
        <f>Inventory[[#This Row],[Quantity]]*Inventory[[#This Row],[Weight (g)]]</f>
        <v>0</v>
      </c>
      <c r="V75" s="33">
        <f>Inventory[[#This Row],[Total Price GBP]]*Inventory[[#This Row],[Quantity]]</f>
        <v>0</v>
      </c>
      <c r="W75" s="33">
        <f>Inventory[[#This Row],[Total Cost GBP]]/EURtoGBP</f>
        <v>0</v>
      </c>
      <c r="X75" s="33">
        <f>Inventory[[#This Row],[Total Cost GBP]]/USDtoGBP</f>
        <v>0</v>
      </c>
      <c r="Y75" s="33">
        <f>Inventory[[#This Row],[Total Cost GBP]]/CADtoGBP</f>
        <v>0</v>
      </c>
      <c r="Z75" s="33">
        <f>Inventory[[#This Row],[Total Cost GBP]]*AUDtoGBP</f>
        <v>0</v>
      </c>
      <c r="AA75" s="33"/>
      <c r="AB75" s="33"/>
    </row>
    <row r="76" spans="1:28" x14ac:dyDescent="0.25">
      <c r="A76" t="s">
        <v>301</v>
      </c>
      <c r="B76" t="s">
        <v>302</v>
      </c>
      <c r="C76" t="s">
        <v>112</v>
      </c>
      <c r="D76" t="s">
        <v>188</v>
      </c>
      <c r="E76">
        <v>1.6274509803921569</v>
      </c>
      <c r="F76" t="s">
        <v>116</v>
      </c>
      <c r="G76" t="s">
        <v>102</v>
      </c>
      <c r="H76">
        <v>2.384230591176471</v>
      </c>
      <c r="I76" t="str">
        <f>IF(Inventory[[#This Row],[METAL]] = "925 Silver",  "7113.11.00"," 7113.19.00")</f>
        <v>7113.11.00</v>
      </c>
      <c r="J76" t="str">
        <f>IF(Inventory[[#This Row],[METAL]]= "925 Silver", "7113.11.10.00"," 7113.19.10.00")</f>
        <v>7113.11.10.00</v>
      </c>
      <c r="K76" t="str">
        <f>IF(Inventory[[#This Row],[METAL]] = "925 Silver",  "7113.11.00"," 7113.19.00")</f>
        <v>7113.11.00</v>
      </c>
      <c r="L76" s="106" t="str">
        <f>PROPER(Inventory[[#This Row],[METAL]] &amp; " " &amp; Inventory[[#This Row],[Item Type]])</f>
        <v>925 Silver Chain</v>
      </c>
      <c r="M76" s="106" t="str">
        <f>IFERROR(VLOOKUP(Inventory[[#This Row],[Short Description]],Map!$G$12:$H$32,2,FALSE), IF(F75 = "925 Silver", "7113.11.10.00", "7113.19.29.00"))</f>
        <v>7113.11.10.00</v>
      </c>
      <c r="N76" s="106" t="str">
        <f>Inventory[[#This Row],[ASIN]] &amp; " " &amp; Inventory[[#This Row],[Short Description]]</f>
        <v>B073JGSYFH Singapore Chain</v>
      </c>
      <c r="O76" s="33">
        <f>Inventory[[#This Row],[Total Price GBP]]/ EURtoGBP</f>
        <v>2.7063851471698319</v>
      </c>
      <c r="P76" s="33">
        <f>Inventory[[#This Row],[Total Price GBP]]/USDtoGBP</f>
        <v>3.2683840352365592</v>
      </c>
      <c r="Q76" s="33">
        <f>Inventory[[#This Row],[Total Price GBP]]/ CADtoGBP</f>
        <v>4.1837194497405097</v>
      </c>
      <c r="R76" s="33">
        <f>Inventory[[#This Row],[Total Price GBP]]/AUDtoGBP</f>
        <v>4.2823309705734438</v>
      </c>
      <c r="S76" s="33">
        <f>IFERROR(VLOOKUP(Inventory[[#This Row],[Assigned Item SKU]],skuQuantity[#All],2,FALSE),0)</f>
        <v>0</v>
      </c>
      <c r="T76" s="33" t="str">
        <f>PROPER(Inventory[[#This Row],[METAL]] &amp; " " &amp; Inventory[[#This Row],[Item Type]])</f>
        <v>925 Silver Chain</v>
      </c>
      <c r="U76" s="33">
        <f>Inventory[[#This Row],[Quantity]]*Inventory[[#This Row],[Weight (g)]]</f>
        <v>0</v>
      </c>
      <c r="V76" s="33">
        <f>Inventory[[#This Row],[Total Price GBP]]*Inventory[[#This Row],[Quantity]]</f>
        <v>0</v>
      </c>
      <c r="W76" s="33">
        <f>Inventory[[#This Row],[Total Cost GBP]]/EURtoGBP</f>
        <v>0</v>
      </c>
      <c r="X76" s="33">
        <f>Inventory[[#This Row],[Total Cost GBP]]/USDtoGBP</f>
        <v>0</v>
      </c>
      <c r="Y76" s="33">
        <f>Inventory[[#This Row],[Total Cost GBP]]/CADtoGBP</f>
        <v>0</v>
      </c>
      <c r="Z76" s="33">
        <f>Inventory[[#This Row],[Total Cost GBP]]*AUDtoGBP</f>
        <v>0</v>
      </c>
      <c r="AA76" s="33"/>
      <c r="AB76" s="33"/>
    </row>
    <row r="77" spans="1:28" x14ac:dyDescent="0.25">
      <c r="A77" t="s">
        <v>303</v>
      </c>
      <c r="B77" t="s">
        <v>304</v>
      </c>
      <c r="C77" t="s">
        <v>112</v>
      </c>
      <c r="D77" t="s">
        <v>188</v>
      </c>
      <c r="E77">
        <v>1.9470588235294115</v>
      </c>
      <c r="F77" t="s">
        <v>116</v>
      </c>
      <c r="G77" t="s">
        <v>102</v>
      </c>
      <c r="H77">
        <v>2.7840505105882354</v>
      </c>
      <c r="I77" t="str">
        <f>IF(Inventory[[#This Row],[METAL]] = "925 Silver",  "7113.11.00"," 7113.19.00")</f>
        <v>7113.11.00</v>
      </c>
      <c r="J77" t="str">
        <f>IF(Inventory[[#This Row],[METAL]]= "925 Silver", "7113.11.10.00"," 7113.19.10.00")</f>
        <v>7113.11.10.00</v>
      </c>
      <c r="K77" t="str">
        <f>IF(Inventory[[#This Row],[METAL]] = "925 Silver",  "7113.11.00"," 7113.19.00")</f>
        <v>7113.11.00</v>
      </c>
      <c r="L77" s="106" t="str">
        <f>PROPER(Inventory[[#This Row],[METAL]] &amp; " " &amp; Inventory[[#This Row],[Item Type]])</f>
        <v>925 Silver Chain</v>
      </c>
      <c r="M77" s="106" t="str">
        <f>IFERROR(VLOOKUP(Inventory[[#This Row],[Short Description]],Map!$G$12:$H$32,2,FALSE), IF(F76 = "925 Silver", "7113.11.10.00", "7113.19.29.00"))</f>
        <v>7113.11.10.00</v>
      </c>
      <c r="N77" s="106" t="str">
        <f>Inventory[[#This Row],[ASIN]] &amp; " " &amp; Inventory[[#This Row],[Short Description]]</f>
        <v>B073JG8JLL Singapore Chain</v>
      </c>
      <c r="O77" s="33">
        <f>Inventory[[#This Row],[Total Price GBP]]/ EURtoGBP</f>
        <v>3.1602282844247336</v>
      </c>
      <c r="P77" s="33">
        <f>Inventory[[#This Row],[Total Price GBP]]/USDtoGBP</f>
        <v>3.8164707204804436</v>
      </c>
      <c r="Q77" s="33">
        <f>Inventory[[#This Row],[Total Price GBP]]/ CADtoGBP</f>
        <v>4.8853019138809817</v>
      </c>
      <c r="R77" s="33">
        <f>Inventory[[#This Row],[Total Price GBP]]/AUDtoGBP</f>
        <v>5.0004499435811391</v>
      </c>
      <c r="S77" s="33">
        <f>IFERROR(VLOOKUP(Inventory[[#This Row],[Assigned Item SKU]],skuQuantity[#All],2,FALSE),0)</f>
        <v>0</v>
      </c>
      <c r="T77" s="33" t="str">
        <f>PROPER(Inventory[[#This Row],[METAL]] &amp; " " &amp; Inventory[[#This Row],[Item Type]])</f>
        <v>925 Silver Chain</v>
      </c>
      <c r="U77" s="33">
        <f>Inventory[[#This Row],[Quantity]]*Inventory[[#This Row],[Weight (g)]]</f>
        <v>0</v>
      </c>
      <c r="V77" s="33">
        <f>Inventory[[#This Row],[Total Price GBP]]*Inventory[[#This Row],[Quantity]]</f>
        <v>0</v>
      </c>
      <c r="W77" s="33">
        <f>Inventory[[#This Row],[Total Cost GBP]]/EURtoGBP</f>
        <v>0</v>
      </c>
      <c r="X77" s="33">
        <f>Inventory[[#This Row],[Total Cost GBP]]/USDtoGBP</f>
        <v>0</v>
      </c>
      <c r="Y77" s="33">
        <f>Inventory[[#This Row],[Total Cost GBP]]/CADtoGBP</f>
        <v>0</v>
      </c>
      <c r="Z77" s="33">
        <f>Inventory[[#This Row],[Total Cost GBP]]*AUDtoGBP</f>
        <v>0</v>
      </c>
      <c r="AA77" s="33"/>
      <c r="AB77" s="33"/>
    </row>
    <row r="78" spans="1:28" x14ac:dyDescent="0.25">
      <c r="A78" t="s">
        <v>305</v>
      </c>
      <c r="B78" t="s">
        <v>306</v>
      </c>
      <c r="C78" t="s">
        <v>112</v>
      </c>
      <c r="D78" t="s">
        <v>188</v>
      </c>
      <c r="E78">
        <v>2.16</v>
      </c>
      <c r="F78" t="s">
        <v>116</v>
      </c>
      <c r="G78" t="s">
        <v>102</v>
      </c>
      <c r="H78">
        <v>3.0504335980000006</v>
      </c>
      <c r="I78" t="str">
        <f>IF(Inventory[[#This Row],[METAL]] = "925 Silver",  "7113.11.00"," 7113.19.00")</f>
        <v>7113.11.00</v>
      </c>
      <c r="J78" t="str">
        <f>IF(Inventory[[#This Row],[METAL]]= "925 Silver", "7113.11.10.00"," 7113.19.10.00")</f>
        <v>7113.11.10.00</v>
      </c>
      <c r="K78" t="str">
        <f>IF(Inventory[[#This Row],[METAL]] = "925 Silver",  "7113.11.00"," 7113.19.00")</f>
        <v>7113.11.00</v>
      </c>
      <c r="L78" s="106" t="str">
        <f>PROPER(Inventory[[#This Row],[METAL]] &amp; " " &amp; Inventory[[#This Row],[Item Type]])</f>
        <v>925 Silver Chain</v>
      </c>
      <c r="M78" s="106" t="str">
        <f>IFERROR(VLOOKUP(Inventory[[#This Row],[Short Description]],Map!$G$12:$H$32,2,FALSE), IF(F77 = "925 Silver", "7113.11.10.00", "7113.19.29.00"))</f>
        <v>7113.11.10.00</v>
      </c>
      <c r="N78" s="106" t="str">
        <f>Inventory[[#This Row],[ASIN]] &amp; " " &amp; Inventory[[#This Row],[Short Description]]</f>
        <v>B073JHQTKL Singapore Chain</v>
      </c>
      <c r="O78" s="33">
        <f>Inventory[[#This Row],[Total Price GBP]]/ EURtoGBP</f>
        <v>3.4626047550129693</v>
      </c>
      <c r="P78" s="33">
        <f>Inventory[[#This Row],[Total Price GBP]]/USDtoGBP</f>
        <v>4.181637677642934</v>
      </c>
      <c r="Q78" s="33">
        <f>Inventory[[#This Row],[Total Price GBP]]/ CADtoGBP</f>
        <v>5.3527366108481926</v>
      </c>
      <c r="R78" s="33">
        <f>Inventory[[#This Row],[Total Price GBP]]/AUDtoGBP</f>
        <v>5.4789022163948564</v>
      </c>
      <c r="S78" s="33">
        <f>IFERROR(VLOOKUP(Inventory[[#This Row],[Assigned Item SKU]],skuQuantity[#All],2,FALSE),0)</f>
        <v>0</v>
      </c>
      <c r="T78" s="33" t="str">
        <f>PROPER(Inventory[[#This Row],[METAL]] &amp; " " &amp; Inventory[[#This Row],[Item Type]])</f>
        <v>925 Silver Chain</v>
      </c>
      <c r="U78" s="33">
        <f>Inventory[[#This Row],[Quantity]]*Inventory[[#This Row],[Weight (g)]]</f>
        <v>0</v>
      </c>
      <c r="V78" s="33">
        <f>Inventory[[#This Row],[Total Price GBP]]*Inventory[[#This Row],[Quantity]]</f>
        <v>0</v>
      </c>
      <c r="W78" s="33">
        <f>Inventory[[#This Row],[Total Cost GBP]]/EURtoGBP</f>
        <v>0</v>
      </c>
      <c r="X78" s="33">
        <f>Inventory[[#This Row],[Total Cost GBP]]/USDtoGBP</f>
        <v>0</v>
      </c>
      <c r="Y78" s="33">
        <f>Inventory[[#This Row],[Total Cost GBP]]/CADtoGBP</f>
        <v>0</v>
      </c>
      <c r="Z78" s="33">
        <f>Inventory[[#This Row],[Total Cost GBP]]*AUDtoGBP</f>
        <v>0</v>
      </c>
      <c r="AA78" s="33"/>
      <c r="AB78" s="33"/>
    </row>
    <row r="79" spans="1:28" x14ac:dyDescent="0.25">
      <c r="A79" t="s">
        <v>307</v>
      </c>
      <c r="B79" t="s">
        <v>308</v>
      </c>
      <c r="C79" t="s">
        <v>112</v>
      </c>
      <c r="D79" t="s">
        <v>188</v>
      </c>
      <c r="E79">
        <v>3.0333333333333332</v>
      </c>
      <c r="F79" t="s">
        <v>116</v>
      </c>
      <c r="G79" t="s">
        <v>102</v>
      </c>
      <c r="H79">
        <v>4.1429476599999999</v>
      </c>
      <c r="I79" t="str">
        <f>IF(Inventory[[#This Row],[METAL]] = "925 Silver",  "7113.11.00"," 7113.19.00")</f>
        <v>7113.11.00</v>
      </c>
      <c r="J79" t="str">
        <f>IF(Inventory[[#This Row],[METAL]]= "925 Silver", "7113.11.10.00"," 7113.19.10.00")</f>
        <v>7113.11.10.00</v>
      </c>
      <c r="K79" t="str">
        <f>IF(Inventory[[#This Row],[METAL]] = "925 Silver",  "7113.11.00"," 7113.19.00")</f>
        <v>7113.11.00</v>
      </c>
      <c r="L79" s="106" t="str">
        <f>PROPER(Inventory[[#This Row],[METAL]] &amp; " " &amp; Inventory[[#This Row],[Item Type]])</f>
        <v>925 Silver Chain</v>
      </c>
      <c r="M79" s="106" t="str">
        <f>IFERROR(VLOOKUP(Inventory[[#This Row],[Short Description]],Map!$G$12:$H$32,2,FALSE), IF(F78 = "925 Silver", "7113.11.10.00", "7113.19.29.00"))</f>
        <v>7113.11.10.00</v>
      </c>
      <c r="N79" s="106" t="str">
        <f>Inventory[[#This Row],[ASIN]] &amp; " " &amp; Inventory[[#This Row],[Short Description]]</f>
        <v>B073JJLZBQ Singapore Chain</v>
      </c>
      <c r="O79" s="33">
        <f>Inventory[[#This Row],[Total Price GBP]]/ EURtoGBP</f>
        <v>4.7027380883463019</v>
      </c>
      <c r="P79" s="33">
        <f>Inventory[[#This Row],[Total Price GBP]]/USDtoGBP</f>
        <v>5.6792929513093515</v>
      </c>
      <c r="Q79" s="33">
        <f>Inventory[[#This Row],[Total Price GBP]]/ CADtoGBP</f>
        <v>7.2698214545792732</v>
      </c>
      <c r="R79" s="33">
        <f>Inventory[[#This Row],[Total Price GBP]]/AUDtoGBP</f>
        <v>7.4411733242330618</v>
      </c>
      <c r="S79" s="33">
        <f>IFERROR(VLOOKUP(Inventory[[#This Row],[Assigned Item SKU]],skuQuantity[#All],2,FALSE),0)</f>
        <v>0</v>
      </c>
      <c r="T79" s="33" t="str">
        <f>PROPER(Inventory[[#This Row],[METAL]] &amp; " " &amp; Inventory[[#This Row],[Item Type]])</f>
        <v>925 Silver Chain</v>
      </c>
      <c r="U79" s="33">
        <f>Inventory[[#This Row],[Quantity]]*Inventory[[#This Row],[Weight (g)]]</f>
        <v>0</v>
      </c>
      <c r="V79" s="33">
        <f>Inventory[[#This Row],[Total Price GBP]]*Inventory[[#This Row],[Quantity]]</f>
        <v>0</v>
      </c>
      <c r="W79" s="33">
        <f>Inventory[[#This Row],[Total Cost GBP]]/EURtoGBP</f>
        <v>0</v>
      </c>
      <c r="X79" s="33">
        <f>Inventory[[#This Row],[Total Cost GBP]]/USDtoGBP</f>
        <v>0</v>
      </c>
      <c r="Y79" s="33">
        <f>Inventory[[#This Row],[Total Cost GBP]]/CADtoGBP</f>
        <v>0</v>
      </c>
      <c r="Z79" s="33">
        <f>Inventory[[#This Row],[Total Cost GBP]]*AUDtoGBP</f>
        <v>0</v>
      </c>
      <c r="AA79" s="33"/>
      <c r="AB79" s="33"/>
    </row>
    <row r="80" spans="1:28" x14ac:dyDescent="0.25">
      <c r="A80" t="s">
        <v>309</v>
      </c>
      <c r="B80" t="s">
        <v>310</v>
      </c>
      <c r="C80" t="s">
        <v>112</v>
      </c>
      <c r="D80" t="s">
        <v>188</v>
      </c>
      <c r="E80">
        <v>4.55</v>
      </c>
      <c r="F80" t="s">
        <v>116</v>
      </c>
      <c r="G80" t="s">
        <v>1425</v>
      </c>
      <c r="H80">
        <v>6.1605043374999999</v>
      </c>
      <c r="I80" t="str">
        <f>IF(Inventory[[#This Row],[METAL]] = "925 Silver",  "7113.11.00"," 7113.19.00")</f>
        <v>7113.11.00</v>
      </c>
      <c r="J80" t="str">
        <f>IF(Inventory[[#This Row],[METAL]]= "925 Silver", "7113.11.10.00"," 7113.19.10.00")</f>
        <v>7113.11.10.00</v>
      </c>
      <c r="K80" t="str">
        <f>IF(Inventory[[#This Row],[METAL]] = "925 Silver",  "7113.11.00"," 7113.19.00")</f>
        <v>7113.11.00</v>
      </c>
      <c r="L80" s="106" t="str">
        <f>PROPER(Inventory[[#This Row],[METAL]] &amp; " " &amp; Inventory[[#This Row],[Item Type]])</f>
        <v>925 Silver Anklet</v>
      </c>
      <c r="M80" s="106" t="str">
        <f>IFERROR(VLOOKUP(Inventory[[#This Row],[Short Description]],Map!$G$12:$H$32,2,FALSE), IF(F79 = "925 Silver", "7113.11.10.00", "7113.19.29.00"))</f>
        <v>7113.11.10.00</v>
      </c>
      <c r="N80" s="106" t="str">
        <f>Inventory[[#This Row],[ASIN]] &amp; " " &amp; Inventory[[#This Row],[Short Description]]</f>
        <v>B077MRKPCW Singapore Chain</v>
      </c>
      <c r="O80" s="33">
        <f>Inventory[[#This Row],[Total Price GBP]]/ EURtoGBP</f>
        <v>6.9929047550129688</v>
      </c>
      <c r="P80" s="33">
        <f>Inventory[[#This Row],[Total Price GBP]]/USDtoGBP</f>
        <v>8.4450279684379215</v>
      </c>
      <c r="Q80" s="33">
        <f>Inventory[[#This Row],[Total Price GBP]]/ CADtoGBP</f>
        <v>10.810121266119536</v>
      </c>
      <c r="R80" s="33">
        <f>Inventory[[#This Row],[Total Price GBP]]/AUDtoGBP</f>
        <v>11.064919062971477</v>
      </c>
      <c r="S80" s="33">
        <f>IFERROR(VLOOKUP(Inventory[[#This Row],[Assigned Item SKU]],skuQuantity[#All],2,FALSE),0)</f>
        <v>0</v>
      </c>
      <c r="T80" s="33" t="str">
        <f>PROPER(Inventory[[#This Row],[METAL]] &amp; " " &amp; Inventory[[#This Row],[Item Type]])</f>
        <v>925 Silver Anklet</v>
      </c>
      <c r="U80" s="33">
        <f>Inventory[[#This Row],[Quantity]]*Inventory[[#This Row],[Weight (g)]]</f>
        <v>0</v>
      </c>
      <c r="V80" s="33">
        <f>Inventory[[#This Row],[Total Price GBP]]*Inventory[[#This Row],[Quantity]]</f>
        <v>0</v>
      </c>
      <c r="W80" s="33">
        <f>Inventory[[#This Row],[Total Cost GBP]]/EURtoGBP</f>
        <v>0</v>
      </c>
      <c r="X80" s="33">
        <f>Inventory[[#This Row],[Total Cost GBP]]/USDtoGBP</f>
        <v>0</v>
      </c>
      <c r="Y80" s="33">
        <f>Inventory[[#This Row],[Total Cost GBP]]/CADtoGBP</f>
        <v>0</v>
      </c>
      <c r="Z80" s="33">
        <f>Inventory[[#This Row],[Total Cost GBP]]*AUDtoGBP</f>
        <v>0</v>
      </c>
      <c r="AA80" s="33"/>
      <c r="AB80" s="33"/>
    </row>
    <row r="81" spans="1:28" x14ac:dyDescent="0.25">
      <c r="A81" t="s">
        <v>311</v>
      </c>
      <c r="B81" t="s">
        <v>312</v>
      </c>
      <c r="C81" t="s">
        <v>112</v>
      </c>
      <c r="D81" t="s">
        <v>313</v>
      </c>
      <c r="E81">
        <v>1.8</v>
      </c>
      <c r="F81" t="s">
        <v>116</v>
      </c>
      <c r="G81" t="s">
        <v>102</v>
      </c>
      <c r="H81">
        <v>2.4890827000000004</v>
      </c>
      <c r="I81" t="str">
        <f>IF(Inventory[[#This Row],[METAL]] = "925 Silver",  "7113.11.00"," 7113.19.00")</f>
        <v>7113.11.00</v>
      </c>
      <c r="J81" t="str">
        <f>IF(Inventory[[#This Row],[METAL]]= "925 Silver", "7113.11.10.00"," 7113.19.10.00")</f>
        <v>7113.11.10.00</v>
      </c>
      <c r="K81" t="str">
        <f>IF(Inventory[[#This Row],[METAL]] = "925 Silver",  "7113.11.00"," 7113.19.00")</f>
        <v>7113.11.00</v>
      </c>
      <c r="L81" s="106" t="str">
        <f>PROPER(Inventory[[#This Row],[METAL]] &amp; " " &amp; Inventory[[#This Row],[Item Type]])</f>
        <v>925 Silver Chain</v>
      </c>
      <c r="M81" s="106" t="str">
        <f>IFERROR(VLOOKUP(Inventory[[#This Row],[Short Description]],Map!$G$12:$H$32,2,FALSE), IF(F80 = "925 Silver", "7113.11.10.00", "7113.19.29.00"))</f>
        <v>7113.11.10.00</v>
      </c>
      <c r="N81" s="106" t="str">
        <f>Inventory[[#This Row],[ASIN]] &amp; " " &amp; Inventory[[#This Row],[Short Description]]</f>
        <v>B073G8X64Y Box Chain</v>
      </c>
      <c r="O81" s="33">
        <f>Inventory[[#This Row],[Total Price GBP]]/ EURtoGBP</f>
        <v>2.8254047550129693</v>
      </c>
      <c r="P81" s="33">
        <f>Inventory[[#This Row],[Total Price GBP]]/USDtoGBP</f>
        <v>3.412118856779391</v>
      </c>
      <c r="Q81" s="33">
        <f>Inventory[[#This Row],[Total Price GBP]]/ CADtoGBP</f>
        <v>4.3677082839810986</v>
      </c>
      <c r="R81" s="33">
        <f>Inventory[[#This Row],[Total Price GBP]]/AUDtoGBP</f>
        <v>4.4706564767583883</v>
      </c>
      <c r="S81" s="33">
        <f>IFERROR(VLOOKUP(Inventory[[#This Row],[Assigned Item SKU]],skuQuantity[#All],2,FALSE),0)</f>
        <v>0</v>
      </c>
      <c r="T81" s="33" t="str">
        <f>PROPER(Inventory[[#This Row],[METAL]] &amp; " " &amp; Inventory[[#This Row],[Item Type]])</f>
        <v>925 Silver Chain</v>
      </c>
      <c r="U81" s="33">
        <f>Inventory[[#This Row],[Quantity]]*Inventory[[#This Row],[Weight (g)]]</f>
        <v>0</v>
      </c>
      <c r="V81" s="33">
        <f>Inventory[[#This Row],[Total Price GBP]]*Inventory[[#This Row],[Quantity]]</f>
        <v>0</v>
      </c>
      <c r="W81" s="33">
        <f>Inventory[[#This Row],[Total Cost GBP]]/EURtoGBP</f>
        <v>0</v>
      </c>
      <c r="X81" s="33">
        <f>Inventory[[#This Row],[Total Cost GBP]]/USDtoGBP</f>
        <v>0</v>
      </c>
      <c r="Y81" s="33">
        <f>Inventory[[#This Row],[Total Cost GBP]]/CADtoGBP</f>
        <v>0</v>
      </c>
      <c r="Z81" s="33">
        <f>Inventory[[#This Row],[Total Cost GBP]]*AUDtoGBP</f>
        <v>0</v>
      </c>
      <c r="AA81" s="33"/>
      <c r="AB81" s="33"/>
    </row>
    <row r="82" spans="1:28" x14ac:dyDescent="0.25">
      <c r="A82" t="s">
        <v>314</v>
      </c>
      <c r="B82" t="s">
        <v>315</v>
      </c>
      <c r="C82" t="s">
        <v>112</v>
      </c>
      <c r="D82" t="s">
        <v>313</v>
      </c>
      <c r="E82">
        <v>2.23</v>
      </c>
      <c r="F82" t="s">
        <v>116</v>
      </c>
      <c r="G82" t="s">
        <v>102</v>
      </c>
      <c r="H82">
        <v>3.0004828825000005</v>
      </c>
      <c r="I82" t="str">
        <f>IF(Inventory[[#This Row],[METAL]] = "925 Silver",  "7113.11.00"," 7113.19.00")</f>
        <v>7113.11.00</v>
      </c>
      <c r="J82" t="str">
        <f>IF(Inventory[[#This Row],[METAL]]= "925 Silver", "7113.11.10.00"," 7113.19.10.00")</f>
        <v>7113.11.10.00</v>
      </c>
      <c r="K82" t="str">
        <f>IF(Inventory[[#This Row],[METAL]] = "925 Silver",  "7113.11.00"," 7113.19.00")</f>
        <v>7113.11.00</v>
      </c>
      <c r="L82" s="106" t="str">
        <f>PROPER(Inventory[[#This Row],[METAL]] &amp; " " &amp; Inventory[[#This Row],[Item Type]])</f>
        <v>925 Silver Chain</v>
      </c>
      <c r="M82" s="106" t="str">
        <f>IFERROR(VLOOKUP(Inventory[[#This Row],[Short Description]],Map!$G$12:$H$32,2,FALSE), IF(F81 = "925 Silver", "7113.11.10.00", "7113.19.29.00"))</f>
        <v>7113.11.10.00</v>
      </c>
      <c r="N82" s="106" t="str">
        <f>Inventory[[#This Row],[ASIN]] &amp; " " &amp; Inventory[[#This Row],[Short Description]]</f>
        <v>B073GB36PC Box Chain</v>
      </c>
      <c r="O82" s="33">
        <f>Inventory[[#This Row],[Total Price GBP]]/ EURtoGBP</f>
        <v>3.4059047550129695</v>
      </c>
      <c r="P82" s="33">
        <f>Inventory[[#This Row],[Total Price GBP]]/USDtoGBP</f>
        <v>4.113163545277958</v>
      </c>
      <c r="Q82" s="33">
        <f>Inventory[[#This Row],[Total Price GBP]]/ CADtoGBP</f>
        <v>5.2650857851523911</v>
      </c>
      <c r="R82" s="33">
        <f>Inventory[[#This Row],[Total Price GBP]]/AUDtoGBP</f>
        <v>5.3891854344780521</v>
      </c>
      <c r="S82" s="33">
        <f>IFERROR(VLOOKUP(Inventory[[#This Row],[Assigned Item SKU]],skuQuantity[#All],2,FALSE),0)</f>
        <v>0</v>
      </c>
      <c r="T82" s="33" t="str">
        <f>PROPER(Inventory[[#This Row],[METAL]] &amp; " " &amp; Inventory[[#This Row],[Item Type]])</f>
        <v>925 Silver Chain</v>
      </c>
      <c r="U82" s="33">
        <f>Inventory[[#This Row],[Quantity]]*Inventory[[#This Row],[Weight (g)]]</f>
        <v>0</v>
      </c>
      <c r="V82" s="33">
        <f>Inventory[[#This Row],[Total Price GBP]]*Inventory[[#This Row],[Quantity]]</f>
        <v>0</v>
      </c>
      <c r="W82" s="33">
        <f>Inventory[[#This Row],[Total Cost GBP]]/EURtoGBP</f>
        <v>0</v>
      </c>
      <c r="X82" s="33">
        <f>Inventory[[#This Row],[Total Cost GBP]]/USDtoGBP</f>
        <v>0</v>
      </c>
      <c r="Y82" s="33">
        <f>Inventory[[#This Row],[Total Cost GBP]]/CADtoGBP</f>
        <v>0</v>
      </c>
      <c r="Z82" s="33">
        <f>Inventory[[#This Row],[Total Cost GBP]]*AUDtoGBP</f>
        <v>0</v>
      </c>
      <c r="AA82" s="33"/>
      <c r="AB82" s="33"/>
    </row>
    <row r="83" spans="1:28" x14ac:dyDescent="0.25">
      <c r="A83" t="s">
        <v>316</v>
      </c>
      <c r="B83" t="s">
        <v>317</v>
      </c>
      <c r="C83" t="s">
        <v>112</v>
      </c>
      <c r="D83" t="s">
        <v>313</v>
      </c>
      <c r="E83">
        <v>2.3938775510204078</v>
      </c>
      <c r="F83" t="s">
        <v>116</v>
      </c>
      <c r="G83" t="s">
        <v>102</v>
      </c>
      <c r="H83">
        <v>3.1953829045918369</v>
      </c>
      <c r="I83" t="str">
        <f>IF(Inventory[[#This Row],[METAL]] = "925 Silver",  "7113.11.00"," 7113.19.00")</f>
        <v>7113.11.00</v>
      </c>
      <c r="J83" t="str">
        <f>IF(Inventory[[#This Row],[METAL]]= "925 Silver", "7113.11.10.00"," 7113.19.10.00")</f>
        <v>7113.11.10.00</v>
      </c>
      <c r="K83" t="str">
        <f>IF(Inventory[[#This Row],[METAL]] = "925 Silver",  "7113.11.00"," 7113.19.00")</f>
        <v>7113.11.00</v>
      </c>
      <c r="L83" s="106" t="str">
        <f>PROPER(Inventory[[#This Row],[METAL]] &amp; " " &amp; Inventory[[#This Row],[Item Type]])</f>
        <v>925 Silver Chain</v>
      </c>
      <c r="M83" s="106" t="str">
        <f>IFERROR(VLOOKUP(Inventory[[#This Row],[Short Description]],Map!$G$12:$H$32,2,FALSE), IF(F82 = "925 Silver", "7113.11.10.00", "7113.19.29.00"))</f>
        <v>7113.11.10.00</v>
      </c>
      <c r="N83" s="106" t="str">
        <f>Inventory[[#This Row],[ASIN]] &amp; " " &amp; Inventory[[#This Row],[Short Description]]</f>
        <v>B073G8CQ93 Box Chain</v>
      </c>
      <c r="O83" s="33">
        <f>Inventory[[#This Row],[Total Price GBP]]/ EURtoGBP</f>
        <v>3.62713944889052</v>
      </c>
      <c r="P83" s="33">
        <f>Inventory[[#This Row],[Total Price GBP]]/USDtoGBP</f>
        <v>4.3803390957593757</v>
      </c>
      <c r="Q83" s="33">
        <f>Inventory[[#This Row],[Total Price GBP]]/ CADtoGBP</f>
        <v>5.6070858484844024</v>
      </c>
      <c r="R83" s="33">
        <f>Inventory[[#This Row],[Total Price GBP]]/AUDtoGBP</f>
        <v>5.7392465417627641</v>
      </c>
      <c r="S83" s="33">
        <f>IFERROR(VLOOKUP(Inventory[[#This Row],[Assigned Item SKU]],skuQuantity[#All],2,FALSE),0)</f>
        <v>0</v>
      </c>
      <c r="T83" s="33" t="str">
        <f>PROPER(Inventory[[#This Row],[METAL]] &amp; " " &amp; Inventory[[#This Row],[Item Type]])</f>
        <v>925 Silver Chain</v>
      </c>
      <c r="U83" s="33">
        <f>Inventory[[#This Row],[Quantity]]*Inventory[[#This Row],[Weight (g)]]</f>
        <v>0</v>
      </c>
      <c r="V83" s="33">
        <f>Inventory[[#This Row],[Total Price GBP]]*Inventory[[#This Row],[Quantity]]</f>
        <v>0</v>
      </c>
      <c r="W83" s="33">
        <f>Inventory[[#This Row],[Total Cost GBP]]/EURtoGBP</f>
        <v>0</v>
      </c>
      <c r="X83" s="33">
        <f>Inventory[[#This Row],[Total Cost GBP]]/USDtoGBP</f>
        <v>0</v>
      </c>
      <c r="Y83" s="33">
        <f>Inventory[[#This Row],[Total Cost GBP]]/CADtoGBP</f>
        <v>0</v>
      </c>
      <c r="Z83" s="33">
        <f>Inventory[[#This Row],[Total Cost GBP]]*AUDtoGBP</f>
        <v>0</v>
      </c>
      <c r="AA83" s="33"/>
      <c r="AB83" s="33"/>
    </row>
    <row r="84" spans="1:28" x14ac:dyDescent="0.25">
      <c r="A84" t="s">
        <v>318</v>
      </c>
      <c r="B84" t="s">
        <v>319</v>
      </c>
      <c r="C84" t="s">
        <v>112</v>
      </c>
      <c r="D84" t="s">
        <v>313</v>
      </c>
      <c r="E84">
        <v>2.8584158415841583</v>
      </c>
      <c r="F84" t="s">
        <v>116</v>
      </c>
      <c r="G84" t="s">
        <v>102</v>
      </c>
      <c r="H84">
        <v>3.7478595710396041</v>
      </c>
      <c r="I84" t="str">
        <f>IF(Inventory[[#This Row],[METAL]] = "925 Silver",  "7113.11.00"," 7113.19.00")</f>
        <v>7113.11.00</v>
      </c>
      <c r="J84" t="str">
        <f>IF(Inventory[[#This Row],[METAL]]= "925 Silver", "7113.11.10.00"," 7113.19.10.00")</f>
        <v>7113.11.10.00</v>
      </c>
      <c r="K84" t="str">
        <f>IF(Inventory[[#This Row],[METAL]] = "925 Silver",  "7113.11.00"," 7113.19.00")</f>
        <v>7113.11.00</v>
      </c>
      <c r="L84" s="106" t="str">
        <f>PROPER(Inventory[[#This Row],[METAL]] &amp; " " &amp; Inventory[[#This Row],[Item Type]])</f>
        <v>925 Silver Chain</v>
      </c>
      <c r="M84" s="106" t="str">
        <f>IFERROR(VLOOKUP(Inventory[[#This Row],[Short Description]],Map!$G$12:$H$32,2,FALSE), IF(F83 = "925 Silver", "7113.11.10.00", "7113.19.29.00"))</f>
        <v>7113.11.10.00</v>
      </c>
      <c r="N84" s="106" t="str">
        <f>Inventory[[#This Row],[ASIN]] &amp; " " &amp; Inventory[[#This Row],[Short Description]]</f>
        <v>B073G7ZTRK Box Chain</v>
      </c>
      <c r="O84" s="33">
        <f>Inventory[[#This Row],[Total Price GBP]]/ EURtoGBP</f>
        <v>4.2542661411515832</v>
      </c>
      <c r="P84" s="33">
        <f>Inventory[[#This Row],[Total Price GBP]]/USDtoGBP</f>
        <v>5.1376928194894251</v>
      </c>
      <c r="Q84" s="33">
        <f>Inventory[[#This Row],[Total Price GBP]]/ CADtoGBP</f>
        <v>6.5765421517041283</v>
      </c>
      <c r="R84" s="33">
        <f>Inventory[[#This Row],[Total Price GBP]]/AUDtoGBP</f>
        <v>6.7315532204892659</v>
      </c>
      <c r="S84" s="33">
        <f>IFERROR(VLOOKUP(Inventory[[#This Row],[Assigned Item SKU]],skuQuantity[#All],2,FALSE),0)</f>
        <v>0</v>
      </c>
      <c r="T84" s="33" t="str">
        <f>PROPER(Inventory[[#This Row],[METAL]] &amp; " " &amp; Inventory[[#This Row],[Item Type]])</f>
        <v>925 Silver Chain</v>
      </c>
      <c r="U84" s="33">
        <f>Inventory[[#This Row],[Quantity]]*Inventory[[#This Row],[Weight (g)]]</f>
        <v>0</v>
      </c>
      <c r="V84" s="33">
        <f>Inventory[[#This Row],[Total Price GBP]]*Inventory[[#This Row],[Quantity]]</f>
        <v>0</v>
      </c>
      <c r="W84" s="33">
        <f>Inventory[[#This Row],[Total Cost GBP]]/EURtoGBP</f>
        <v>0</v>
      </c>
      <c r="X84" s="33">
        <f>Inventory[[#This Row],[Total Cost GBP]]/USDtoGBP</f>
        <v>0</v>
      </c>
      <c r="Y84" s="33">
        <f>Inventory[[#This Row],[Total Cost GBP]]/CADtoGBP</f>
        <v>0</v>
      </c>
      <c r="Z84" s="33">
        <f>Inventory[[#This Row],[Total Cost GBP]]*AUDtoGBP</f>
        <v>0</v>
      </c>
      <c r="AA84" s="33"/>
      <c r="AB84" s="33"/>
    </row>
    <row r="85" spans="1:28" x14ac:dyDescent="0.25">
      <c r="A85" t="s">
        <v>320</v>
      </c>
      <c r="B85" t="s">
        <v>321</v>
      </c>
      <c r="C85" t="s">
        <v>113</v>
      </c>
      <c r="D85" t="s">
        <v>208</v>
      </c>
      <c r="E85">
        <v>10.26</v>
      </c>
      <c r="F85" t="s">
        <v>116</v>
      </c>
      <c r="G85" t="s">
        <v>1413</v>
      </c>
      <c r="H85">
        <v>13.083884442</v>
      </c>
      <c r="I85" t="str">
        <f>IF(Inventory[[#This Row],[METAL]] = "925 Silver",  "7113.11.00"," 7113.19.00")</f>
        <v>7113.11.00</v>
      </c>
      <c r="J85" t="str">
        <f>IF(Inventory[[#This Row],[METAL]]= "925 Silver", "7113.11.10.00"," 7113.19.10.00")</f>
        <v>7113.11.10.00</v>
      </c>
      <c r="K85" t="str">
        <f>IF(Inventory[[#This Row],[METAL]] = "925 Silver",  "7113.11.00"," 7113.19.00")</f>
        <v>7113.11.00</v>
      </c>
      <c r="L85" s="106" t="str">
        <f>PROPER(Inventory[[#This Row],[METAL]] &amp; " " &amp; Inventory[[#This Row],[Item Type]])</f>
        <v>925 Silver Bracelet</v>
      </c>
      <c r="M85" s="106" t="str">
        <f>IFERROR(VLOOKUP(Inventory[[#This Row],[Short Description]],Map!$G$12:$H$32,2,FALSE), IF(F84 = "925 Silver", "7113.11.10.00", "7113.19.29.00"))</f>
        <v>7113.11.10.00</v>
      </c>
      <c r="N85" s="106" t="str">
        <f>Inventory[[#This Row],[ASIN]] &amp; " " &amp; Inventory[[#This Row],[Short Description]]</f>
        <v>B073V3HM2F Byzantine Chain</v>
      </c>
      <c r="O85" s="33">
        <f>Inventory[[#This Row],[Total Price GBP]]/ EURtoGBP</f>
        <v>14.851764192675079</v>
      </c>
      <c r="P85" s="33">
        <f>Inventory[[#This Row],[Total Price GBP]]/USDtoGBP</f>
        <v>17.935831872709851</v>
      </c>
      <c r="Q85" s="33">
        <f>Inventory[[#This Row],[Total Price GBP]]/ CADtoGBP</f>
        <v>22.958895847042289</v>
      </c>
      <c r="R85" s="33">
        <f>Inventory[[#This Row],[Total Price GBP]]/AUDtoGBP</f>
        <v>23.500043900423879</v>
      </c>
      <c r="S85" s="33">
        <f>IFERROR(VLOOKUP(Inventory[[#This Row],[Assigned Item SKU]],skuQuantity[#All],2,FALSE),0)</f>
        <v>0</v>
      </c>
      <c r="T85" s="33" t="str">
        <f>PROPER(Inventory[[#This Row],[METAL]] &amp; " " &amp; Inventory[[#This Row],[Item Type]])</f>
        <v>925 Silver Bracelet</v>
      </c>
      <c r="U85" s="33">
        <f>Inventory[[#This Row],[Quantity]]*Inventory[[#This Row],[Weight (g)]]</f>
        <v>0</v>
      </c>
      <c r="V85" s="33">
        <f>Inventory[[#This Row],[Total Price GBP]]*Inventory[[#This Row],[Quantity]]</f>
        <v>0</v>
      </c>
      <c r="W85" s="33">
        <f>Inventory[[#This Row],[Total Cost GBP]]/EURtoGBP</f>
        <v>0</v>
      </c>
      <c r="X85" s="33">
        <f>Inventory[[#This Row],[Total Cost GBP]]/USDtoGBP</f>
        <v>0</v>
      </c>
      <c r="Y85" s="33">
        <f>Inventory[[#This Row],[Total Cost GBP]]/CADtoGBP</f>
        <v>0</v>
      </c>
      <c r="Z85" s="33">
        <f>Inventory[[#This Row],[Total Cost GBP]]*AUDtoGBP</f>
        <v>0</v>
      </c>
      <c r="AA85" s="33"/>
      <c r="AB85" s="33"/>
    </row>
    <row r="86" spans="1:28" x14ac:dyDescent="0.25">
      <c r="A86" t="s">
        <v>322</v>
      </c>
      <c r="B86" t="s">
        <v>323</v>
      </c>
      <c r="C86" t="s">
        <v>113</v>
      </c>
      <c r="D86" t="s">
        <v>208</v>
      </c>
      <c r="E86">
        <v>11.06</v>
      </c>
      <c r="F86" t="s">
        <v>116</v>
      </c>
      <c r="G86" t="s">
        <v>1413</v>
      </c>
      <c r="H86">
        <v>14.056469802000002</v>
      </c>
      <c r="I86" t="str">
        <f>IF(Inventory[[#This Row],[METAL]] = "925 Silver",  "7113.11.00"," 7113.19.00")</f>
        <v>7113.11.00</v>
      </c>
      <c r="J86" t="str">
        <f>IF(Inventory[[#This Row],[METAL]]= "925 Silver", "7113.11.10.00"," 7113.19.10.00")</f>
        <v>7113.11.10.00</v>
      </c>
      <c r="K86" t="str">
        <f>IF(Inventory[[#This Row],[METAL]] = "925 Silver",  "7113.11.00"," 7113.19.00")</f>
        <v>7113.11.00</v>
      </c>
      <c r="L86" s="106" t="str">
        <f>PROPER(Inventory[[#This Row],[METAL]] &amp; " " &amp; Inventory[[#This Row],[Item Type]])</f>
        <v>925 Silver Bracelet</v>
      </c>
      <c r="M86" s="106" t="str">
        <f>IFERROR(VLOOKUP(Inventory[[#This Row],[Short Description]],Map!$G$12:$H$32,2,FALSE), IF(F85 = "925 Silver", "7113.11.10.00", "7113.19.29.00"))</f>
        <v>7113.11.10.00</v>
      </c>
      <c r="N86" s="106" t="str">
        <f>Inventory[[#This Row],[ASIN]] &amp; " " &amp; Inventory[[#This Row],[Short Description]]</f>
        <v>B073V4L6B8 Byzantine Chain</v>
      </c>
      <c r="O86" s="33">
        <f>Inventory[[#This Row],[Total Price GBP]]/ EURtoGBP</f>
        <v>15.95576419267508</v>
      </c>
      <c r="P86" s="33">
        <f>Inventory[[#This Row],[Total Price GBP]]/USDtoGBP</f>
        <v>19.26908482034537</v>
      </c>
      <c r="Q86" s="33">
        <f>Inventory[[#This Row],[Total Price GBP]]/ CADtoGBP</f>
        <v>24.66553626270656</v>
      </c>
      <c r="R86" s="33">
        <f>Inventory[[#This Row],[Total Price GBP]]/AUDtoGBP</f>
        <v>25.246910341978595</v>
      </c>
      <c r="S86" s="33">
        <f>IFERROR(VLOOKUP(Inventory[[#This Row],[Assigned Item SKU]],skuQuantity[#All],2,FALSE),0)</f>
        <v>0</v>
      </c>
      <c r="T86" s="33" t="str">
        <f>PROPER(Inventory[[#This Row],[METAL]] &amp; " " &amp; Inventory[[#This Row],[Item Type]])</f>
        <v>925 Silver Bracelet</v>
      </c>
      <c r="U86" s="33">
        <f>Inventory[[#This Row],[Quantity]]*Inventory[[#This Row],[Weight (g)]]</f>
        <v>0</v>
      </c>
      <c r="V86" s="33">
        <f>Inventory[[#This Row],[Total Price GBP]]*Inventory[[#This Row],[Quantity]]</f>
        <v>0</v>
      </c>
      <c r="W86" s="33">
        <f>Inventory[[#This Row],[Total Cost GBP]]/EURtoGBP</f>
        <v>0</v>
      </c>
      <c r="X86" s="33">
        <f>Inventory[[#This Row],[Total Cost GBP]]/USDtoGBP</f>
        <v>0</v>
      </c>
      <c r="Y86" s="33">
        <f>Inventory[[#This Row],[Total Cost GBP]]/CADtoGBP</f>
        <v>0</v>
      </c>
      <c r="Z86" s="33">
        <f>Inventory[[#This Row],[Total Cost GBP]]*AUDtoGBP</f>
        <v>0</v>
      </c>
      <c r="AA86" s="33"/>
      <c r="AB86" s="33"/>
    </row>
    <row r="87" spans="1:28" x14ac:dyDescent="0.25">
      <c r="A87" t="s">
        <v>324</v>
      </c>
      <c r="B87" t="s">
        <v>325</v>
      </c>
      <c r="C87" t="s">
        <v>112</v>
      </c>
      <c r="D87" t="s">
        <v>212</v>
      </c>
      <c r="E87">
        <v>1.9836734693877551</v>
      </c>
      <c r="F87" t="s">
        <v>116</v>
      </c>
      <c r="G87" t="s">
        <v>102</v>
      </c>
      <c r="H87">
        <v>2.7949034071428573</v>
      </c>
      <c r="I87" t="str">
        <f>IF(Inventory[[#This Row],[METAL]] = "925 Silver",  "7113.11.00"," 7113.19.00")</f>
        <v>7113.11.00</v>
      </c>
      <c r="J87" t="str">
        <f>IF(Inventory[[#This Row],[METAL]]= "925 Silver", "7113.11.10.00"," 7113.19.10.00")</f>
        <v>7113.11.10.00</v>
      </c>
      <c r="K87" t="str">
        <f>IF(Inventory[[#This Row],[METAL]] = "925 Silver",  "7113.11.00"," 7113.19.00")</f>
        <v>7113.11.00</v>
      </c>
      <c r="L87" s="106" t="str">
        <f>PROPER(Inventory[[#This Row],[METAL]] &amp; " " &amp; Inventory[[#This Row],[Item Type]])</f>
        <v>925 Silver Chain</v>
      </c>
      <c r="M87" s="106" t="str">
        <f>IFERROR(VLOOKUP(Inventory[[#This Row],[Short Description]],Map!$G$12:$H$32,2,FALSE), IF(F86 = "925 Silver", "7113.11.10.00", "7113.19.29.00"))</f>
        <v>7113.11.10.00</v>
      </c>
      <c r="N87" s="106" t="str">
        <f>Inventory[[#This Row],[ASIN]] &amp; " " &amp; Inventory[[#This Row],[Short Description]]</f>
        <v>B073G9ZDDM Ball Chain</v>
      </c>
      <c r="O87" s="33">
        <f>Inventory[[#This Row],[Total Price GBP]]/ EURtoGBP</f>
        <v>3.1725476121558263</v>
      </c>
      <c r="P87" s="33">
        <f>Inventory[[#This Row],[Total Price GBP]]/USDtoGBP</f>
        <v>3.8313482386057762</v>
      </c>
      <c r="Q87" s="33">
        <f>Inventory[[#This Row],[Total Price GBP]]/ CADtoGBP</f>
        <v>4.9043459923227353</v>
      </c>
      <c r="R87" s="33">
        <f>Inventory[[#This Row],[Total Price GBP]]/AUDtoGBP</f>
        <v>5.0199428966571897</v>
      </c>
      <c r="S87" s="33">
        <f>IFERROR(VLOOKUP(Inventory[[#This Row],[Assigned Item SKU]],skuQuantity[#All],2,FALSE),0)</f>
        <v>0</v>
      </c>
      <c r="T87" s="33" t="str">
        <f>PROPER(Inventory[[#This Row],[METAL]] &amp; " " &amp; Inventory[[#This Row],[Item Type]])</f>
        <v>925 Silver Chain</v>
      </c>
      <c r="U87" s="33">
        <f>Inventory[[#This Row],[Quantity]]*Inventory[[#This Row],[Weight (g)]]</f>
        <v>0</v>
      </c>
      <c r="V87" s="33">
        <f>Inventory[[#This Row],[Total Price GBP]]*Inventory[[#This Row],[Quantity]]</f>
        <v>0</v>
      </c>
      <c r="W87" s="33">
        <f>Inventory[[#This Row],[Total Cost GBP]]/EURtoGBP</f>
        <v>0</v>
      </c>
      <c r="X87" s="33">
        <f>Inventory[[#This Row],[Total Cost GBP]]/USDtoGBP</f>
        <v>0</v>
      </c>
      <c r="Y87" s="33">
        <f>Inventory[[#This Row],[Total Cost GBP]]/CADtoGBP</f>
        <v>0</v>
      </c>
      <c r="Z87" s="33">
        <f>Inventory[[#This Row],[Total Cost GBP]]*AUDtoGBP</f>
        <v>0</v>
      </c>
      <c r="AA87" s="33"/>
      <c r="AB87" s="33"/>
    </row>
    <row r="88" spans="1:28" x14ac:dyDescent="0.25">
      <c r="A88" t="s">
        <v>326</v>
      </c>
      <c r="B88" t="s">
        <v>327</v>
      </c>
      <c r="C88" t="s">
        <v>112</v>
      </c>
      <c r="D88" t="s">
        <v>212</v>
      </c>
      <c r="E88">
        <v>2.1659999999999999</v>
      </c>
      <c r="F88" t="s">
        <v>116</v>
      </c>
      <c r="G88" t="s">
        <v>102</v>
      </c>
      <c r="H88">
        <v>3.0197760159999998</v>
      </c>
      <c r="I88" t="str">
        <f>IF(Inventory[[#This Row],[METAL]] = "925 Silver",  "7113.11.00"," 7113.19.00")</f>
        <v>7113.11.00</v>
      </c>
      <c r="J88" t="str">
        <f>IF(Inventory[[#This Row],[METAL]]= "925 Silver", "7113.11.10.00"," 7113.19.10.00")</f>
        <v>7113.11.10.00</v>
      </c>
      <c r="K88" t="str">
        <f>IF(Inventory[[#This Row],[METAL]] = "925 Silver",  "7113.11.00"," 7113.19.00")</f>
        <v>7113.11.00</v>
      </c>
      <c r="L88" s="106" t="str">
        <f>PROPER(Inventory[[#This Row],[METAL]] &amp; " " &amp; Inventory[[#This Row],[Item Type]])</f>
        <v>925 Silver Chain</v>
      </c>
      <c r="M88" s="106" t="str">
        <f>IFERROR(VLOOKUP(Inventory[[#This Row],[Short Description]],Map!$G$12:$H$32,2,FALSE), IF(F87 = "925 Silver", "7113.11.10.00", "7113.19.29.00"))</f>
        <v>7113.11.10.00</v>
      </c>
      <c r="N88" s="106" t="str">
        <f>Inventory[[#This Row],[ASIN]] &amp; " " &amp; Inventory[[#This Row],[Short Description]]</f>
        <v>B073G68ZLZ Ball Chain</v>
      </c>
      <c r="O88" s="33">
        <f>Inventory[[#This Row],[Total Price GBP]]/ EURtoGBP</f>
        <v>3.4278047550129687</v>
      </c>
      <c r="P88" s="33">
        <f>Inventory[[#This Row],[Total Price GBP]]/USDtoGBP</f>
        <v>4.1396112260326836</v>
      </c>
      <c r="Q88" s="33">
        <f>Inventory[[#This Row],[Total Price GBP]]/ CADtoGBP</f>
        <v>5.2989403368761652</v>
      </c>
      <c r="R88" s="33">
        <f>Inventory[[#This Row],[Total Price GBP]]/AUDtoGBP</f>
        <v>5.4238379481284564</v>
      </c>
      <c r="S88" s="33">
        <f>IFERROR(VLOOKUP(Inventory[[#This Row],[Assigned Item SKU]],skuQuantity[#All],2,FALSE),0)</f>
        <v>0</v>
      </c>
      <c r="T88" s="33" t="str">
        <f>PROPER(Inventory[[#This Row],[METAL]] &amp; " " &amp; Inventory[[#This Row],[Item Type]])</f>
        <v>925 Silver Chain</v>
      </c>
      <c r="U88" s="33">
        <f>Inventory[[#This Row],[Quantity]]*Inventory[[#This Row],[Weight (g)]]</f>
        <v>0</v>
      </c>
      <c r="V88" s="33">
        <f>Inventory[[#This Row],[Total Price GBP]]*Inventory[[#This Row],[Quantity]]</f>
        <v>0</v>
      </c>
      <c r="W88" s="33">
        <f>Inventory[[#This Row],[Total Cost GBP]]/EURtoGBP</f>
        <v>0</v>
      </c>
      <c r="X88" s="33">
        <f>Inventory[[#This Row],[Total Cost GBP]]/USDtoGBP</f>
        <v>0</v>
      </c>
      <c r="Y88" s="33">
        <f>Inventory[[#This Row],[Total Cost GBP]]/CADtoGBP</f>
        <v>0</v>
      </c>
      <c r="Z88" s="33">
        <f>Inventory[[#This Row],[Total Cost GBP]]*AUDtoGBP</f>
        <v>0</v>
      </c>
      <c r="AA88" s="33"/>
      <c r="AB88" s="33"/>
    </row>
    <row r="89" spans="1:28" x14ac:dyDescent="0.25">
      <c r="A89" t="s">
        <v>328</v>
      </c>
      <c r="B89" t="s">
        <v>329</v>
      </c>
      <c r="C89" t="s">
        <v>112</v>
      </c>
      <c r="D89" t="s">
        <v>212</v>
      </c>
      <c r="E89">
        <v>2.8725490196078431</v>
      </c>
      <c r="F89" t="s">
        <v>116</v>
      </c>
      <c r="G89" t="s">
        <v>102</v>
      </c>
      <c r="H89">
        <v>3.891198955882353</v>
      </c>
      <c r="I89" t="str">
        <f>IF(Inventory[[#This Row],[METAL]] = "925 Silver",  "7113.11.00"," 7113.19.00")</f>
        <v>7113.11.00</v>
      </c>
      <c r="J89" t="str">
        <f>IF(Inventory[[#This Row],[METAL]]= "925 Silver", "7113.11.10.00"," 7113.19.10.00")</f>
        <v>7113.11.10.00</v>
      </c>
      <c r="K89" t="str">
        <f>IF(Inventory[[#This Row],[METAL]] = "925 Silver",  "7113.11.00"," 7113.19.00")</f>
        <v>7113.11.00</v>
      </c>
      <c r="L89" s="106" t="str">
        <f>PROPER(Inventory[[#This Row],[METAL]] &amp; " " &amp; Inventory[[#This Row],[Item Type]])</f>
        <v>925 Silver Chain</v>
      </c>
      <c r="M89" s="106" t="str">
        <f>IFERROR(VLOOKUP(Inventory[[#This Row],[Short Description]],Map!$G$12:$H$32,2,FALSE), IF(F88 = "925 Silver", "7113.11.10.00", "7113.19.29.00"))</f>
        <v>7113.11.10.00</v>
      </c>
      <c r="N89" s="106" t="str">
        <f>Inventory[[#This Row],[ASIN]] &amp; " " &amp; Inventory[[#This Row],[Short Description]]</f>
        <v>B073GBG13N Ball Chain</v>
      </c>
      <c r="O89" s="33">
        <f>Inventory[[#This Row],[Total Price GBP]]/ EURtoGBP</f>
        <v>4.416973382463949</v>
      </c>
      <c r="P89" s="33">
        <f>Inventory[[#This Row],[Total Price GBP]]/USDtoGBP</f>
        <v>5.334187302352972</v>
      </c>
      <c r="Q89" s="33">
        <f>Inventory[[#This Row],[Total Price GBP]]/ CADtoGBP</f>
        <v>6.8280663853498922</v>
      </c>
      <c r="R89" s="33">
        <f>Inventory[[#This Row],[Total Price GBP]]/AUDtoGBP</f>
        <v>6.9890059556763289</v>
      </c>
      <c r="S89" s="33">
        <f>IFERROR(VLOOKUP(Inventory[[#This Row],[Assigned Item SKU]],skuQuantity[#All],2,FALSE),0)</f>
        <v>0</v>
      </c>
      <c r="T89" s="33" t="str">
        <f>PROPER(Inventory[[#This Row],[METAL]] &amp; " " &amp; Inventory[[#This Row],[Item Type]])</f>
        <v>925 Silver Chain</v>
      </c>
      <c r="U89" s="33">
        <f>Inventory[[#This Row],[Quantity]]*Inventory[[#This Row],[Weight (g)]]</f>
        <v>0</v>
      </c>
      <c r="V89" s="33">
        <f>Inventory[[#This Row],[Total Price GBP]]*Inventory[[#This Row],[Quantity]]</f>
        <v>0</v>
      </c>
      <c r="W89" s="33">
        <f>Inventory[[#This Row],[Total Cost GBP]]/EURtoGBP</f>
        <v>0</v>
      </c>
      <c r="X89" s="33">
        <f>Inventory[[#This Row],[Total Cost GBP]]/USDtoGBP</f>
        <v>0</v>
      </c>
      <c r="Y89" s="33">
        <f>Inventory[[#This Row],[Total Cost GBP]]/CADtoGBP</f>
        <v>0</v>
      </c>
      <c r="Z89" s="33">
        <f>Inventory[[#This Row],[Total Cost GBP]]*AUDtoGBP</f>
        <v>0</v>
      </c>
      <c r="AA89" s="33"/>
      <c r="AB89" s="33"/>
    </row>
    <row r="90" spans="1:28" x14ac:dyDescent="0.25">
      <c r="A90" t="s">
        <v>95</v>
      </c>
      <c r="B90" t="s">
        <v>330</v>
      </c>
      <c r="C90" t="s">
        <v>112</v>
      </c>
      <c r="D90" t="s">
        <v>212</v>
      </c>
      <c r="E90">
        <v>2.61</v>
      </c>
      <c r="F90" t="s">
        <v>116</v>
      </c>
      <c r="G90" t="s">
        <v>1425</v>
      </c>
      <c r="H90">
        <v>4.2341862684999994</v>
      </c>
      <c r="I90" t="str">
        <f>IF(Inventory[[#This Row],[METAL]] = "925 Silver",  "7113.11.00"," 7113.19.00")</f>
        <v>7113.11.00</v>
      </c>
      <c r="J90" t="str">
        <f>IF(Inventory[[#This Row],[METAL]]= "925 Silver", "7113.11.10.00"," 7113.19.10.00")</f>
        <v>7113.11.10.00</v>
      </c>
      <c r="K90" t="str">
        <f>IF(Inventory[[#This Row],[METAL]] = "925 Silver",  "7113.11.00"," 7113.19.00")</f>
        <v>7113.11.00</v>
      </c>
      <c r="L90" s="106" t="str">
        <f>PROPER(Inventory[[#This Row],[METAL]] &amp; " " &amp; Inventory[[#This Row],[Item Type]])</f>
        <v>925 Silver Anklet</v>
      </c>
      <c r="M90" s="106" t="str">
        <f>IFERROR(VLOOKUP(Inventory[[#This Row],[Short Description]],Map!$G$12:$H$32,2,FALSE), IF(F89 = "925 Silver", "7113.11.10.00", "7113.19.29.00"))</f>
        <v>7113.11.10.00</v>
      </c>
      <c r="N90" s="106" t="str">
        <f>Inventory[[#This Row],[ASIN]] &amp; " " &amp; Inventory[[#This Row],[Short Description]]</f>
        <v>B077MN5QL7 Ball Chain</v>
      </c>
      <c r="O90" s="33">
        <f>Inventory[[#This Row],[Total Price GBP]]/ EURtoGBP</f>
        <v>4.8063047550129676</v>
      </c>
      <c r="P90" s="33">
        <f>Inventory[[#This Row],[Total Price GBP]]/USDtoGBP</f>
        <v>5.8043659255938787</v>
      </c>
      <c r="Q90" s="33">
        <f>Inventory[[#This Row],[Total Price GBP]]/ CADtoGBP</f>
        <v>7.4299220515439117</v>
      </c>
      <c r="R90" s="33">
        <f>Inventory[[#This Row],[Total Price GBP]]/AUDtoGBP</f>
        <v>7.605047540232774</v>
      </c>
      <c r="S90" s="33">
        <f>IFERROR(VLOOKUP(Inventory[[#This Row],[Assigned Item SKU]],skuQuantity[#All],2,FALSE),0)</f>
        <v>0</v>
      </c>
      <c r="T90" s="33" t="str">
        <f>PROPER(Inventory[[#This Row],[METAL]] &amp; " " &amp; Inventory[[#This Row],[Item Type]])</f>
        <v>925 Silver Anklet</v>
      </c>
      <c r="U90" s="33">
        <f>Inventory[[#This Row],[Quantity]]*Inventory[[#This Row],[Weight (g)]]</f>
        <v>0</v>
      </c>
      <c r="V90" s="33">
        <f>Inventory[[#This Row],[Total Price GBP]]*Inventory[[#This Row],[Quantity]]</f>
        <v>0</v>
      </c>
      <c r="W90" s="33">
        <f>Inventory[[#This Row],[Total Cost GBP]]/EURtoGBP</f>
        <v>0</v>
      </c>
      <c r="X90" s="33">
        <f>Inventory[[#This Row],[Total Cost GBP]]/USDtoGBP</f>
        <v>0</v>
      </c>
      <c r="Y90" s="33">
        <f>Inventory[[#This Row],[Total Cost GBP]]/CADtoGBP</f>
        <v>0</v>
      </c>
      <c r="Z90" s="33">
        <f>Inventory[[#This Row],[Total Cost GBP]]*AUDtoGBP</f>
        <v>0</v>
      </c>
      <c r="AA90" s="33"/>
      <c r="AB90" s="33"/>
    </row>
    <row r="91" spans="1:28" x14ac:dyDescent="0.25">
      <c r="A91" t="s">
        <v>331</v>
      </c>
      <c r="B91" t="s">
        <v>332</v>
      </c>
      <c r="C91" t="s">
        <v>112</v>
      </c>
      <c r="D91" t="s">
        <v>212</v>
      </c>
      <c r="E91">
        <v>4.05</v>
      </c>
      <c r="F91" t="s">
        <v>116</v>
      </c>
      <c r="G91" t="s">
        <v>102</v>
      </c>
      <c r="H91">
        <v>5.2720511349999999</v>
      </c>
      <c r="I91" t="str">
        <f>IF(Inventory[[#This Row],[METAL]] = "925 Silver",  "7113.11.00"," 7113.19.00")</f>
        <v>7113.11.00</v>
      </c>
      <c r="J91" t="str">
        <f>IF(Inventory[[#This Row],[METAL]]= "925 Silver", "7113.11.10.00"," 7113.19.10.00")</f>
        <v>7113.11.10.00</v>
      </c>
      <c r="K91" t="str">
        <f>IF(Inventory[[#This Row],[METAL]] = "925 Silver",  "7113.11.00"," 7113.19.00")</f>
        <v>7113.11.00</v>
      </c>
      <c r="L91" s="106" t="str">
        <f>PROPER(Inventory[[#This Row],[METAL]] &amp; " " &amp; Inventory[[#This Row],[Item Type]])</f>
        <v>925 Silver Chain</v>
      </c>
      <c r="M91" s="106" t="str">
        <f>IFERROR(VLOOKUP(Inventory[[#This Row],[Short Description]],Map!$G$12:$H$32,2,FALSE), IF(F90 = "925 Silver", "7113.11.10.00", "7113.19.29.00"))</f>
        <v>7113.11.10.00</v>
      </c>
      <c r="N91" s="106" t="str">
        <f>Inventory[[#This Row],[ASIN]] &amp; " " &amp; Inventory[[#This Row],[Short Description]]</f>
        <v>B073G8F8KW Ball Chain</v>
      </c>
      <c r="O91" s="33">
        <f>Inventory[[#This Row],[Total Price GBP]]/ EURtoGBP</f>
        <v>5.9844047550129682</v>
      </c>
      <c r="P91" s="33">
        <f>Inventory[[#This Row],[Total Price GBP]]/USDtoGBP</f>
        <v>7.2271062313994978</v>
      </c>
      <c r="Q91" s="33">
        <f>Inventory[[#This Row],[Total Price GBP]]/ CADtoGBP</f>
        <v>9.2511114298899937</v>
      </c>
      <c r="R91" s="33">
        <f>Inventory[[#This Row],[Total Price GBP]]/AUDtoGBP</f>
        <v>9.4691628978374869</v>
      </c>
      <c r="S91" s="33">
        <f>IFERROR(VLOOKUP(Inventory[[#This Row],[Assigned Item SKU]],skuQuantity[#All],2,FALSE),0)</f>
        <v>0</v>
      </c>
      <c r="T91" s="33" t="str">
        <f>PROPER(Inventory[[#This Row],[METAL]] &amp; " " &amp; Inventory[[#This Row],[Item Type]])</f>
        <v>925 Silver Chain</v>
      </c>
      <c r="U91" s="33">
        <f>Inventory[[#This Row],[Quantity]]*Inventory[[#This Row],[Weight (g)]]</f>
        <v>0</v>
      </c>
      <c r="V91" s="33">
        <f>Inventory[[#This Row],[Total Price GBP]]*Inventory[[#This Row],[Quantity]]</f>
        <v>0</v>
      </c>
      <c r="W91" s="33">
        <f>Inventory[[#This Row],[Total Cost GBP]]/EURtoGBP</f>
        <v>0</v>
      </c>
      <c r="X91" s="33">
        <f>Inventory[[#This Row],[Total Cost GBP]]/USDtoGBP</f>
        <v>0</v>
      </c>
      <c r="Y91" s="33">
        <f>Inventory[[#This Row],[Total Cost GBP]]/CADtoGBP</f>
        <v>0</v>
      </c>
      <c r="Z91" s="33">
        <f>Inventory[[#This Row],[Total Cost GBP]]*AUDtoGBP</f>
        <v>0</v>
      </c>
      <c r="AA91" s="33"/>
      <c r="AB91" s="33"/>
    </row>
    <row r="92" spans="1:28" x14ac:dyDescent="0.25">
      <c r="A92" t="s">
        <v>333</v>
      </c>
      <c r="B92" t="s">
        <v>334</v>
      </c>
      <c r="C92" t="s">
        <v>112</v>
      </c>
      <c r="D92" t="s">
        <v>212</v>
      </c>
      <c r="E92">
        <v>4.5161290322580649</v>
      </c>
      <c r="F92" t="s">
        <v>116</v>
      </c>
      <c r="G92" t="s">
        <v>102</v>
      </c>
      <c r="H92">
        <v>5.8387389758064527</v>
      </c>
      <c r="I92" t="str">
        <f>IF(Inventory[[#This Row],[METAL]] = "925 Silver",  "7113.11.00"," 7113.19.00")</f>
        <v>7113.11.00</v>
      </c>
      <c r="J92" t="str">
        <f>IF(Inventory[[#This Row],[METAL]]= "925 Silver", "7113.11.10.00"," 7113.19.10.00")</f>
        <v>7113.11.10.00</v>
      </c>
      <c r="K92" t="str">
        <f>IF(Inventory[[#This Row],[METAL]] = "925 Silver",  "7113.11.00"," 7113.19.00")</f>
        <v>7113.11.00</v>
      </c>
      <c r="L92" s="106" t="str">
        <f>PROPER(Inventory[[#This Row],[METAL]] &amp; " " &amp; Inventory[[#This Row],[Item Type]])</f>
        <v>925 Silver Chain</v>
      </c>
      <c r="M92" s="106" t="str">
        <f>IFERROR(VLOOKUP(Inventory[[#This Row],[Short Description]],Map!$G$12:$H$32,2,FALSE), IF(F91 = "925 Silver", "7113.11.10.00", "7113.19.29.00"))</f>
        <v>7113.11.10.00</v>
      </c>
      <c r="N92" s="106" t="str">
        <f>Inventory[[#This Row],[ASIN]] &amp; " " &amp; Inventory[[#This Row],[Short Description]]</f>
        <v>B073G7TNMK Ball Chain</v>
      </c>
      <c r="O92" s="33">
        <f>Inventory[[#This Row],[Total Price GBP]]/ EURtoGBP</f>
        <v>6.6276628195290987</v>
      </c>
      <c r="P92" s="33">
        <f>Inventory[[#This Row],[Total Price GBP]]/USDtoGBP</f>
        <v>8.0039411141951948</v>
      </c>
      <c r="Q92" s="33">
        <f>Inventory[[#This Row],[Total Price GBP]]/ CADtoGBP</f>
        <v>10.245504736597605</v>
      </c>
      <c r="R92" s="33">
        <f>Inventory[[#This Row],[Total Price GBP]]/AUDtoGBP</f>
        <v>10.486994352694971</v>
      </c>
      <c r="S92" s="33">
        <f>IFERROR(VLOOKUP(Inventory[[#This Row],[Assigned Item SKU]],skuQuantity[#All],2,FALSE),0)</f>
        <v>0</v>
      </c>
      <c r="T92" s="33" t="str">
        <f>PROPER(Inventory[[#This Row],[METAL]] &amp; " " &amp; Inventory[[#This Row],[Item Type]])</f>
        <v>925 Silver Chain</v>
      </c>
      <c r="U92" s="33">
        <f>Inventory[[#This Row],[Quantity]]*Inventory[[#This Row],[Weight (g)]]</f>
        <v>0</v>
      </c>
      <c r="V92" s="33">
        <f>Inventory[[#This Row],[Total Price GBP]]*Inventory[[#This Row],[Quantity]]</f>
        <v>0</v>
      </c>
      <c r="W92" s="33">
        <f>Inventory[[#This Row],[Total Cost GBP]]/EURtoGBP</f>
        <v>0</v>
      </c>
      <c r="X92" s="33">
        <f>Inventory[[#This Row],[Total Cost GBP]]/USDtoGBP</f>
        <v>0</v>
      </c>
      <c r="Y92" s="33">
        <f>Inventory[[#This Row],[Total Cost GBP]]/CADtoGBP</f>
        <v>0</v>
      </c>
      <c r="Z92" s="33">
        <f>Inventory[[#This Row],[Total Cost GBP]]*AUDtoGBP</f>
        <v>0</v>
      </c>
      <c r="AA92" s="33"/>
      <c r="AB92" s="33"/>
    </row>
    <row r="93" spans="1:28" x14ac:dyDescent="0.25">
      <c r="A93" t="s">
        <v>335</v>
      </c>
      <c r="B93" t="s">
        <v>336</v>
      </c>
      <c r="C93" t="s">
        <v>112</v>
      </c>
      <c r="D93" t="s">
        <v>212</v>
      </c>
      <c r="E93">
        <v>5.37</v>
      </c>
      <c r="F93" t="s">
        <v>116</v>
      </c>
      <c r="G93" t="s">
        <v>102</v>
      </c>
      <c r="H93">
        <v>6.876816979</v>
      </c>
      <c r="I93" t="str">
        <f>IF(Inventory[[#This Row],[METAL]] = "925 Silver",  "7113.11.00"," 7113.19.00")</f>
        <v>7113.11.00</v>
      </c>
      <c r="J93" t="str">
        <f>IF(Inventory[[#This Row],[METAL]]= "925 Silver", "7113.11.10.00"," 7113.19.10.00")</f>
        <v>7113.11.10.00</v>
      </c>
      <c r="K93" t="str">
        <f>IF(Inventory[[#This Row],[METAL]] = "925 Silver",  "7113.11.00"," 7113.19.00")</f>
        <v>7113.11.00</v>
      </c>
      <c r="L93" s="106" t="str">
        <f>PROPER(Inventory[[#This Row],[METAL]] &amp; " " &amp; Inventory[[#This Row],[Item Type]])</f>
        <v>925 Silver Chain</v>
      </c>
      <c r="M93" s="106" t="str">
        <f>IFERROR(VLOOKUP(Inventory[[#This Row],[Short Description]],Map!$G$12:$H$32,2,FALSE), IF(F92 = "925 Silver", "7113.11.10.00", "7113.19.29.00"))</f>
        <v>7113.11.10.00</v>
      </c>
      <c r="N93" s="106" t="str">
        <f>Inventory[[#This Row],[ASIN]] &amp; " " &amp; Inventory[[#This Row],[Short Description]]</f>
        <v>B073G8SYCQ Ball Chain</v>
      </c>
      <c r="O93" s="33">
        <f>Inventory[[#This Row],[Total Price GBP]]/ EURtoGBP</f>
        <v>7.8060047550129683</v>
      </c>
      <c r="P93" s="33">
        <f>Inventory[[#This Row],[Total Price GBP]]/USDtoGBP</f>
        <v>9.4269735949981008</v>
      </c>
      <c r="Q93" s="33">
        <f>Inventory[[#This Row],[Total Price GBP]]/ CADtoGBP</f>
        <v>12.067068115736037</v>
      </c>
      <c r="R93" s="33">
        <f>Inventory[[#This Row],[Total Price GBP]]/AUDtoGBP</f>
        <v>12.351492526402758</v>
      </c>
      <c r="S93" s="33">
        <f>IFERROR(VLOOKUP(Inventory[[#This Row],[Assigned Item SKU]],skuQuantity[#All],2,FALSE),0)</f>
        <v>0</v>
      </c>
      <c r="T93" s="33" t="str">
        <f>PROPER(Inventory[[#This Row],[METAL]] &amp; " " &amp; Inventory[[#This Row],[Item Type]])</f>
        <v>925 Silver Chain</v>
      </c>
      <c r="U93" s="33">
        <f>Inventory[[#This Row],[Quantity]]*Inventory[[#This Row],[Weight (g)]]</f>
        <v>0</v>
      </c>
      <c r="V93" s="33">
        <f>Inventory[[#This Row],[Total Price GBP]]*Inventory[[#This Row],[Quantity]]</f>
        <v>0</v>
      </c>
      <c r="W93" s="33">
        <f>Inventory[[#This Row],[Total Cost GBP]]/EURtoGBP</f>
        <v>0</v>
      </c>
      <c r="X93" s="33">
        <f>Inventory[[#This Row],[Total Cost GBP]]/USDtoGBP</f>
        <v>0</v>
      </c>
      <c r="Y93" s="33">
        <f>Inventory[[#This Row],[Total Cost GBP]]/CADtoGBP</f>
        <v>0</v>
      </c>
      <c r="Z93" s="33">
        <f>Inventory[[#This Row],[Total Cost GBP]]*AUDtoGBP</f>
        <v>0</v>
      </c>
      <c r="AA93" s="33"/>
      <c r="AB93" s="33"/>
    </row>
    <row r="94" spans="1:28" x14ac:dyDescent="0.25">
      <c r="A94" t="s">
        <v>337</v>
      </c>
      <c r="B94" t="s">
        <v>338</v>
      </c>
      <c r="C94" t="s">
        <v>112</v>
      </c>
      <c r="D94" t="s">
        <v>212</v>
      </c>
      <c r="E94">
        <v>2.2627450980392156</v>
      </c>
      <c r="F94" t="s">
        <v>116</v>
      </c>
      <c r="G94" t="s">
        <v>1413</v>
      </c>
      <c r="H94">
        <v>2.9397567558823532</v>
      </c>
      <c r="I94" t="str">
        <f>IF(Inventory[[#This Row],[METAL]] = "925 Silver",  "7113.11.00"," 7113.19.00")</f>
        <v>7113.11.00</v>
      </c>
      <c r="J94" t="str">
        <f>IF(Inventory[[#This Row],[METAL]]= "925 Silver", "7113.11.10.00"," 7113.19.10.00")</f>
        <v>7113.11.10.00</v>
      </c>
      <c r="K94" t="str">
        <f>IF(Inventory[[#This Row],[METAL]] = "925 Silver",  "7113.11.00"," 7113.19.00")</f>
        <v>7113.11.00</v>
      </c>
      <c r="L94" s="106" t="str">
        <f>PROPER(Inventory[[#This Row],[METAL]] &amp; " " &amp; Inventory[[#This Row],[Item Type]])</f>
        <v>925 Silver Bracelet</v>
      </c>
      <c r="M94" s="106" t="str">
        <f>IFERROR(VLOOKUP(Inventory[[#This Row],[Short Description]],Map!$G$12:$H$32,2,FALSE), IF(F93 = "925 Silver", "7113.11.10.00", "7113.19.29.00"))</f>
        <v>7113.11.10.00</v>
      </c>
      <c r="N94" s="106" t="str">
        <f>Inventory[[#This Row],[ASIN]] &amp; " " &amp; Inventory[[#This Row],[Short Description]]</f>
        <v>B073V45Z21 Ball Chain</v>
      </c>
      <c r="O94" s="33">
        <f>Inventory[[#This Row],[Total Price GBP]]/ EURtoGBP</f>
        <v>3.3369733824639494</v>
      </c>
      <c r="P94" s="33">
        <f>Inventory[[#This Row],[Total Price GBP]]/USDtoGBP</f>
        <v>4.0299181144486615</v>
      </c>
      <c r="Q94" s="33">
        <f>Inventory[[#This Row],[Total Price GBP]]/ CADtoGBP</f>
        <v>5.1585268482870221</v>
      </c>
      <c r="R94" s="33">
        <f>Inventory[[#This Row],[Total Price GBP]]/AUDtoGBP</f>
        <v>5.2801148715467221</v>
      </c>
      <c r="S94" s="33">
        <f>IFERROR(VLOOKUP(Inventory[[#This Row],[Assigned Item SKU]],skuQuantity[#All],2,FALSE),0)</f>
        <v>0</v>
      </c>
      <c r="T94" s="33" t="str">
        <f>PROPER(Inventory[[#This Row],[METAL]] &amp; " " &amp; Inventory[[#This Row],[Item Type]])</f>
        <v>925 Silver Bracelet</v>
      </c>
      <c r="U94" s="33">
        <f>Inventory[[#This Row],[Quantity]]*Inventory[[#This Row],[Weight (g)]]</f>
        <v>0</v>
      </c>
      <c r="V94" s="33">
        <f>Inventory[[#This Row],[Total Price GBP]]*Inventory[[#This Row],[Quantity]]</f>
        <v>0</v>
      </c>
      <c r="W94" s="33">
        <f>Inventory[[#This Row],[Total Cost GBP]]/EURtoGBP</f>
        <v>0</v>
      </c>
      <c r="X94" s="33">
        <f>Inventory[[#This Row],[Total Cost GBP]]/USDtoGBP</f>
        <v>0</v>
      </c>
      <c r="Y94" s="33">
        <f>Inventory[[#This Row],[Total Cost GBP]]/CADtoGBP</f>
        <v>0</v>
      </c>
      <c r="Z94" s="33">
        <f>Inventory[[#This Row],[Total Cost GBP]]*AUDtoGBP</f>
        <v>0</v>
      </c>
      <c r="AA94" s="33"/>
      <c r="AB94" s="33"/>
    </row>
    <row r="95" spans="1:28" x14ac:dyDescent="0.25">
      <c r="A95" t="s">
        <v>339</v>
      </c>
      <c r="B95" t="s">
        <v>340</v>
      </c>
      <c r="C95" t="s">
        <v>112</v>
      </c>
      <c r="D95" t="s">
        <v>212</v>
      </c>
      <c r="E95">
        <v>2.3470588235294119</v>
      </c>
      <c r="F95" t="s">
        <v>116</v>
      </c>
      <c r="G95" t="s">
        <v>1413</v>
      </c>
      <c r="H95">
        <v>3.0363174294117652</v>
      </c>
      <c r="I95" t="str">
        <f>IF(Inventory[[#This Row],[METAL]] = "925 Silver",  "7113.11.00"," 7113.19.00")</f>
        <v>7113.11.00</v>
      </c>
      <c r="J95" t="str">
        <f>IF(Inventory[[#This Row],[METAL]]= "925 Silver", "7113.11.10.00"," 7113.19.10.00")</f>
        <v>7113.11.10.00</v>
      </c>
      <c r="K95" t="str">
        <f>IF(Inventory[[#This Row],[METAL]] = "925 Silver",  "7113.11.00"," 7113.19.00")</f>
        <v>7113.11.00</v>
      </c>
      <c r="L95" s="106" t="str">
        <f>PROPER(Inventory[[#This Row],[METAL]] &amp; " " &amp; Inventory[[#This Row],[Item Type]])</f>
        <v>925 Silver Bracelet</v>
      </c>
      <c r="M95" s="106" t="str">
        <f>IFERROR(VLOOKUP(Inventory[[#This Row],[Short Description]],Map!$G$12:$H$32,2,FALSE), IF(F94 = "925 Silver", "7113.11.10.00", "7113.19.29.00"))</f>
        <v>7113.11.10.00</v>
      </c>
      <c r="N95" s="106" t="str">
        <f>Inventory[[#This Row],[ASIN]] &amp; " " &amp; Inventory[[#This Row],[Short Description]]</f>
        <v>B073V39W6R Ball Chain</v>
      </c>
      <c r="O95" s="33">
        <f>Inventory[[#This Row],[Total Price GBP]]/ EURtoGBP</f>
        <v>3.4465812256012045</v>
      </c>
      <c r="P95" s="33">
        <f>Inventory[[#This Row],[Total Price GBP]]/USDtoGBP</f>
        <v>4.1622867557047458</v>
      </c>
      <c r="Q95" s="33">
        <f>Inventory[[#This Row],[Total Price GBP]]/ CADtoGBP</f>
        <v>5.3279663183702004</v>
      </c>
      <c r="R95" s="33">
        <f>Inventory[[#This Row],[Total Price GBP]]/AUDtoGBP</f>
        <v>5.4535480807022143</v>
      </c>
      <c r="S95" s="33">
        <f>IFERROR(VLOOKUP(Inventory[[#This Row],[Assigned Item SKU]],skuQuantity[#All],2,FALSE),0)</f>
        <v>0</v>
      </c>
      <c r="T95" s="33" t="str">
        <f>PROPER(Inventory[[#This Row],[METAL]] &amp; " " &amp; Inventory[[#This Row],[Item Type]])</f>
        <v>925 Silver Bracelet</v>
      </c>
      <c r="U95" s="33">
        <f>Inventory[[#This Row],[Quantity]]*Inventory[[#This Row],[Weight (g)]]</f>
        <v>0</v>
      </c>
      <c r="V95" s="33">
        <f>Inventory[[#This Row],[Total Price GBP]]*Inventory[[#This Row],[Quantity]]</f>
        <v>0</v>
      </c>
      <c r="W95" s="33">
        <f>Inventory[[#This Row],[Total Cost GBP]]/EURtoGBP</f>
        <v>0</v>
      </c>
      <c r="X95" s="33">
        <f>Inventory[[#This Row],[Total Cost GBP]]/USDtoGBP</f>
        <v>0</v>
      </c>
      <c r="Y95" s="33">
        <f>Inventory[[#This Row],[Total Cost GBP]]/CADtoGBP</f>
        <v>0</v>
      </c>
      <c r="Z95" s="33">
        <f>Inventory[[#This Row],[Total Cost GBP]]*AUDtoGBP</f>
        <v>0</v>
      </c>
      <c r="AA95" s="33"/>
      <c r="AB95" s="33"/>
    </row>
    <row r="96" spans="1:28" x14ac:dyDescent="0.25">
      <c r="A96" t="s">
        <v>341</v>
      </c>
      <c r="B96" t="s">
        <v>342</v>
      </c>
      <c r="C96" t="s">
        <v>112</v>
      </c>
      <c r="D96" t="s">
        <v>212</v>
      </c>
      <c r="E96">
        <v>5.0941176470588241</v>
      </c>
      <c r="F96" t="s">
        <v>116</v>
      </c>
      <c r="G96" t="s">
        <v>102</v>
      </c>
      <c r="H96">
        <v>6.0477667282352954</v>
      </c>
      <c r="I96" t="str">
        <f>IF(Inventory[[#This Row],[METAL]] = "925 Silver",  "7113.11.00"," 7113.19.00")</f>
        <v>7113.11.00</v>
      </c>
      <c r="J96" t="str">
        <f>IF(Inventory[[#This Row],[METAL]]= "925 Silver", "7113.11.10.00"," 7113.19.10.00")</f>
        <v>7113.11.10.00</v>
      </c>
      <c r="K96" t="str">
        <f>IF(Inventory[[#This Row],[METAL]] = "925 Silver",  "7113.11.00"," 7113.19.00")</f>
        <v>7113.11.00</v>
      </c>
      <c r="L96" s="106" t="str">
        <f>PROPER(Inventory[[#This Row],[METAL]] &amp; " " &amp; Inventory[[#This Row],[Item Type]])</f>
        <v>925 Silver Chain</v>
      </c>
      <c r="M96" s="106" t="str">
        <f>IFERROR(VLOOKUP(Inventory[[#This Row],[Short Description]],Map!$G$12:$H$32,2,FALSE), IF(F95 = "925 Silver", "7113.11.10.00", "7113.19.29.00"))</f>
        <v>7113.11.10.00</v>
      </c>
      <c r="N96" s="106" t="str">
        <f>Inventory[[#This Row],[ASIN]] &amp; " " &amp; Inventory[[#This Row],[Short Description]]</f>
        <v>B073G86JDQ Ball Chain</v>
      </c>
      <c r="O96" s="33">
        <f>Inventory[[#This Row],[Total Price GBP]]/ EURtoGBP</f>
        <v>6.864934166777676</v>
      </c>
      <c r="P96" s="33">
        <f>Inventory[[#This Row],[Total Price GBP]]/USDtoGBP</f>
        <v>8.2904834358515487</v>
      </c>
      <c r="Q96" s="33">
        <f>Inventory[[#This Row],[Total Price GBP]]/ CADtoGBP</f>
        <v>10.612295380341745</v>
      </c>
      <c r="R96" s="33">
        <f>Inventory[[#This Row],[Total Price GBP]]/AUDtoGBP</f>
        <v>10.86243036179915</v>
      </c>
      <c r="S96" s="33">
        <f>IFERROR(VLOOKUP(Inventory[[#This Row],[Assigned Item SKU]],skuQuantity[#All],2,FALSE),0)</f>
        <v>0</v>
      </c>
      <c r="T96" s="33" t="str">
        <f>PROPER(Inventory[[#This Row],[METAL]] &amp; " " &amp; Inventory[[#This Row],[Item Type]])</f>
        <v>925 Silver Chain</v>
      </c>
      <c r="U96" s="33">
        <f>Inventory[[#This Row],[Quantity]]*Inventory[[#This Row],[Weight (g)]]</f>
        <v>0</v>
      </c>
      <c r="V96" s="33">
        <f>Inventory[[#This Row],[Total Price GBP]]*Inventory[[#This Row],[Quantity]]</f>
        <v>0</v>
      </c>
      <c r="W96" s="33">
        <f>Inventory[[#This Row],[Total Cost GBP]]/EURtoGBP</f>
        <v>0</v>
      </c>
      <c r="X96" s="33">
        <f>Inventory[[#This Row],[Total Cost GBP]]/USDtoGBP</f>
        <v>0</v>
      </c>
      <c r="Y96" s="33">
        <f>Inventory[[#This Row],[Total Cost GBP]]/CADtoGBP</f>
        <v>0</v>
      </c>
      <c r="Z96" s="33">
        <f>Inventory[[#This Row],[Total Cost GBP]]*AUDtoGBP</f>
        <v>0</v>
      </c>
      <c r="AA96" s="33"/>
      <c r="AB96" s="33"/>
    </row>
    <row r="97" spans="1:28" x14ac:dyDescent="0.25">
      <c r="A97" t="s">
        <v>343</v>
      </c>
      <c r="B97" t="s">
        <v>344</v>
      </c>
      <c r="C97" t="s">
        <v>112</v>
      </c>
      <c r="D97" t="s">
        <v>212</v>
      </c>
      <c r="E97">
        <v>5.6764705882352944</v>
      </c>
      <c r="F97" t="s">
        <v>116</v>
      </c>
      <c r="G97" t="s">
        <v>102</v>
      </c>
      <c r="H97">
        <v>6.699318077941177</v>
      </c>
      <c r="I97" t="str">
        <f>IF(Inventory[[#This Row],[METAL]] = "925 Silver",  "7113.11.00"," 7113.19.00")</f>
        <v>7113.11.00</v>
      </c>
      <c r="J97" t="str">
        <f>IF(Inventory[[#This Row],[METAL]]= "925 Silver", "7113.11.10.00"," 7113.19.10.00")</f>
        <v>7113.11.10.00</v>
      </c>
      <c r="K97" t="str">
        <f>IF(Inventory[[#This Row],[METAL]] = "925 Silver",  "7113.11.00"," 7113.19.00")</f>
        <v>7113.11.00</v>
      </c>
      <c r="L97" s="106" t="str">
        <f>PROPER(Inventory[[#This Row],[METAL]] &amp; " " &amp; Inventory[[#This Row],[Item Type]])</f>
        <v>925 Silver Chain</v>
      </c>
      <c r="M97" s="106" t="str">
        <f>IFERROR(VLOOKUP(Inventory[[#This Row],[Short Description]],Map!$G$12:$H$32,2,FALSE), IF(F96 = "925 Silver", "7113.11.10.00", "7113.19.29.00"))</f>
        <v>7113.11.10.00</v>
      </c>
      <c r="N97" s="106" t="str">
        <f>Inventory[[#This Row],[ASIN]] &amp; " " &amp; Inventory[[#This Row],[Short Description]]</f>
        <v>B073GC44K1 Ball Chain</v>
      </c>
      <c r="O97" s="33">
        <f>Inventory[[#This Row],[Total Price GBP]]/ EURtoGBP</f>
        <v>7.604522402071793</v>
      </c>
      <c r="P97" s="33">
        <f>Inventory[[#This Row],[Total Price GBP]]/USDtoGBP</f>
        <v>9.1836520905095487</v>
      </c>
      <c r="Q97" s="33">
        <f>Inventory[[#This Row],[Total Price GBP]]/ CADtoGBP</f>
        <v>11.755602602536269</v>
      </c>
      <c r="R97" s="33">
        <f>Inventory[[#This Row],[Total Price GBP]]/AUDtoGBP</f>
        <v>12.032685677744768</v>
      </c>
      <c r="S97" s="33">
        <f>IFERROR(VLOOKUP(Inventory[[#This Row],[Assigned Item SKU]],skuQuantity[#All],2,FALSE),0)</f>
        <v>0</v>
      </c>
      <c r="T97" s="33" t="str">
        <f>PROPER(Inventory[[#This Row],[METAL]] &amp; " " &amp; Inventory[[#This Row],[Item Type]])</f>
        <v>925 Silver Chain</v>
      </c>
      <c r="U97" s="33">
        <f>Inventory[[#This Row],[Quantity]]*Inventory[[#This Row],[Weight (g)]]</f>
        <v>0</v>
      </c>
      <c r="V97" s="33">
        <f>Inventory[[#This Row],[Total Price GBP]]*Inventory[[#This Row],[Quantity]]</f>
        <v>0</v>
      </c>
      <c r="W97" s="33">
        <f>Inventory[[#This Row],[Total Cost GBP]]/EURtoGBP</f>
        <v>0</v>
      </c>
      <c r="X97" s="33">
        <f>Inventory[[#This Row],[Total Cost GBP]]/USDtoGBP</f>
        <v>0</v>
      </c>
      <c r="Y97" s="33">
        <f>Inventory[[#This Row],[Total Cost GBP]]/CADtoGBP</f>
        <v>0</v>
      </c>
      <c r="Z97" s="33">
        <f>Inventory[[#This Row],[Total Cost GBP]]*AUDtoGBP</f>
        <v>0</v>
      </c>
      <c r="AA97" s="33"/>
      <c r="AB97" s="33"/>
    </row>
    <row r="98" spans="1:28" x14ac:dyDescent="0.25">
      <c r="A98" t="s">
        <v>345</v>
      </c>
      <c r="B98" t="s">
        <v>346</v>
      </c>
      <c r="C98" t="s">
        <v>112</v>
      </c>
      <c r="D98" t="s">
        <v>212</v>
      </c>
      <c r="E98">
        <v>7.8392156862745104</v>
      </c>
      <c r="F98" t="s">
        <v>116</v>
      </c>
      <c r="G98" t="s">
        <v>102</v>
      </c>
      <c r="H98">
        <v>9.1190525517647067</v>
      </c>
      <c r="I98" t="str">
        <f>IF(Inventory[[#This Row],[METAL]] = "925 Silver",  "7113.11.00"," 7113.19.00")</f>
        <v>7113.11.00</v>
      </c>
      <c r="J98" t="str">
        <f>IF(Inventory[[#This Row],[METAL]]= "925 Silver", "7113.11.10.00"," 7113.19.10.00")</f>
        <v>7113.11.10.00</v>
      </c>
      <c r="K98" t="str">
        <f>IF(Inventory[[#This Row],[METAL]] = "925 Silver",  "7113.11.00"," 7113.19.00")</f>
        <v>7113.11.00</v>
      </c>
      <c r="L98" s="106" t="str">
        <f>PROPER(Inventory[[#This Row],[METAL]] &amp; " " &amp; Inventory[[#This Row],[Item Type]])</f>
        <v>925 Silver Chain</v>
      </c>
      <c r="M98" s="106" t="str">
        <f>IFERROR(VLOOKUP(Inventory[[#This Row],[Short Description]],Map!$G$12:$H$32,2,FALSE), IF(F97 = "925 Silver", "7113.11.10.00", "7113.19.29.00"))</f>
        <v>7113.11.10.00</v>
      </c>
      <c r="N98" s="106" t="str">
        <f>Inventory[[#This Row],[ASIN]] &amp; " " &amp; Inventory[[#This Row],[Short Description]]</f>
        <v>B073G9QLKH Ball Chain</v>
      </c>
      <c r="O98" s="33">
        <f>Inventory[[#This Row],[Total Price GBP]]/ EURtoGBP</f>
        <v>10.351208676581598</v>
      </c>
      <c r="P98" s="33">
        <f>Inventory[[#This Row],[Total Price GBP]]/USDtoGBP</f>
        <v>12.500706050401046</v>
      </c>
      <c r="Q98" s="33">
        <f>Inventory[[#This Row],[Total Price GBP]]/ CADtoGBP</f>
        <v>16.001622353649267</v>
      </c>
      <c r="R98" s="33">
        <f>Inventory[[#This Row],[Total Price GBP]]/AUDtoGBP</f>
        <v>16.378785386458627</v>
      </c>
      <c r="S98" s="33">
        <f>IFERROR(VLOOKUP(Inventory[[#This Row],[Assigned Item SKU]],skuQuantity[#All],2,FALSE),0)</f>
        <v>0</v>
      </c>
      <c r="T98" s="33" t="str">
        <f>PROPER(Inventory[[#This Row],[METAL]] &amp; " " &amp; Inventory[[#This Row],[Item Type]])</f>
        <v>925 Silver Chain</v>
      </c>
      <c r="U98" s="33">
        <f>Inventory[[#This Row],[Quantity]]*Inventory[[#This Row],[Weight (g)]]</f>
        <v>0</v>
      </c>
      <c r="V98" s="33">
        <f>Inventory[[#This Row],[Total Price GBP]]*Inventory[[#This Row],[Quantity]]</f>
        <v>0</v>
      </c>
      <c r="W98" s="33">
        <f>Inventory[[#This Row],[Total Cost GBP]]/EURtoGBP</f>
        <v>0</v>
      </c>
      <c r="X98" s="33">
        <f>Inventory[[#This Row],[Total Cost GBP]]/USDtoGBP</f>
        <v>0</v>
      </c>
      <c r="Y98" s="33">
        <f>Inventory[[#This Row],[Total Cost GBP]]/CADtoGBP</f>
        <v>0</v>
      </c>
      <c r="Z98" s="33">
        <f>Inventory[[#This Row],[Total Cost GBP]]*AUDtoGBP</f>
        <v>0</v>
      </c>
      <c r="AA98" s="33"/>
      <c r="AB98" s="33"/>
    </row>
    <row r="99" spans="1:28" x14ac:dyDescent="0.25">
      <c r="A99" t="s">
        <v>347</v>
      </c>
      <c r="B99" t="s">
        <v>348</v>
      </c>
      <c r="C99" t="s">
        <v>112</v>
      </c>
      <c r="D99" t="s">
        <v>229</v>
      </c>
      <c r="E99">
        <v>1.6843137254901961</v>
      </c>
      <c r="F99" t="s">
        <v>116</v>
      </c>
      <c r="G99" t="s">
        <v>1413</v>
      </c>
      <c r="H99">
        <v>2.3811731244117649</v>
      </c>
      <c r="I99" t="str">
        <f>IF(Inventory[[#This Row],[METAL]] = "925 Silver",  "7113.11.00"," 7113.19.00")</f>
        <v>7113.11.00</v>
      </c>
      <c r="J99" t="str">
        <f>IF(Inventory[[#This Row],[METAL]]= "925 Silver", "7113.11.10.00"," 7113.19.10.00")</f>
        <v>7113.11.10.00</v>
      </c>
      <c r="K99" t="str">
        <f>IF(Inventory[[#This Row],[METAL]] = "925 Silver",  "7113.11.00"," 7113.19.00")</f>
        <v>7113.11.00</v>
      </c>
      <c r="L99" s="106" t="str">
        <f>PROPER(Inventory[[#This Row],[METAL]] &amp; " " &amp; Inventory[[#This Row],[Item Type]])</f>
        <v>925 Silver Bracelet</v>
      </c>
      <c r="M99" s="106" t="str">
        <f>IFERROR(VLOOKUP(Inventory[[#This Row],[Short Description]],Map!$G$12:$H$32,2,FALSE), IF(F98 = "925 Silver", "7113.11.10.00", "7113.19.29.00"))</f>
        <v>7113.11.10.00</v>
      </c>
      <c r="N99" s="106" t="str">
        <f>Inventory[[#This Row],[ASIN]] &amp; " " &amp; Inventory[[#This Row],[Short Description]]</f>
        <v>B073V37ZPN French Rope Chain</v>
      </c>
      <c r="O99" s="33">
        <f>Inventory[[#This Row],[Total Price GBP]]/ EURtoGBP</f>
        <v>2.7029145589345376</v>
      </c>
      <c r="P99" s="33">
        <f>Inventory[[#This Row],[Total Price GBP]]/USDtoGBP</f>
        <v>3.2641927562558206</v>
      </c>
      <c r="Q99" s="33">
        <f>Inventory[[#This Row],[Total Price GBP]]/ CADtoGBP</f>
        <v>4.1783543717074645</v>
      </c>
      <c r="R99" s="33">
        <f>Inventory[[#This Row],[Total Price GBP]]/AUDtoGBP</f>
        <v>4.2768394360438338</v>
      </c>
      <c r="S99" s="33">
        <f>IFERROR(VLOOKUP(Inventory[[#This Row],[Assigned Item SKU]],skuQuantity[#All],2,FALSE),0)</f>
        <v>0</v>
      </c>
      <c r="T99" s="33" t="str">
        <f>PROPER(Inventory[[#This Row],[METAL]] &amp; " " &amp; Inventory[[#This Row],[Item Type]])</f>
        <v>925 Silver Bracelet</v>
      </c>
      <c r="U99" s="33">
        <f>Inventory[[#This Row],[Quantity]]*Inventory[[#This Row],[Weight (g)]]</f>
        <v>0</v>
      </c>
      <c r="V99" s="33">
        <f>Inventory[[#This Row],[Total Price GBP]]*Inventory[[#This Row],[Quantity]]</f>
        <v>0</v>
      </c>
      <c r="W99" s="33">
        <f>Inventory[[#This Row],[Total Cost GBP]]/EURtoGBP</f>
        <v>0</v>
      </c>
      <c r="X99" s="33">
        <f>Inventory[[#This Row],[Total Cost GBP]]/USDtoGBP</f>
        <v>0</v>
      </c>
      <c r="Y99" s="33">
        <f>Inventory[[#This Row],[Total Cost GBP]]/CADtoGBP</f>
        <v>0</v>
      </c>
      <c r="Z99" s="33">
        <f>Inventory[[#This Row],[Total Cost GBP]]*AUDtoGBP</f>
        <v>0</v>
      </c>
      <c r="AA99" s="33"/>
      <c r="AB99" s="33"/>
    </row>
    <row r="100" spans="1:28" x14ac:dyDescent="0.25">
      <c r="A100" t="s">
        <v>349</v>
      </c>
      <c r="B100" t="s">
        <v>350</v>
      </c>
      <c r="C100" t="s">
        <v>112</v>
      </c>
      <c r="D100" t="s">
        <v>229</v>
      </c>
      <c r="E100">
        <v>1.7882352941176471</v>
      </c>
      <c r="F100" t="s">
        <v>116</v>
      </c>
      <c r="G100" t="s">
        <v>1413</v>
      </c>
      <c r="H100">
        <v>2.5065983570588233</v>
      </c>
      <c r="I100" t="str">
        <f>IF(Inventory[[#This Row],[METAL]] = "925 Silver",  "7113.11.00"," 7113.19.00")</f>
        <v>7113.11.00</v>
      </c>
      <c r="J100" t="str">
        <f>IF(Inventory[[#This Row],[METAL]]= "925 Silver", "7113.11.10.00"," 7113.19.10.00")</f>
        <v>7113.11.10.00</v>
      </c>
      <c r="K100" t="str">
        <f>IF(Inventory[[#This Row],[METAL]] = "925 Silver",  "7113.11.00"," 7113.19.00")</f>
        <v>7113.11.00</v>
      </c>
      <c r="L100" s="106" t="str">
        <f>PROPER(Inventory[[#This Row],[METAL]] &amp; " " &amp; Inventory[[#This Row],[Item Type]])</f>
        <v>925 Silver Bracelet</v>
      </c>
      <c r="M100" s="106" t="str">
        <f>IFERROR(VLOOKUP(Inventory[[#This Row],[Short Description]],Map!$G$12:$H$32,2,FALSE), IF(F99 = "925 Silver", "7113.11.10.00", "7113.19.29.00"))</f>
        <v>7113.11.10.00</v>
      </c>
      <c r="N100" s="106" t="str">
        <f>Inventory[[#This Row],[ASIN]] &amp; " " &amp; Inventory[[#This Row],[Short Description]]</f>
        <v>B073V39GF8 French Rope Chain</v>
      </c>
      <c r="O100" s="33">
        <f>Inventory[[#This Row],[Total Price GBP]]/ EURtoGBP</f>
        <v>2.8452871079541451</v>
      </c>
      <c r="P100" s="33">
        <f>Inventory[[#This Row],[Total Price GBP]]/USDtoGBP</f>
        <v>3.4361299126351446</v>
      </c>
      <c r="Q100" s="33">
        <f>Inventory[[#This Row],[Total Price GBP]]/ CADtoGBP</f>
        <v>4.3984438157636268</v>
      </c>
      <c r="R100" s="33">
        <f>Inventory[[#This Row],[Total Price GBP]]/AUDtoGBP</f>
        <v>4.5021164542331045</v>
      </c>
      <c r="S100" s="33">
        <f>IFERROR(VLOOKUP(Inventory[[#This Row],[Assigned Item SKU]],skuQuantity[#All],2,FALSE),0)</f>
        <v>0</v>
      </c>
      <c r="T100" s="33" t="str">
        <f>PROPER(Inventory[[#This Row],[METAL]] &amp; " " &amp; Inventory[[#This Row],[Item Type]])</f>
        <v>925 Silver Bracelet</v>
      </c>
      <c r="U100" s="33">
        <f>Inventory[[#This Row],[Quantity]]*Inventory[[#This Row],[Weight (g)]]</f>
        <v>0</v>
      </c>
      <c r="V100" s="33">
        <f>Inventory[[#This Row],[Total Price GBP]]*Inventory[[#This Row],[Quantity]]</f>
        <v>0</v>
      </c>
      <c r="W100" s="33">
        <f>Inventory[[#This Row],[Total Cost GBP]]/EURtoGBP</f>
        <v>0</v>
      </c>
      <c r="X100" s="33">
        <f>Inventory[[#This Row],[Total Cost GBP]]/USDtoGBP</f>
        <v>0</v>
      </c>
      <c r="Y100" s="33">
        <f>Inventory[[#This Row],[Total Cost GBP]]/CADtoGBP</f>
        <v>0</v>
      </c>
      <c r="Z100" s="33">
        <f>Inventory[[#This Row],[Total Cost GBP]]*AUDtoGBP</f>
        <v>0</v>
      </c>
      <c r="AA100" s="33"/>
      <c r="AB100" s="33"/>
    </row>
    <row r="101" spans="1:28" x14ac:dyDescent="0.25">
      <c r="A101" t="s">
        <v>351</v>
      </c>
      <c r="B101" t="s">
        <v>352</v>
      </c>
      <c r="C101" t="s">
        <v>112</v>
      </c>
      <c r="D101" t="s">
        <v>234</v>
      </c>
      <c r="E101">
        <v>3.488</v>
      </c>
      <c r="F101" t="s">
        <v>116</v>
      </c>
      <c r="G101" t="s">
        <v>102</v>
      </c>
      <c r="H101">
        <v>4.6195379788000004</v>
      </c>
      <c r="I101" t="str">
        <f>IF(Inventory[[#This Row],[METAL]] = "925 Silver",  "7113.11.00"," 7113.19.00")</f>
        <v>7113.11.00</v>
      </c>
      <c r="J101" t="str">
        <f>IF(Inventory[[#This Row],[METAL]]= "925 Silver", "7113.11.10.00"," 7113.19.10.00")</f>
        <v>7113.11.10.00</v>
      </c>
      <c r="K101" t="str">
        <f>IF(Inventory[[#This Row],[METAL]] = "925 Silver",  "7113.11.00"," 7113.19.00")</f>
        <v>7113.11.00</v>
      </c>
      <c r="L101" s="106" t="str">
        <f>PROPER(Inventory[[#This Row],[METAL]] &amp; " " &amp; Inventory[[#This Row],[Item Type]])</f>
        <v>925 Silver Chain</v>
      </c>
      <c r="M101" s="106" t="str">
        <f>IFERROR(VLOOKUP(Inventory[[#This Row],[Short Description]],Map!$G$12:$H$32,2,FALSE), IF(F100 = "925 Silver", "7113.11.10.00", "7113.19.29.00"))</f>
        <v>7113.11.10.00</v>
      </c>
      <c r="N101" s="106" t="str">
        <f>Inventory[[#This Row],[ASIN]] &amp; " " &amp; Inventory[[#This Row],[Short Description]]</f>
        <v>B073G8ZG9L Snake Chain</v>
      </c>
      <c r="O101" s="33">
        <f>Inventory[[#This Row],[Total Price GBP]]/ EURtoGBP</f>
        <v>5.2437247550129689</v>
      </c>
      <c r="P101" s="33">
        <f>Inventory[[#This Row],[Total Price GBP]]/USDtoGBP</f>
        <v>6.3326190998282348</v>
      </c>
      <c r="Q101" s="33">
        <f>Inventory[[#This Row],[Total Price GBP]]/ CADtoGBP</f>
        <v>8.1061164814532116</v>
      </c>
      <c r="R101" s="33">
        <f>Inventory[[#This Row],[Total Price GBP]]/AUDtoGBP</f>
        <v>8.2971800754364544</v>
      </c>
      <c r="S101" s="33">
        <f>IFERROR(VLOOKUP(Inventory[[#This Row],[Assigned Item SKU]],skuQuantity[#All],2,FALSE),0)</f>
        <v>0</v>
      </c>
      <c r="T101" s="33" t="str">
        <f>PROPER(Inventory[[#This Row],[METAL]] &amp; " " &amp; Inventory[[#This Row],[Item Type]])</f>
        <v>925 Silver Chain</v>
      </c>
      <c r="U101" s="33">
        <f>Inventory[[#This Row],[Quantity]]*Inventory[[#This Row],[Weight (g)]]</f>
        <v>0</v>
      </c>
      <c r="V101" s="33">
        <f>Inventory[[#This Row],[Total Price GBP]]*Inventory[[#This Row],[Quantity]]</f>
        <v>0</v>
      </c>
      <c r="W101" s="33">
        <f>Inventory[[#This Row],[Total Cost GBP]]/EURtoGBP</f>
        <v>0</v>
      </c>
      <c r="X101" s="33">
        <f>Inventory[[#This Row],[Total Cost GBP]]/USDtoGBP</f>
        <v>0</v>
      </c>
      <c r="Y101" s="33">
        <f>Inventory[[#This Row],[Total Cost GBP]]/CADtoGBP</f>
        <v>0</v>
      </c>
      <c r="Z101" s="33">
        <f>Inventory[[#This Row],[Total Cost GBP]]*AUDtoGBP</f>
        <v>0</v>
      </c>
      <c r="AA101" s="33"/>
      <c r="AB101" s="33"/>
    </row>
    <row r="102" spans="1:28" x14ac:dyDescent="0.25">
      <c r="A102" t="s">
        <v>353</v>
      </c>
      <c r="B102" t="s">
        <v>354</v>
      </c>
      <c r="C102" t="s">
        <v>112</v>
      </c>
      <c r="D102" t="s">
        <v>234</v>
      </c>
      <c r="E102">
        <v>3.8</v>
      </c>
      <c r="F102" t="s">
        <v>116</v>
      </c>
      <c r="G102" t="s">
        <v>102</v>
      </c>
      <c r="H102">
        <v>5.0015948800000007</v>
      </c>
      <c r="I102" t="str">
        <f>IF(Inventory[[#This Row],[METAL]] = "925 Silver",  "7113.11.00"," 7113.19.00")</f>
        <v>7113.11.00</v>
      </c>
      <c r="J102" t="str">
        <f>IF(Inventory[[#This Row],[METAL]]= "925 Silver", "7113.11.10.00"," 7113.19.10.00")</f>
        <v>7113.11.10.00</v>
      </c>
      <c r="K102" t="str">
        <f>IF(Inventory[[#This Row],[METAL]] = "925 Silver",  "7113.11.00"," 7113.19.00")</f>
        <v>7113.11.00</v>
      </c>
      <c r="L102" s="106" t="str">
        <f>PROPER(Inventory[[#This Row],[METAL]] &amp; " " &amp; Inventory[[#This Row],[Item Type]])</f>
        <v>925 Silver Chain</v>
      </c>
      <c r="M102" s="106" t="str">
        <f>IFERROR(VLOOKUP(Inventory[[#This Row],[Short Description]],Map!$G$12:$H$32,2,FALSE), IF(F101 = "925 Silver", "7113.11.10.00", "7113.19.29.00"))</f>
        <v>7113.11.10.00</v>
      </c>
      <c r="N102" s="106" t="str">
        <f>Inventory[[#This Row],[ASIN]] &amp; " " &amp; Inventory[[#This Row],[Short Description]]</f>
        <v>B073G969SY Snake Chain</v>
      </c>
      <c r="O102" s="33">
        <f>Inventory[[#This Row],[Total Price GBP]]/ EURtoGBP</f>
        <v>5.6774047550129696</v>
      </c>
      <c r="P102" s="33">
        <f>Inventory[[#This Row],[Total Price GBP]]/USDtoGBP</f>
        <v>6.8563556381711441</v>
      </c>
      <c r="Q102" s="33">
        <f>Inventory[[#This Row],[Total Price GBP]]/ CADtoGBP</f>
        <v>8.7765293577804577</v>
      </c>
      <c r="R102" s="33">
        <f>Inventory[[#This Row],[Total Price GBP]]/AUDtoGBP</f>
        <v>8.9833947841080537</v>
      </c>
      <c r="S102" s="33">
        <f>IFERROR(VLOOKUP(Inventory[[#This Row],[Assigned Item SKU]],skuQuantity[#All],2,FALSE),0)</f>
        <v>0</v>
      </c>
      <c r="T102" s="33" t="str">
        <f>PROPER(Inventory[[#This Row],[METAL]] &amp; " " &amp; Inventory[[#This Row],[Item Type]])</f>
        <v>925 Silver Chain</v>
      </c>
      <c r="U102" s="33">
        <f>Inventory[[#This Row],[Quantity]]*Inventory[[#This Row],[Weight (g)]]</f>
        <v>0</v>
      </c>
      <c r="V102" s="33">
        <f>Inventory[[#This Row],[Total Price GBP]]*Inventory[[#This Row],[Quantity]]</f>
        <v>0</v>
      </c>
      <c r="W102" s="33">
        <f>Inventory[[#This Row],[Total Cost GBP]]/EURtoGBP</f>
        <v>0</v>
      </c>
      <c r="X102" s="33">
        <f>Inventory[[#This Row],[Total Cost GBP]]/USDtoGBP</f>
        <v>0</v>
      </c>
      <c r="Y102" s="33">
        <f>Inventory[[#This Row],[Total Cost GBP]]/CADtoGBP</f>
        <v>0</v>
      </c>
      <c r="Z102" s="33">
        <f>Inventory[[#This Row],[Total Cost GBP]]*AUDtoGBP</f>
        <v>0</v>
      </c>
      <c r="AA102" s="33"/>
      <c r="AB102" s="33"/>
    </row>
    <row r="103" spans="1:28" x14ac:dyDescent="0.25">
      <c r="A103" t="s">
        <v>355</v>
      </c>
      <c r="B103" t="s">
        <v>356</v>
      </c>
      <c r="C103" t="s">
        <v>112</v>
      </c>
      <c r="D103" t="s">
        <v>234</v>
      </c>
      <c r="E103">
        <v>4.5990000000000002</v>
      </c>
      <c r="F103" t="s">
        <v>116</v>
      </c>
      <c r="G103" t="s">
        <v>102</v>
      </c>
      <c r="H103">
        <v>5.98000341865</v>
      </c>
      <c r="I103" t="str">
        <f>IF(Inventory[[#This Row],[METAL]] = "925 Silver",  "7113.11.00"," 7113.19.00")</f>
        <v>7113.11.00</v>
      </c>
      <c r="J103" t="str">
        <f>IF(Inventory[[#This Row],[METAL]]= "925 Silver", "7113.11.10.00"," 7113.19.10.00")</f>
        <v>7113.11.10.00</v>
      </c>
      <c r="K103" t="str">
        <f>IF(Inventory[[#This Row],[METAL]] = "925 Silver",  "7113.11.00"," 7113.19.00")</f>
        <v>7113.11.00</v>
      </c>
      <c r="L103" s="106" t="str">
        <f>PROPER(Inventory[[#This Row],[METAL]] &amp; " " &amp; Inventory[[#This Row],[Item Type]])</f>
        <v>925 Silver Chain</v>
      </c>
      <c r="M103" s="106" t="str">
        <f>IFERROR(VLOOKUP(Inventory[[#This Row],[Short Description]],Map!$G$12:$H$32,2,FALSE), IF(F102 = "925 Silver", "7113.11.10.00", "7113.19.29.00"))</f>
        <v>7113.11.10.00</v>
      </c>
      <c r="N103" s="106" t="str">
        <f>Inventory[[#This Row],[ASIN]] &amp; " " &amp; Inventory[[#This Row],[Short Description]]</f>
        <v>B073GBYRL5 Snake Chain</v>
      </c>
      <c r="O103" s="33">
        <f>Inventory[[#This Row],[Total Price GBP]]/ EURtoGBP</f>
        <v>6.788014755012969</v>
      </c>
      <c r="P103" s="33">
        <f>Inventory[[#This Row],[Total Price GBP]]/USDtoGBP</f>
        <v>8.1975911962992978</v>
      </c>
      <c r="Q103" s="33">
        <f>Inventory[[#This Row],[Total Price GBP]]/ CADtoGBP</f>
        <v>10.493387973759525</v>
      </c>
      <c r="R103" s="33">
        <f>Inventory[[#This Row],[Total Price GBP]]/AUDtoGBP</f>
        <v>10.74072027202026</v>
      </c>
      <c r="S103" s="33">
        <f>IFERROR(VLOOKUP(Inventory[[#This Row],[Assigned Item SKU]],skuQuantity[#All],2,FALSE),0)</f>
        <v>0</v>
      </c>
      <c r="T103" s="33" t="str">
        <f>PROPER(Inventory[[#This Row],[METAL]] &amp; " " &amp; Inventory[[#This Row],[Item Type]])</f>
        <v>925 Silver Chain</v>
      </c>
      <c r="U103" s="33">
        <f>Inventory[[#This Row],[Quantity]]*Inventory[[#This Row],[Weight (g)]]</f>
        <v>0</v>
      </c>
      <c r="V103" s="33">
        <f>Inventory[[#This Row],[Total Price GBP]]*Inventory[[#This Row],[Quantity]]</f>
        <v>0</v>
      </c>
      <c r="W103" s="33">
        <f>Inventory[[#This Row],[Total Cost GBP]]/EURtoGBP</f>
        <v>0</v>
      </c>
      <c r="X103" s="33">
        <f>Inventory[[#This Row],[Total Cost GBP]]/USDtoGBP</f>
        <v>0</v>
      </c>
      <c r="Y103" s="33">
        <f>Inventory[[#This Row],[Total Cost GBP]]/CADtoGBP</f>
        <v>0</v>
      </c>
      <c r="Z103" s="33">
        <f>Inventory[[#This Row],[Total Cost GBP]]*AUDtoGBP</f>
        <v>0</v>
      </c>
      <c r="AA103" s="33"/>
      <c r="AB103" s="33"/>
    </row>
    <row r="104" spans="1:28" x14ac:dyDescent="0.25">
      <c r="A104" t="s">
        <v>357</v>
      </c>
      <c r="B104" t="s">
        <v>358</v>
      </c>
      <c r="C104" t="s">
        <v>112</v>
      </c>
      <c r="D104" t="s">
        <v>241</v>
      </c>
      <c r="E104">
        <v>1.3666666666666667</v>
      </c>
      <c r="F104" t="s">
        <v>116</v>
      </c>
      <c r="G104" t="s">
        <v>1413</v>
      </c>
      <c r="H104">
        <v>2.0941167250000001</v>
      </c>
      <c r="I104" t="str">
        <f>IF(Inventory[[#This Row],[METAL]] = "925 Silver",  "7113.11.00"," 7113.19.00")</f>
        <v>7113.11.00</v>
      </c>
      <c r="J104" t="str">
        <f>IF(Inventory[[#This Row],[METAL]]= "925 Silver", "7113.11.10.00"," 7113.19.10.00")</f>
        <v>7113.11.10.00</v>
      </c>
      <c r="K104" t="str">
        <f>IF(Inventory[[#This Row],[METAL]] = "925 Silver",  "7113.11.00"," 7113.19.00")</f>
        <v>7113.11.00</v>
      </c>
      <c r="L104" s="106" t="str">
        <f>PROPER(Inventory[[#This Row],[METAL]] &amp; " " &amp; Inventory[[#This Row],[Item Type]])</f>
        <v>925 Silver Bracelet</v>
      </c>
      <c r="M104" s="106" t="str">
        <f>IFERROR(VLOOKUP(Inventory[[#This Row],[Short Description]],Map!$G$12:$H$32,2,FALSE), IF(F103 = "925 Silver", "7113.11.10.00", "7113.19.29.00"))</f>
        <v>7113.11.10.00</v>
      </c>
      <c r="N104" s="106" t="str">
        <f>Inventory[[#This Row],[ASIN]] &amp; " " &amp; Inventory[[#This Row],[Short Description]]</f>
        <v>B073V3LQMF Heart Chain</v>
      </c>
      <c r="O104" s="33">
        <f>Inventory[[#This Row],[Total Price GBP]]/ EURtoGBP</f>
        <v>2.3770714216796356</v>
      </c>
      <c r="P104" s="33">
        <f>Inventory[[#This Row],[Total Price GBP]]/USDtoGBP</f>
        <v>2.8706861229117062</v>
      </c>
      <c r="Q104" s="33">
        <f>Inventory[[#This Row],[Total Price GBP]]/ CADtoGBP</f>
        <v>3.6746432601077768</v>
      </c>
      <c r="R104" s="33">
        <f>Inventory[[#This Row],[Total Price GBP]]/AUDtoGBP</f>
        <v>3.7612557026366837</v>
      </c>
      <c r="S104" s="33">
        <f>IFERROR(VLOOKUP(Inventory[[#This Row],[Assigned Item SKU]],skuQuantity[#All],2,FALSE),0)</f>
        <v>0</v>
      </c>
      <c r="T104" s="33" t="str">
        <f>PROPER(Inventory[[#This Row],[METAL]] &amp; " " &amp; Inventory[[#This Row],[Item Type]])</f>
        <v>925 Silver Bracelet</v>
      </c>
      <c r="U104" s="33">
        <f>Inventory[[#This Row],[Quantity]]*Inventory[[#This Row],[Weight (g)]]</f>
        <v>0</v>
      </c>
      <c r="V104" s="33">
        <f>Inventory[[#This Row],[Total Price GBP]]*Inventory[[#This Row],[Quantity]]</f>
        <v>0</v>
      </c>
      <c r="W104" s="33">
        <f>Inventory[[#This Row],[Total Cost GBP]]/EURtoGBP</f>
        <v>0</v>
      </c>
      <c r="X104" s="33">
        <f>Inventory[[#This Row],[Total Cost GBP]]/USDtoGBP</f>
        <v>0</v>
      </c>
      <c r="Y104" s="33">
        <f>Inventory[[#This Row],[Total Cost GBP]]/CADtoGBP</f>
        <v>0</v>
      </c>
      <c r="Z104" s="33">
        <f>Inventory[[#This Row],[Total Cost GBP]]*AUDtoGBP</f>
        <v>0</v>
      </c>
      <c r="AA104" s="33"/>
      <c r="AB104" s="33"/>
    </row>
    <row r="105" spans="1:28" x14ac:dyDescent="0.25">
      <c r="A105" t="s">
        <v>359</v>
      </c>
      <c r="B105" t="s">
        <v>360</v>
      </c>
      <c r="C105" t="s">
        <v>112</v>
      </c>
      <c r="D105" t="s">
        <v>241</v>
      </c>
      <c r="E105">
        <v>1.4322580645161287</v>
      </c>
      <c r="F105" t="s">
        <v>116</v>
      </c>
      <c r="G105" t="s">
        <v>1413</v>
      </c>
      <c r="H105">
        <v>2.1779031274193552</v>
      </c>
      <c r="I105" t="str">
        <f>IF(Inventory[[#This Row],[METAL]] = "925 Silver",  "7113.11.00"," 7113.19.00")</f>
        <v>7113.11.00</v>
      </c>
      <c r="J105" t="str">
        <f>IF(Inventory[[#This Row],[METAL]]= "925 Silver", "7113.11.10.00"," 7113.19.10.00")</f>
        <v>7113.11.10.00</v>
      </c>
      <c r="K105" t="str">
        <f>IF(Inventory[[#This Row],[METAL]] = "925 Silver",  "7113.11.00"," 7113.19.00")</f>
        <v>7113.11.00</v>
      </c>
      <c r="L105" s="106" t="str">
        <f>PROPER(Inventory[[#This Row],[METAL]] &amp; " " &amp; Inventory[[#This Row],[Item Type]])</f>
        <v>925 Silver Bracelet</v>
      </c>
      <c r="M105" s="106" t="str">
        <f>IFERROR(VLOOKUP(Inventory[[#This Row],[Short Description]],Map!$G$12:$H$32,2,FALSE), IF(F104 = "925 Silver", "7113.11.10.00", "7113.19.29.00"))</f>
        <v>7113.11.10.00</v>
      </c>
      <c r="N105" s="106" t="str">
        <f>Inventory[[#This Row],[ASIN]] &amp; " " &amp; Inventory[[#This Row],[Short Description]]</f>
        <v>B073V39W6Q Heart Chain</v>
      </c>
      <c r="O105" s="33">
        <f>Inventory[[#This Row],[Total Price GBP]]/ EURtoGBP</f>
        <v>2.4721789485613561</v>
      </c>
      <c r="P105" s="33">
        <f>Inventory[[#This Row],[Total Price GBP]]/USDtoGBP</f>
        <v>2.9855433607354183</v>
      </c>
      <c r="Q105" s="33">
        <f>Inventory[[#This Row],[Total Price GBP]]/ CADtoGBP</f>
        <v>3.8216671271460196</v>
      </c>
      <c r="R105" s="33">
        <f>Inventory[[#This Row],[Total Price GBP]]/AUDtoGBP</f>
        <v>3.9117449662679702</v>
      </c>
      <c r="S105" s="33">
        <f>IFERROR(VLOOKUP(Inventory[[#This Row],[Assigned Item SKU]],skuQuantity[#All],2,FALSE),0)</f>
        <v>0</v>
      </c>
      <c r="T105" s="33" t="str">
        <f>PROPER(Inventory[[#This Row],[METAL]] &amp; " " &amp; Inventory[[#This Row],[Item Type]])</f>
        <v>925 Silver Bracelet</v>
      </c>
      <c r="U105" s="33">
        <f>Inventory[[#This Row],[Quantity]]*Inventory[[#This Row],[Weight (g)]]</f>
        <v>0</v>
      </c>
      <c r="V105" s="33">
        <f>Inventory[[#This Row],[Total Price GBP]]*Inventory[[#This Row],[Quantity]]</f>
        <v>0</v>
      </c>
      <c r="W105" s="33">
        <f>Inventory[[#This Row],[Total Cost GBP]]/EURtoGBP</f>
        <v>0</v>
      </c>
      <c r="X105" s="33">
        <f>Inventory[[#This Row],[Total Cost GBP]]/USDtoGBP</f>
        <v>0</v>
      </c>
      <c r="Y105" s="33">
        <f>Inventory[[#This Row],[Total Cost GBP]]/CADtoGBP</f>
        <v>0</v>
      </c>
      <c r="Z105" s="33">
        <f>Inventory[[#This Row],[Total Cost GBP]]*AUDtoGBP</f>
        <v>0</v>
      </c>
      <c r="AA105" s="33"/>
      <c r="AB105" s="33"/>
    </row>
    <row r="106" spans="1:28" x14ac:dyDescent="0.25">
      <c r="A106" t="s">
        <v>361</v>
      </c>
      <c r="B106" t="s">
        <v>362</v>
      </c>
      <c r="C106" t="s">
        <v>112</v>
      </c>
      <c r="D106" t="s">
        <v>241</v>
      </c>
      <c r="E106">
        <v>1.42</v>
      </c>
      <c r="F106" t="s">
        <v>116</v>
      </c>
      <c r="G106" t="s">
        <v>1413</v>
      </c>
      <c r="H106">
        <v>2.1622446850000001</v>
      </c>
      <c r="I106" t="str">
        <f>IF(Inventory[[#This Row],[METAL]] = "925 Silver",  "7113.11.00"," 7113.19.00")</f>
        <v>7113.11.00</v>
      </c>
      <c r="J106" t="str">
        <f>IF(Inventory[[#This Row],[METAL]]= "925 Silver", "7113.11.10.00"," 7113.19.10.00")</f>
        <v>7113.11.10.00</v>
      </c>
      <c r="K106" t="str">
        <f>IF(Inventory[[#This Row],[METAL]] = "925 Silver",  "7113.11.00"," 7113.19.00")</f>
        <v>7113.11.00</v>
      </c>
      <c r="L106" s="106" t="str">
        <f>PROPER(Inventory[[#This Row],[METAL]] &amp; " " &amp; Inventory[[#This Row],[Item Type]])</f>
        <v>925 Silver Bracelet</v>
      </c>
      <c r="M106" s="106" t="str">
        <f>IFERROR(VLOOKUP(Inventory[[#This Row],[Short Description]],Map!$G$12:$H$32,2,FALSE), IF(F105 = "925 Silver", "7113.11.10.00", "7113.19.29.00"))</f>
        <v>7113.11.10.00</v>
      </c>
      <c r="N106" s="106" t="str">
        <f>Inventory[[#This Row],[ASIN]] &amp; " " &amp; Inventory[[#This Row],[Short Description]]</f>
        <v>B073V3W1QD Heart Chain</v>
      </c>
      <c r="O106" s="33">
        <f>Inventory[[#This Row],[Total Price GBP]]/ EURtoGBP</f>
        <v>2.4544047550129688</v>
      </c>
      <c r="P106" s="33">
        <f>Inventory[[#This Row],[Total Price GBP]]/USDtoGBP</f>
        <v>2.9640782376011505</v>
      </c>
      <c r="Q106" s="33">
        <f>Inventory[[#This Row],[Total Price GBP]]/ CADtoGBP</f>
        <v>3.7941905356011674</v>
      </c>
      <c r="R106" s="33">
        <f>Inventory[[#This Row],[Total Price GBP]]/AUDtoGBP</f>
        <v>3.88362074322868</v>
      </c>
      <c r="S106" s="33">
        <f>IFERROR(VLOOKUP(Inventory[[#This Row],[Assigned Item SKU]],skuQuantity[#All],2,FALSE),0)</f>
        <v>0</v>
      </c>
      <c r="T106" s="33" t="str">
        <f>PROPER(Inventory[[#This Row],[METAL]] &amp; " " &amp; Inventory[[#This Row],[Item Type]])</f>
        <v>925 Silver Bracelet</v>
      </c>
      <c r="U106" s="33">
        <f>Inventory[[#This Row],[Quantity]]*Inventory[[#This Row],[Weight (g)]]</f>
        <v>0</v>
      </c>
      <c r="V106" s="33">
        <f>Inventory[[#This Row],[Total Price GBP]]*Inventory[[#This Row],[Quantity]]</f>
        <v>0</v>
      </c>
      <c r="W106" s="33">
        <f>Inventory[[#This Row],[Total Cost GBP]]/EURtoGBP</f>
        <v>0</v>
      </c>
      <c r="X106" s="33">
        <f>Inventory[[#This Row],[Total Cost GBP]]/USDtoGBP</f>
        <v>0</v>
      </c>
      <c r="Y106" s="33">
        <f>Inventory[[#This Row],[Total Cost GBP]]/CADtoGBP</f>
        <v>0</v>
      </c>
      <c r="Z106" s="33">
        <f>Inventory[[#This Row],[Total Cost GBP]]*AUDtoGBP</f>
        <v>0</v>
      </c>
      <c r="AA106" s="33"/>
      <c r="AB106" s="33"/>
    </row>
    <row r="107" spans="1:28" x14ac:dyDescent="0.25">
      <c r="A107" t="s">
        <v>363</v>
      </c>
      <c r="B107" t="s">
        <v>364</v>
      </c>
      <c r="C107" t="s">
        <v>112</v>
      </c>
      <c r="D107" t="s">
        <v>241</v>
      </c>
      <c r="E107">
        <v>2.5588235294117645</v>
      </c>
      <c r="F107" t="s">
        <v>116</v>
      </c>
      <c r="G107" t="s">
        <v>102</v>
      </c>
      <c r="H107">
        <v>3.481722969117647</v>
      </c>
      <c r="I107" t="str">
        <f>IF(Inventory[[#This Row],[METAL]] = "925 Silver",  "7113.11.00"," 7113.19.00")</f>
        <v>7113.11.00</v>
      </c>
      <c r="J107" t="str">
        <f>IF(Inventory[[#This Row],[METAL]]= "925 Silver", "7113.11.10.00"," 7113.19.10.00")</f>
        <v>7113.11.10.00</v>
      </c>
      <c r="K107" t="str">
        <f>IF(Inventory[[#This Row],[METAL]] = "925 Silver",  "7113.11.00"," 7113.19.00")</f>
        <v>7113.11.00</v>
      </c>
      <c r="L107" s="106" t="str">
        <f>PROPER(Inventory[[#This Row],[METAL]] &amp; " " &amp; Inventory[[#This Row],[Item Type]])</f>
        <v>925 Silver Chain</v>
      </c>
      <c r="M107" s="106" t="str">
        <f>IFERROR(VLOOKUP(Inventory[[#This Row],[Short Description]],Map!$G$12:$H$32,2,FALSE), IF(F106 = "925 Silver", "7113.11.10.00", "7113.19.29.00"))</f>
        <v>7113.11.10.00</v>
      </c>
      <c r="N107" s="106" t="str">
        <f>Inventory[[#This Row],[ASIN]] &amp; " " &amp; Inventory[[#This Row],[Short Description]]</f>
        <v>B072NCX43X Heart Chain</v>
      </c>
      <c r="O107" s="33">
        <f>Inventory[[#This Row],[Total Price GBP]]/ EURtoGBP</f>
        <v>3.9521694608953215</v>
      </c>
      <c r="P107" s="33">
        <f>Inventory[[#This Row],[Total Price GBP]]/USDtoGBP</f>
        <v>4.7728637529834792</v>
      </c>
      <c r="Q107" s="33">
        <f>Inventory[[#This Row],[Total Price GBP]]/ CADtoGBP</f>
        <v>6.1095399742011027</v>
      </c>
      <c r="R107" s="33">
        <f>Inventory[[#This Row],[Total Price GBP]]/AUDtoGBP</f>
        <v>6.253543661753084</v>
      </c>
      <c r="S107" s="33">
        <f>IFERROR(VLOOKUP(Inventory[[#This Row],[Assigned Item SKU]],skuQuantity[#All],2,FALSE),0)</f>
        <v>0</v>
      </c>
      <c r="T107" s="33" t="str">
        <f>PROPER(Inventory[[#This Row],[METAL]] &amp; " " &amp; Inventory[[#This Row],[Item Type]])</f>
        <v>925 Silver Chain</v>
      </c>
      <c r="U107" s="33">
        <f>Inventory[[#This Row],[Quantity]]*Inventory[[#This Row],[Weight (g)]]</f>
        <v>0</v>
      </c>
      <c r="V107" s="33">
        <f>Inventory[[#This Row],[Total Price GBP]]*Inventory[[#This Row],[Quantity]]</f>
        <v>0</v>
      </c>
      <c r="W107" s="33">
        <f>Inventory[[#This Row],[Total Cost GBP]]/EURtoGBP</f>
        <v>0</v>
      </c>
      <c r="X107" s="33">
        <f>Inventory[[#This Row],[Total Cost GBP]]/USDtoGBP</f>
        <v>0</v>
      </c>
      <c r="Y107" s="33">
        <f>Inventory[[#This Row],[Total Cost GBP]]/CADtoGBP</f>
        <v>0</v>
      </c>
      <c r="Z107" s="33">
        <f>Inventory[[#This Row],[Total Cost GBP]]*AUDtoGBP</f>
        <v>0</v>
      </c>
      <c r="AA107" s="33"/>
      <c r="AB107" s="33"/>
    </row>
    <row r="108" spans="1:28" x14ac:dyDescent="0.25">
      <c r="A108" t="s">
        <v>365</v>
      </c>
      <c r="B108" t="s">
        <v>366</v>
      </c>
      <c r="C108" t="s">
        <v>112</v>
      </c>
      <c r="D108" t="s">
        <v>241</v>
      </c>
      <c r="E108">
        <v>3.1823529411764708</v>
      </c>
      <c r="F108" t="s">
        <v>116</v>
      </c>
      <c r="G108" t="s">
        <v>102</v>
      </c>
      <c r="H108">
        <v>4.2452605167647066</v>
      </c>
      <c r="I108" t="str">
        <f>IF(Inventory[[#This Row],[METAL]] = "925 Silver",  "7113.11.00"," 7113.19.00")</f>
        <v>7113.11.00</v>
      </c>
      <c r="J108" t="str">
        <f>IF(Inventory[[#This Row],[METAL]]= "925 Silver", "7113.11.10.00"," 7113.19.10.00")</f>
        <v>7113.11.10.00</v>
      </c>
      <c r="K108" t="str">
        <f>IF(Inventory[[#This Row],[METAL]] = "925 Silver",  "7113.11.00"," 7113.19.00")</f>
        <v>7113.11.00</v>
      </c>
      <c r="L108" s="106" t="str">
        <f>PROPER(Inventory[[#This Row],[METAL]] &amp; " " &amp; Inventory[[#This Row],[Item Type]])</f>
        <v>925 Silver Chain</v>
      </c>
      <c r="M108" s="106" t="str">
        <f>IFERROR(VLOOKUP(Inventory[[#This Row],[Short Description]],Map!$G$12:$H$32,2,FALSE), IF(F107 = "925 Silver", "7113.11.10.00", "7113.19.29.00"))</f>
        <v>7113.11.10.00</v>
      </c>
      <c r="N108" s="106" t="str">
        <f>Inventory[[#This Row],[ASIN]] &amp; " " &amp; Inventory[[#This Row],[Short Description]]</f>
        <v>B072NBWJ6G Heart Chain</v>
      </c>
      <c r="O108" s="33">
        <f>Inventory[[#This Row],[Total Price GBP]]/ EURtoGBP</f>
        <v>4.8188753432482638</v>
      </c>
      <c r="P108" s="33">
        <f>Inventory[[#This Row],[Total Price GBP]]/USDtoGBP</f>
        <v>5.8195468801393684</v>
      </c>
      <c r="Q108" s="33">
        <f>Inventory[[#This Row],[Total Price GBP]]/ CADtoGBP</f>
        <v>7.4493545460466555</v>
      </c>
      <c r="R108" s="33">
        <f>Inventory[[#This Row],[Total Price GBP]]/AUDtoGBP</f>
        <v>7.6249380644527376</v>
      </c>
      <c r="S108" s="33">
        <f>IFERROR(VLOOKUP(Inventory[[#This Row],[Assigned Item SKU]],skuQuantity[#All],2,FALSE),0)</f>
        <v>0</v>
      </c>
      <c r="T108" s="33" t="str">
        <f>PROPER(Inventory[[#This Row],[METAL]] &amp; " " &amp; Inventory[[#This Row],[Item Type]])</f>
        <v>925 Silver Chain</v>
      </c>
      <c r="U108" s="33">
        <f>Inventory[[#This Row],[Quantity]]*Inventory[[#This Row],[Weight (g)]]</f>
        <v>0</v>
      </c>
      <c r="V108" s="33">
        <f>Inventory[[#This Row],[Total Price GBP]]*Inventory[[#This Row],[Quantity]]</f>
        <v>0</v>
      </c>
      <c r="W108" s="33">
        <f>Inventory[[#This Row],[Total Cost GBP]]/EURtoGBP</f>
        <v>0</v>
      </c>
      <c r="X108" s="33">
        <f>Inventory[[#This Row],[Total Cost GBP]]/USDtoGBP</f>
        <v>0</v>
      </c>
      <c r="Y108" s="33">
        <f>Inventory[[#This Row],[Total Cost GBP]]/CADtoGBP</f>
        <v>0</v>
      </c>
      <c r="Z108" s="33">
        <f>Inventory[[#This Row],[Total Cost GBP]]*AUDtoGBP</f>
        <v>0</v>
      </c>
      <c r="AA108" s="33"/>
      <c r="AB108" s="33"/>
    </row>
    <row r="109" spans="1:28" x14ac:dyDescent="0.25">
      <c r="A109" t="s">
        <v>367</v>
      </c>
      <c r="B109" t="s">
        <v>368</v>
      </c>
      <c r="C109" t="s">
        <v>112</v>
      </c>
      <c r="D109" t="s">
        <v>241</v>
      </c>
      <c r="E109">
        <v>3.6333333333333337</v>
      </c>
      <c r="F109" t="s">
        <v>116</v>
      </c>
      <c r="G109" t="s">
        <v>102</v>
      </c>
      <c r="H109">
        <v>4.7975046550000009</v>
      </c>
      <c r="I109" t="str">
        <f>IF(Inventory[[#This Row],[METAL]] = "925 Silver",  "7113.11.00"," 7113.19.00")</f>
        <v>7113.11.00</v>
      </c>
      <c r="J109" t="str">
        <f>IF(Inventory[[#This Row],[METAL]]= "925 Silver", "7113.11.10.00"," 7113.19.10.00")</f>
        <v>7113.11.10.00</v>
      </c>
      <c r="K109" t="str">
        <f>IF(Inventory[[#This Row],[METAL]] = "925 Silver",  "7113.11.00"," 7113.19.00")</f>
        <v>7113.11.00</v>
      </c>
      <c r="L109" s="106" t="str">
        <f>PROPER(Inventory[[#This Row],[METAL]] &amp; " " &amp; Inventory[[#This Row],[Item Type]])</f>
        <v>925 Silver Chain</v>
      </c>
      <c r="M109" s="106" t="str">
        <f>IFERROR(VLOOKUP(Inventory[[#This Row],[Short Description]],Map!$G$12:$H$32,2,FALSE), IF(F108 = "925 Silver", "7113.11.10.00", "7113.19.29.00"))</f>
        <v>7113.11.10.00</v>
      </c>
      <c r="N109" s="106" t="str">
        <f>Inventory[[#This Row],[ASIN]] &amp; " " &amp; Inventory[[#This Row],[Short Description]]</f>
        <v>B071GYZNP8 Heart Chain</v>
      </c>
      <c r="O109" s="33">
        <f>Inventory[[#This Row],[Total Price GBP]]/ EURtoGBP</f>
        <v>5.4457380883463031</v>
      </c>
      <c r="P109" s="33">
        <f>Inventory[[#This Row],[Total Price GBP]]/USDtoGBP</f>
        <v>6.5765818463213002</v>
      </c>
      <c r="Q109" s="33">
        <f>Inventory[[#This Row],[Total Price GBP]]/ CADtoGBP</f>
        <v>8.4184028212808606</v>
      </c>
      <c r="R109" s="33">
        <f>Inventory[[#This Row],[Total Price GBP]]/AUDtoGBP</f>
        <v>8.6168270978518589</v>
      </c>
      <c r="S109" s="33">
        <f>IFERROR(VLOOKUP(Inventory[[#This Row],[Assigned Item SKU]],skuQuantity[#All],2,FALSE),0)</f>
        <v>0</v>
      </c>
      <c r="T109" s="33" t="str">
        <f>PROPER(Inventory[[#This Row],[METAL]] &amp; " " &amp; Inventory[[#This Row],[Item Type]])</f>
        <v>925 Silver Chain</v>
      </c>
      <c r="U109" s="33">
        <f>Inventory[[#This Row],[Quantity]]*Inventory[[#This Row],[Weight (g)]]</f>
        <v>0</v>
      </c>
      <c r="V109" s="33">
        <f>Inventory[[#This Row],[Total Price GBP]]*Inventory[[#This Row],[Quantity]]</f>
        <v>0</v>
      </c>
      <c r="W109" s="33">
        <f>Inventory[[#This Row],[Total Cost GBP]]/EURtoGBP</f>
        <v>0</v>
      </c>
      <c r="X109" s="33">
        <f>Inventory[[#This Row],[Total Cost GBP]]/USDtoGBP</f>
        <v>0</v>
      </c>
      <c r="Y109" s="33">
        <f>Inventory[[#This Row],[Total Cost GBP]]/CADtoGBP</f>
        <v>0</v>
      </c>
      <c r="Z109" s="33">
        <f>Inventory[[#This Row],[Total Cost GBP]]*AUDtoGBP</f>
        <v>0</v>
      </c>
      <c r="AA109" s="33"/>
      <c r="AB109" s="33"/>
    </row>
    <row r="110" spans="1:28" x14ac:dyDescent="0.25">
      <c r="A110" t="s">
        <v>369</v>
      </c>
      <c r="B110" t="s">
        <v>370</v>
      </c>
      <c r="C110" t="s">
        <v>112</v>
      </c>
      <c r="D110" t="s">
        <v>241</v>
      </c>
      <c r="E110">
        <v>4.158823529411765</v>
      </c>
      <c r="F110" t="s">
        <v>116</v>
      </c>
      <c r="G110" t="s">
        <v>102</v>
      </c>
      <c r="H110">
        <v>5.4409891291176473</v>
      </c>
      <c r="I110" t="str">
        <f>IF(Inventory[[#This Row],[METAL]] = "925 Silver",  "7113.11.00"," 7113.19.00")</f>
        <v>7113.11.00</v>
      </c>
      <c r="J110" t="str">
        <f>IF(Inventory[[#This Row],[METAL]]= "925 Silver", "7113.11.10.00"," 7113.19.10.00")</f>
        <v>7113.11.10.00</v>
      </c>
      <c r="K110" t="str">
        <f>IF(Inventory[[#This Row],[METAL]] = "925 Silver",  "7113.11.00"," 7113.19.00")</f>
        <v>7113.11.00</v>
      </c>
      <c r="L110" s="106" t="str">
        <f>PROPER(Inventory[[#This Row],[METAL]] &amp; " " &amp; Inventory[[#This Row],[Item Type]])</f>
        <v>925 Silver Chain</v>
      </c>
      <c r="M110" s="106" t="str">
        <f>IFERROR(VLOOKUP(Inventory[[#This Row],[Short Description]],Map!$G$12:$H$32,2,FALSE), IF(F109 = "925 Silver", "7113.11.10.00", "7113.19.29.00"))</f>
        <v>7113.11.10.00</v>
      </c>
      <c r="N110" s="106" t="str">
        <f>Inventory[[#This Row],[ASIN]] &amp; " " &amp; Inventory[[#This Row],[Short Description]]</f>
        <v>B071KL1BNN Heart Chain</v>
      </c>
      <c r="O110" s="33">
        <f>Inventory[[#This Row],[Total Price GBP]]/ EURtoGBP</f>
        <v>6.1761694608953217</v>
      </c>
      <c r="P110" s="33">
        <f>Inventory[[#This Row],[Total Price GBP]]/USDtoGBP</f>
        <v>7.4586921547419847</v>
      </c>
      <c r="Q110" s="33">
        <f>Inventory[[#This Row],[Total Price GBP]]/ CADtoGBP</f>
        <v>9.5475547245972372</v>
      </c>
      <c r="R110" s="33">
        <f>Inventory[[#This Row],[Total Price GBP]]/AUDtoGBP</f>
        <v>9.7725934498125717</v>
      </c>
      <c r="S110" s="33">
        <f>IFERROR(VLOOKUP(Inventory[[#This Row],[Assigned Item SKU]],skuQuantity[#All],2,FALSE),0)</f>
        <v>0</v>
      </c>
      <c r="T110" s="33" t="str">
        <f>PROPER(Inventory[[#This Row],[METAL]] &amp; " " &amp; Inventory[[#This Row],[Item Type]])</f>
        <v>925 Silver Chain</v>
      </c>
      <c r="U110" s="33">
        <f>Inventory[[#This Row],[Quantity]]*Inventory[[#This Row],[Weight (g)]]</f>
        <v>0</v>
      </c>
      <c r="V110" s="33">
        <f>Inventory[[#This Row],[Total Price GBP]]*Inventory[[#This Row],[Quantity]]</f>
        <v>0</v>
      </c>
      <c r="W110" s="33">
        <f>Inventory[[#This Row],[Total Cost GBP]]/EURtoGBP</f>
        <v>0</v>
      </c>
      <c r="X110" s="33">
        <f>Inventory[[#This Row],[Total Cost GBP]]/USDtoGBP</f>
        <v>0</v>
      </c>
      <c r="Y110" s="33">
        <f>Inventory[[#This Row],[Total Cost GBP]]/CADtoGBP</f>
        <v>0</v>
      </c>
      <c r="Z110" s="33">
        <f>Inventory[[#This Row],[Total Cost GBP]]*AUDtoGBP</f>
        <v>0</v>
      </c>
      <c r="AA110" s="33"/>
      <c r="AB110" s="33"/>
    </row>
    <row r="111" spans="1:28" x14ac:dyDescent="0.25">
      <c r="A111" t="s">
        <v>371</v>
      </c>
      <c r="B111" t="s">
        <v>372</v>
      </c>
      <c r="C111" t="s">
        <v>112</v>
      </c>
      <c r="D111" t="s">
        <v>256</v>
      </c>
      <c r="E111">
        <v>3.5</v>
      </c>
      <c r="F111" t="s">
        <v>116</v>
      </c>
      <c r="G111" t="s">
        <v>1425</v>
      </c>
      <c r="H111">
        <v>5.7750821500000002</v>
      </c>
      <c r="I111" t="str">
        <f>IF(Inventory[[#This Row],[METAL]] = "925 Silver",  "7113.11.00"," 7113.19.00")</f>
        <v>7113.11.00</v>
      </c>
      <c r="J111" t="str">
        <f>IF(Inventory[[#This Row],[METAL]]= "925 Silver", "7113.11.10.00"," 7113.19.10.00")</f>
        <v>7113.11.10.00</v>
      </c>
      <c r="K111" t="str">
        <f>IF(Inventory[[#This Row],[METAL]] = "925 Silver",  "7113.11.00"," 7113.19.00")</f>
        <v>7113.11.00</v>
      </c>
      <c r="L111" s="106" t="str">
        <f>PROPER(Inventory[[#This Row],[METAL]] &amp; " " &amp; Inventory[[#This Row],[Item Type]])</f>
        <v>925 Silver Anklet</v>
      </c>
      <c r="M111" s="106" t="str">
        <f>IFERROR(VLOOKUP(Inventory[[#This Row],[Short Description]],Map!$G$12:$H$32,2,FALSE), IF(F110 = "925 Silver", "7113.11.10.00", "7113.19.29.00"))</f>
        <v>7113.11.10.00</v>
      </c>
      <c r="N111" s="106" t="str">
        <f>Inventory[[#This Row],[ASIN]] &amp; " " &amp; Inventory[[#This Row],[Short Description]]</f>
        <v>B077MN3FMF Cube and Oval Link Chain</v>
      </c>
      <c r="O111" s="33">
        <f>Inventory[[#This Row],[Total Price GBP]]/ EURtoGBP</f>
        <v>6.5554047550129688</v>
      </c>
      <c r="P111" s="33">
        <f>Inventory[[#This Row],[Total Price GBP]]/USDtoGBP</f>
        <v>7.9166781816711289</v>
      </c>
      <c r="Q111" s="33">
        <f>Inventory[[#This Row],[Total Price GBP]]/ CADtoGBP</f>
        <v>10.133803166614902</v>
      </c>
      <c r="R111" s="33">
        <f>Inventory[[#This Row],[Total Price GBP]]/AUDtoGBP</f>
        <v>10.372659943243049</v>
      </c>
      <c r="S111" s="33">
        <f>IFERROR(VLOOKUP(Inventory[[#This Row],[Assigned Item SKU]],skuQuantity[#All],2,FALSE),0)</f>
        <v>0</v>
      </c>
      <c r="T111" s="33" t="str">
        <f>PROPER(Inventory[[#This Row],[METAL]] &amp; " " &amp; Inventory[[#This Row],[Item Type]])</f>
        <v>925 Silver Anklet</v>
      </c>
      <c r="U111" s="33">
        <f>Inventory[[#This Row],[Quantity]]*Inventory[[#This Row],[Weight (g)]]</f>
        <v>0</v>
      </c>
      <c r="V111" s="33">
        <f>Inventory[[#This Row],[Total Price GBP]]*Inventory[[#This Row],[Quantity]]</f>
        <v>0</v>
      </c>
      <c r="W111" s="33">
        <f>Inventory[[#This Row],[Total Cost GBP]]/EURtoGBP</f>
        <v>0</v>
      </c>
      <c r="X111" s="33">
        <f>Inventory[[#This Row],[Total Cost GBP]]/USDtoGBP</f>
        <v>0</v>
      </c>
      <c r="Y111" s="33">
        <f>Inventory[[#This Row],[Total Cost GBP]]/CADtoGBP</f>
        <v>0</v>
      </c>
      <c r="Z111" s="33">
        <f>Inventory[[#This Row],[Total Cost GBP]]*AUDtoGBP</f>
        <v>0</v>
      </c>
      <c r="AA111" s="33"/>
      <c r="AB111" s="33"/>
    </row>
    <row r="112" spans="1:28" x14ac:dyDescent="0.25">
      <c r="A112" t="s">
        <v>373</v>
      </c>
      <c r="B112" t="s">
        <v>374</v>
      </c>
      <c r="C112" t="s">
        <v>112</v>
      </c>
      <c r="D112" t="s">
        <v>259</v>
      </c>
      <c r="E112">
        <v>1.8420000000000001</v>
      </c>
      <c r="F112" t="s">
        <v>116</v>
      </c>
      <c r="G112" t="s">
        <v>1413</v>
      </c>
      <c r="H112">
        <v>2.6688524178999997</v>
      </c>
      <c r="I112" t="str">
        <f>IF(Inventory[[#This Row],[METAL]] = "925 Silver",  "7113.11.00"," 7113.19.00")</f>
        <v>7113.11.00</v>
      </c>
      <c r="J112" t="str">
        <f>IF(Inventory[[#This Row],[METAL]]= "925 Silver", "7113.11.10.00"," 7113.19.10.00")</f>
        <v>7113.11.10.00</v>
      </c>
      <c r="K112" t="str">
        <f>IF(Inventory[[#This Row],[METAL]] = "925 Silver",  "7113.11.00"," 7113.19.00")</f>
        <v>7113.11.00</v>
      </c>
      <c r="L112" s="106" t="str">
        <f>PROPER(Inventory[[#This Row],[METAL]] &amp; " " &amp; Inventory[[#This Row],[Item Type]])</f>
        <v>925 Silver Bracelet</v>
      </c>
      <c r="M112" s="106" t="str">
        <f>IFERROR(VLOOKUP(Inventory[[#This Row],[Short Description]],Map!$G$12:$H$32,2,FALSE), IF(F111 = "925 Silver", "7113.11.10.00", "7113.19.29.00"))</f>
        <v>7113.11.10.00</v>
      </c>
      <c r="N112" s="106" t="str">
        <f>Inventory[[#This Row],[ASIN]] &amp; " " &amp; Inventory[[#This Row],[Short Description]]</f>
        <v>B073V3CL2H Bismark Chain</v>
      </c>
      <c r="O112" s="33">
        <f>Inventory[[#This Row],[Total Price GBP]]/ EURtoGBP</f>
        <v>3.0294647550129685</v>
      </c>
      <c r="P112" s="33">
        <f>Inventory[[#This Row],[Total Price GBP]]/USDtoGBP</f>
        <v>3.6585532738939768</v>
      </c>
      <c r="Q112" s="33">
        <f>Inventory[[#This Row],[Total Price GBP]]/ CADtoGBP</f>
        <v>4.6831585042894766</v>
      </c>
      <c r="R112" s="33">
        <f>Inventory[[#This Row],[Total Price GBP]]/AUDtoGBP</f>
        <v>4.7935419532653203</v>
      </c>
      <c r="S112" s="33">
        <f>IFERROR(VLOOKUP(Inventory[[#This Row],[Assigned Item SKU]],skuQuantity[#All],2,FALSE),0)</f>
        <v>0</v>
      </c>
      <c r="T112" s="33" t="str">
        <f>PROPER(Inventory[[#This Row],[METAL]] &amp; " " &amp; Inventory[[#This Row],[Item Type]])</f>
        <v>925 Silver Bracelet</v>
      </c>
      <c r="U112" s="33">
        <f>Inventory[[#This Row],[Quantity]]*Inventory[[#This Row],[Weight (g)]]</f>
        <v>0</v>
      </c>
      <c r="V112" s="33">
        <f>Inventory[[#This Row],[Total Price GBP]]*Inventory[[#This Row],[Quantity]]</f>
        <v>0</v>
      </c>
      <c r="W112" s="33">
        <f>Inventory[[#This Row],[Total Cost GBP]]/EURtoGBP</f>
        <v>0</v>
      </c>
      <c r="X112" s="33">
        <f>Inventory[[#This Row],[Total Cost GBP]]/USDtoGBP</f>
        <v>0</v>
      </c>
      <c r="Y112" s="33">
        <f>Inventory[[#This Row],[Total Cost GBP]]/CADtoGBP</f>
        <v>0</v>
      </c>
      <c r="Z112" s="33">
        <f>Inventory[[#This Row],[Total Cost GBP]]*AUDtoGBP</f>
        <v>0</v>
      </c>
      <c r="AA112" s="33"/>
      <c r="AB112" s="33"/>
    </row>
    <row r="113" spans="1:28" x14ac:dyDescent="0.25">
      <c r="A113" t="s">
        <v>375</v>
      </c>
      <c r="B113" t="s">
        <v>376</v>
      </c>
      <c r="C113" t="s">
        <v>112</v>
      </c>
      <c r="D113" t="s">
        <v>259</v>
      </c>
      <c r="E113">
        <v>1.9319999999999999</v>
      </c>
      <c r="F113" t="s">
        <v>116</v>
      </c>
      <c r="G113" t="s">
        <v>1413</v>
      </c>
      <c r="H113">
        <v>2.7822326134000002</v>
      </c>
      <c r="I113" t="str">
        <f>IF(Inventory[[#This Row],[METAL]] = "925 Silver",  "7113.11.00"," 7113.19.00")</f>
        <v>7113.11.00</v>
      </c>
      <c r="J113" t="str">
        <f>IF(Inventory[[#This Row],[METAL]]= "925 Silver", "7113.11.10.00"," 7113.19.10.00")</f>
        <v>7113.11.10.00</v>
      </c>
      <c r="K113" t="str">
        <f>IF(Inventory[[#This Row],[METAL]] = "925 Silver",  "7113.11.00"," 7113.19.00")</f>
        <v>7113.11.00</v>
      </c>
      <c r="L113" s="106" t="str">
        <f>PROPER(Inventory[[#This Row],[METAL]] &amp; " " &amp; Inventory[[#This Row],[Item Type]])</f>
        <v>925 Silver Bracelet</v>
      </c>
      <c r="M113" s="106" t="str">
        <f>IFERROR(VLOOKUP(Inventory[[#This Row],[Short Description]],Map!$G$12:$H$32,2,FALSE), IF(F112 = "925 Silver", "7113.11.10.00", "7113.19.29.00"))</f>
        <v>7113.11.10.00</v>
      </c>
      <c r="N113" s="106" t="str">
        <f>Inventory[[#This Row],[ASIN]] &amp; " " &amp; Inventory[[#This Row],[Short Description]]</f>
        <v>B073V3Q7XP Bismark Chain</v>
      </c>
      <c r="O113" s="33">
        <f>Inventory[[#This Row],[Total Price GBP]]/ EURtoGBP</f>
        <v>3.1581647550129688</v>
      </c>
      <c r="P113" s="33">
        <f>Inventory[[#This Row],[Total Price GBP]]/USDtoGBP</f>
        <v>3.8139786854525743</v>
      </c>
      <c r="Q113" s="33">
        <f>Inventory[[#This Row],[Total Price GBP]]/ CADtoGBP</f>
        <v>4.8821119657894689</v>
      </c>
      <c r="R113" s="33">
        <f>Inventory[[#This Row],[Total Price GBP]]/AUDtoGBP</f>
        <v>4.9971848074574323</v>
      </c>
      <c r="S113" s="33">
        <f>IFERROR(VLOOKUP(Inventory[[#This Row],[Assigned Item SKU]],skuQuantity[#All],2,FALSE),0)</f>
        <v>0</v>
      </c>
      <c r="T113" s="33" t="str">
        <f>PROPER(Inventory[[#This Row],[METAL]] &amp; " " &amp; Inventory[[#This Row],[Item Type]])</f>
        <v>925 Silver Bracelet</v>
      </c>
      <c r="U113" s="33">
        <f>Inventory[[#This Row],[Quantity]]*Inventory[[#This Row],[Weight (g)]]</f>
        <v>0</v>
      </c>
      <c r="V113" s="33">
        <f>Inventory[[#This Row],[Total Price GBP]]*Inventory[[#This Row],[Quantity]]</f>
        <v>0</v>
      </c>
      <c r="W113" s="33">
        <f>Inventory[[#This Row],[Total Cost GBP]]/EURtoGBP</f>
        <v>0</v>
      </c>
      <c r="X113" s="33">
        <f>Inventory[[#This Row],[Total Cost GBP]]/USDtoGBP</f>
        <v>0</v>
      </c>
      <c r="Y113" s="33">
        <f>Inventory[[#This Row],[Total Cost GBP]]/CADtoGBP</f>
        <v>0</v>
      </c>
      <c r="Z113" s="33">
        <f>Inventory[[#This Row],[Total Cost GBP]]*AUDtoGBP</f>
        <v>0</v>
      </c>
      <c r="AA113" s="33"/>
      <c r="AB113" s="33"/>
    </row>
    <row r="114" spans="1:28" x14ac:dyDescent="0.25">
      <c r="A114" t="s">
        <v>377</v>
      </c>
      <c r="B114" t="s">
        <v>378</v>
      </c>
      <c r="C114" t="s">
        <v>112</v>
      </c>
      <c r="D114" t="s">
        <v>259</v>
      </c>
      <c r="E114">
        <v>2.024</v>
      </c>
      <c r="F114" t="s">
        <v>116</v>
      </c>
      <c r="G114" t="s">
        <v>1413</v>
      </c>
      <c r="H114">
        <v>2.8981323687999998</v>
      </c>
      <c r="I114" t="str">
        <f>IF(Inventory[[#This Row],[METAL]] = "925 Silver",  "7113.11.00"," 7113.19.00")</f>
        <v>7113.11.00</v>
      </c>
      <c r="J114" t="str">
        <f>IF(Inventory[[#This Row],[METAL]]= "925 Silver", "7113.11.10.00"," 7113.19.10.00")</f>
        <v>7113.11.10.00</v>
      </c>
      <c r="K114" t="str">
        <f>IF(Inventory[[#This Row],[METAL]] = "925 Silver",  "7113.11.00"," 7113.19.00")</f>
        <v>7113.11.00</v>
      </c>
      <c r="L114" s="106" t="str">
        <f>PROPER(Inventory[[#This Row],[METAL]] &amp; " " &amp; Inventory[[#This Row],[Item Type]])</f>
        <v>925 Silver Bracelet</v>
      </c>
      <c r="M114" s="106" t="str">
        <f>IFERROR(VLOOKUP(Inventory[[#This Row],[Short Description]],Map!$G$12:$H$32,2,FALSE), IF(F113 = "925 Silver", "7113.11.10.00", "7113.19.29.00"))</f>
        <v>7113.11.10.00</v>
      </c>
      <c r="N114" s="106" t="str">
        <f>Inventory[[#This Row],[ASIN]] &amp; " " &amp; Inventory[[#This Row],[Short Description]]</f>
        <v>B073V45DL8 Bismark Chain</v>
      </c>
      <c r="O114" s="33">
        <f>Inventory[[#This Row],[Total Price GBP]]/ EURtoGBP</f>
        <v>3.2897247550129687</v>
      </c>
      <c r="P114" s="33">
        <f>Inventory[[#This Row],[Total Price GBP]]/USDtoGBP</f>
        <v>3.9728579950458061</v>
      </c>
      <c r="Q114" s="33">
        <f>Inventory[[#This Row],[Total Price GBP]]/ CADtoGBP</f>
        <v>5.085486615322794</v>
      </c>
      <c r="R114" s="33">
        <f>Inventory[[#This Row],[Total Price GBP]]/AUDtoGBP</f>
        <v>5.2053530584093677</v>
      </c>
      <c r="S114" s="33">
        <f>IFERROR(VLOOKUP(Inventory[[#This Row],[Assigned Item SKU]],skuQuantity[#All],2,FALSE),0)</f>
        <v>0</v>
      </c>
      <c r="T114" s="33" t="str">
        <f>PROPER(Inventory[[#This Row],[METAL]] &amp; " " &amp; Inventory[[#This Row],[Item Type]])</f>
        <v>925 Silver Bracelet</v>
      </c>
      <c r="U114" s="33">
        <f>Inventory[[#This Row],[Quantity]]*Inventory[[#This Row],[Weight (g)]]</f>
        <v>0</v>
      </c>
      <c r="V114" s="33">
        <f>Inventory[[#This Row],[Total Price GBP]]*Inventory[[#This Row],[Quantity]]</f>
        <v>0</v>
      </c>
      <c r="W114" s="33">
        <f>Inventory[[#This Row],[Total Cost GBP]]/EURtoGBP</f>
        <v>0</v>
      </c>
      <c r="X114" s="33">
        <f>Inventory[[#This Row],[Total Cost GBP]]/USDtoGBP</f>
        <v>0</v>
      </c>
      <c r="Y114" s="33">
        <f>Inventory[[#This Row],[Total Cost GBP]]/CADtoGBP</f>
        <v>0</v>
      </c>
      <c r="Z114" s="33">
        <f>Inventory[[#This Row],[Total Cost GBP]]*AUDtoGBP</f>
        <v>0</v>
      </c>
      <c r="AA114" s="33"/>
      <c r="AB114" s="33"/>
    </row>
    <row r="115" spans="1:28" x14ac:dyDescent="0.25">
      <c r="A115" t="s">
        <v>96</v>
      </c>
      <c r="B115" t="s">
        <v>379</v>
      </c>
      <c r="C115" t="s">
        <v>112</v>
      </c>
      <c r="D115" t="s">
        <v>259</v>
      </c>
      <c r="E115">
        <v>2.81</v>
      </c>
      <c r="F115" t="s">
        <v>116</v>
      </c>
      <c r="G115" t="s">
        <v>1425</v>
      </c>
      <c r="H115">
        <v>4.3091563900000001</v>
      </c>
      <c r="I115" t="str">
        <f>IF(Inventory[[#This Row],[METAL]] = "925 Silver",  "7113.11.00"," 7113.19.00")</f>
        <v>7113.11.00</v>
      </c>
      <c r="J115" t="str">
        <f>IF(Inventory[[#This Row],[METAL]]= "925 Silver", "7113.11.10.00"," 7113.19.10.00")</f>
        <v>7113.11.10.00</v>
      </c>
      <c r="K115" t="str">
        <f>IF(Inventory[[#This Row],[METAL]] = "925 Silver",  "7113.11.00"," 7113.19.00")</f>
        <v>7113.11.00</v>
      </c>
      <c r="L115" s="106" t="str">
        <f>PROPER(Inventory[[#This Row],[METAL]] &amp; " " &amp; Inventory[[#This Row],[Item Type]])</f>
        <v>925 Silver Anklet</v>
      </c>
      <c r="M115" s="106" t="str">
        <f>IFERROR(VLOOKUP(Inventory[[#This Row],[Short Description]],Map!$G$12:$H$32,2,FALSE), IF(F114 = "925 Silver", "7113.11.10.00", "7113.19.29.00"))</f>
        <v>7113.11.10.00</v>
      </c>
      <c r="N115" s="106" t="str">
        <f>Inventory[[#This Row],[ASIN]] &amp; " " &amp; Inventory[[#This Row],[Short Description]]</f>
        <v>B0783PRGMM Bismark Chain</v>
      </c>
      <c r="O115" s="33">
        <f>Inventory[[#This Row],[Total Price GBP]]/ EURtoGBP</f>
        <v>4.8914047550129691</v>
      </c>
      <c r="P115" s="33">
        <f>Inventory[[#This Row],[Total Price GBP]]/USDtoGBP</f>
        <v>5.9071375069741174</v>
      </c>
      <c r="Q115" s="33">
        <f>Inventory[[#This Row],[Total Price GBP]]/ CADtoGBP</f>
        <v>7.5614755835847003</v>
      </c>
      <c r="R115" s="33">
        <f>Inventory[[#This Row],[Total Price GBP]]/AUDtoGBP</f>
        <v>7.7397018284359502</v>
      </c>
      <c r="S115" s="33">
        <f>IFERROR(VLOOKUP(Inventory[[#This Row],[Assigned Item SKU]],skuQuantity[#All],2,FALSE),0)</f>
        <v>0</v>
      </c>
      <c r="T115" s="33" t="str">
        <f>PROPER(Inventory[[#This Row],[METAL]] &amp; " " &amp; Inventory[[#This Row],[Item Type]])</f>
        <v>925 Silver Anklet</v>
      </c>
      <c r="U115" s="33">
        <f>Inventory[[#This Row],[Quantity]]*Inventory[[#This Row],[Weight (g)]]</f>
        <v>0</v>
      </c>
      <c r="V115" s="33">
        <f>Inventory[[#This Row],[Total Price GBP]]*Inventory[[#This Row],[Quantity]]</f>
        <v>0</v>
      </c>
      <c r="W115" s="33">
        <f>Inventory[[#This Row],[Total Cost GBP]]/EURtoGBP</f>
        <v>0</v>
      </c>
      <c r="X115" s="33">
        <f>Inventory[[#This Row],[Total Cost GBP]]/USDtoGBP</f>
        <v>0</v>
      </c>
      <c r="Y115" s="33">
        <f>Inventory[[#This Row],[Total Cost GBP]]/CADtoGBP</f>
        <v>0</v>
      </c>
      <c r="Z115" s="33">
        <f>Inventory[[#This Row],[Total Cost GBP]]*AUDtoGBP</f>
        <v>0</v>
      </c>
      <c r="AA115" s="33"/>
      <c r="AB115" s="33"/>
    </row>
    <row r="116" spans="1:28" x14ac:dyDescent="0.25">
      <c r="A116" t="s">
        <v>380</v>
      </c>
      <c r="B116" t="s">
        <v>381</v>
      </c>
      <c r="C116" t="s">
        <v>112</v>
      </c>
      <c r="D116" t="s">
        <v>259</v>
      </c>
      <c r="E116">
        <v>4.2712871287128706</v>
      </c>
      <c r="F116" t="s">
        <v>116</v>
      </c>
      <c r="G116" t="s">
        <v>102</v>
      </c>
      <c r="H116">
        <v>5.5034483675247516</v>
      </c>
      <c r="I116" t="str">
        <f>IF(Inventory[[#This Row],[METAL]] = "925 Silver",  "7113.11.00"," 7113.19.00")</f>
        <v>7113.11.00</v>
      </c>
      <c r="J116" t="str">
        <f>IF(Inventory[[#This Row],[METAL]]= "925 Silver", "7113.11.10.00"," 7113.19.10.00")</f>
        <v>7113.11.10.00</v>
      </c>
      <c r="K116" t="str">
        <f>IF(Inventory[[#This Row],[METAL]] = "925 Silver",  "7113.11.00"," 7113.19.00")</f>
        <v>7113.11.00</v>
      </c>
      <c r="L116" s="106" t="str">
        <f>PROPER(Inventory[[#This Row],[METAL]] &amp; " " &amp; Inventory[[#This Row],[Item Type]])</f>
        <v>925 Silver Chain</v>
      </c>
      <c r="M116" s="106" t="str">
        <f>IFERROR(VLOOKUP(Inventory[[#This Row],[Short Description]],Map!$G$12:$H$32,2,FALSE), IF(F115 = "925 Silver", "7113.11.10.00", "7113.19.29.00"))</f>
        <v>7113.11.10.00</v>
      </c>
      <c r="N116" s="106" t="str">
        <f>Inventory[[#This Row],[ASIN]] &amp; " " &amp; Inventory[[#This Row],[Short Description]]</f>
        <v>B073G944DQ Bismark Chain</v>
      </c>
      <c r="O116" s="33">
        <f>Inventory[[#This Row],[Total Price GBP]]/ EURtoGBP</f>
        <v>6.2470681213496011</v>
      </c>
      <c r="P116" s="33">
        <f>Inventory[[#This Row],[Total Price GBP]]/USDtoGBP</f>
        <v>7.5443133939032876</v>
      </c>
      <c r="Q116" s="33">
        <f>Inventory[[#This Row],[Total Price GBP]]/ CADtoGBP</f>
        <v>9.6571548327020658</v>
      </c>
      <c r="R116" s="33">
        <f>Inventory[[#This Row],[Total Price GBP]]/AUDtoGBP</f>
        <v>9.8847768653005801</v>
      </c>
      <c r="S116" s="33">
        <f>IFERROR(VLOOKUP(Inventory[[#This Row],[Assigned Item SKU]],skuQuantity[#All],2,FALSE),0)</f>
        <v>0</v>
      </c>
      <c r="T116" s="33" t="str">
        <f>PROPER(Inventory[[#This Row],[METAL]] &amp; " " &amp; Inventory[[#This Row],[Item Type]])</f>
        <v>925 Silver Chain</v>
      </c>
      <c r="U116" s="33">
        <f>Inventory[[#This Row],[Quantity]]*Inventory[[#This Row],[Weight (g)]]</f>
        <v>0</v>
      </c>
      <c r="V116" s="33">
        <f>Inventory[[#This Row],[Total Price GBP]]*Inventory[[#This Row],[Quantity]]</f>
        <v>0</v>
      </c>
      <c r="W116" s="33">
        <f>Inventory[[#This Row],[Total Cost GBP]]/EURtoGBP</f>
        <v>0</v>
      </c>
      <c r="X116" s="33">
        <f>Inventory[[#This Row],[Total Cost GBP]]/USDtoGBP</f>
        <v>0</v>
      </c>
      <c r="Y116" s="33">
        <f>Inventory[[#This Row],[Total Cost GBP]]/CADtoGBP</f>
        <v>0</v>
      </c>
      <c r="Z116" s="33">
        <f>Inventory[[#This Row],[Total Cost GBP]]*AUDtoGBP</f>
        <v>0</v>
      </c>
      <c r="AA116" s="33"/>
      <c r="AB116" s="33"/>
    </row>
    <row r="117" spans="1:28" x14ac:dyDescent="0.25">
      <c r="A117" t="s">
        <v>382</v>
      </c>
      <c r="B117" t="s">
        <v>383</v>
      </c>
      <c r="C117" t="s">
        <v>112</v>
      </c>
      <c r="D117" t="s">
        <v>259</v>
      </c>
      <c r="E117">
        <v>4.7475247524752477</v>
      </c>
      <c r="F117" t="s">
        <v>116</v>
      </c>
      <c r="G117" t="s">
        <v>102</v>
      </c>
      <c r="H117">
        <v>6.078230056683168</v>
      </c>
      <c r="I117" t="str">
        <f>IF(Inventory[[#This Row],[METAL]] = "925 Silver",  "7113.11.00"," 7113.19.00")</f>
        <v>7113.11.00</v>
      </c>
      <c r="J117" t="str">
        <f>IF(Inventory[[#This Row],[METAL]]= "925 Silver", "7113.11.10.00"," 7113.19.10.00")</f>
        <v>7113.11.10.00</v>
      </c>
      <c r="K117" t="str">
        <f>IF(Inventory[[#This Row],[METAL]] = "925 Silver",  "7113.11.00"," 7113.19.00")</f>
        <v>7113.11.00</v>
      </c>
      <c r="L117" s="106" t="str">
        <f>PROPER(Inventory[[#This Row],[METAL]] &amp; " " &amp; Inventory[[#This Row],[Item Type]])</f>
        <v>925 Silver Chain</v>
      </c>
      <c r="M117" s="106" t="str">
        <f>IFERROR(VLOOKUP(Inventory[[#This Row],[Short Description]],Map!$G$12:$H$32,2,FALSE), IF(F116 = "925 Silver", "7113.11.10.00", "7113.19.29.00"))</f>
        <v>7113.11.10.00</v>
      </c>
      <c r="N117" s="106" t="str">
        <f>Inventory[[#This Row],[ASIN]] &amp; " " &amp; Inventory[[#This Row],[Short Description]]</f>
        <v>B073G8W1SH Bismark Chain</v>
      </c>
      <c r="O117" s="33">
        <f>Inventory[[#This Row],[Total Price GBP]]/ EURtoGBP</f>
        <v>6.899513665904057</v>
      </c>
      <c r="P117" s="33">
        <f>Inventory[[#This Row],[Total Price GBP]]/USDtoGBP</f>
        <v>8.3322435981142373</v>
      </c>
      <c r="Q117" s="33">
        <f>Inventory[[#This Row],[Total Price GBP]]/ CADtoGBP</f>
        <v>10.66575078864112</v>
      </c>
      <c r="R117" s="33">
        <f>Inventory[[#This Row],[Total Price GBP]]/AUDtoGBP</f>
        <v>10.917145730086874</v>
      </c>
      <c r="S117" s="33">
        <f>IFERROR(VLOOKUP(Inventory[[#This Row],[Assigned Item SKU]],skuQuantity[#All],2,FALSE),0)</f>
        <v>0</v>
      </c>
      <c r="T117" s="33" t="str">
        <f>PROPER(Inventory[[#This Row],[METAL]] &amp; " " &amp; Inventory[[#This Row],[Item Type]])</f>
        <v>925 Silver Chain</v>
      </c>
      <c r="U117" s="33">
        <f>Inventory[[#This Row],[Quantity]]*Inventory[[#This Row],[Weight (g)]]</f>
        <v>0</v>
      </c>
      <c r="V117" s="33">
        <f>Inventory[[#This Row],[Total Price GBP]]*Inventory[[#This Row],[Quantity]]</f>
        <v>0</v>
      </c>
      <c r="W117" s="33">
        <f>Inventory[[#This Row],[Total Cost GBP]]/EURtoGBP</f>
        <v>0</v>
      </c>
      <c r="X117" s="33">
        <f>Inventory[[#This Row],[Total Cost GBP]]/USDtoGBP</f>
        <v>0</v>
      </c>
      <c r="Y117" s="33">
        <f>Inventory[[#This Row],[Total Cost GBP]]/CADtoGBP</f>
        <v>0</v>
      </c>
      <c r="Z117" s="33">
        <f>Inventory[[#This Row],[Total Cost GBP]]*AUDtoGBP</f>
        <v>0</v>
      </c>
      <c r="AA117" s="33"/>
      <c r="AB117" s="33"/>
    </row>
    <row r="118" spans="1:28" x14ac:dyDescent="0.25">
      <c r="A118" t="s">
        <v>384</v>
      </c>
      <c r="B118" t="s">
        <v>385</v>
      </c>
      <c r="C118" t="s">
        <v>112</v>
      </c>
      <c r="D118" t="s">
        <v>259</v>
      </c>
      <c r="E118">
        <v>5.5554455445544555</v>
      </c>
      <c r="F118" t="s">
        <v>116</v>
      </c>
      <c r="G118" t="s">
        <v>102</v>
      </c>
      <c r="H118">
        <v>7.0533274752970287</v>
      </c>
      <c r="I118" t="str">
        <f>IF(Inventory[[#This Row],[METAL]] = "925 Silver",  "7113.11.00"," 7113.19.00")</f>
        <v>7113.11.00</v>
      </c>
      <c r="J118" t="str">
        <f>IF(Inventory[[#This Row],[METAL]]= "925 Silver", "7113.11.10.00"," 7113.19.10.00")</f>
        <v>7113.11.10.00</v>
      </c>
      <c r="K118" t="str">
        <f>IF(Inventory[[#This Row],[METAL]] = "925 Silver",  "7113.11.00"," 7113.19.00")</f>
        <v>7113.11.00</v>
      </c>
      <c r="L118" s="106" t="str">
        <f>PROPER(Inventory[[#This Row],[METAL]] &amp; " " &amp; Inventory[[#This Row],[Item Type]])</f>
        <v>925 Silver Chain</v>
      </c>
      <c r="M118" s="106" t="str">
        <f>IFERROR(VLOOKUP(Inventory[[#This Row],[Short Description]],Map!$G$12:$H$32,2,FALSE), IF(F117 = "925 Silver", "7113.11.10.00", "7113.19.29.00"))</f>
        <v>7113.11.10.00</v>
      </c>
      <c r="N118" s="106" t="str">
        <f>Inventory[[#This Row],[ASIN]] &amp; " " &amp; Inventory[[#This Row],[Short Description]]</f>
        <v>B073G969T6 Bismark Chain</v>
      </c>
      <c r="O118" s="33">
        <f>Inventory[[#This Row],[Total Price GBP]]/ EURtoGBP</f>
        <v>8.006365151052572</v>
      </c>
      <c r="P118" s="33">
        <f>Inventory[[#This Row],[Total Price GBP]]/USDtoGBP</f>
        <v>9.6689401607673222</v>
      </c>
      <c r="Q118" s="33">
        <f>Inventory[[#This Row],[Total Price GBP]]/ CADtoGBP</f>
        <v>12.376799229485751</v>
      </c>
      <c r="R118" s="33">
        <f>Inventory[[#This Row],[Total Price GBP]]/AUDtoGBP</f>
        <v>12.66852409529605</v>
      </c>
      <c r="S118" s="33">
        <f>IFERROR(VLOOKUP(Inventory[[#This Row],[Assigned Item SKU]],skuQuantity[#All],2,FALSE),0)</f>
        <v>0</v>
      </c>
      <c r="T118" s="33" t="str">
        <f>PROPER(Inventory[[#This Row],[METAL]] &amp; " " &amp; Inventory[[#This Row],[Item Type]])</f>
        <v>925 Silver Chain</v>
      </c>
      <c r="U118" s="33">
        <f>Inventory[[#This Row],[Quantity]]*Inventory[[#This Row],[Weight (g)]]</f>
        <v>0</v>
      </c>
      <c r="V118" s="33">
        <f>Inventory[[#This Row],[Total Price GBP]]*Inventory[[#This Row],[Quantity]]</f>
        <v>0</v>
      </c>
      <c r="W118" s="33">
        <f>Inventory[[#This Row],[Total Cost GBP]]/EURtoGBP</f>
        <v>0</v>
      </c>
      <c r="X118" s="33">
        <f>Inventory[[#This Row],[Total Cost GBP]]/USDtoGBP</f>
        <v>0</v>
      </c>
      <c r="Y118" s="33">
        <f>Inventory[[#This Row],[Total Cost GBP]]/CADtoGBP</f>
        <v>0</v>
      </c>
      <c r="Z118" s="33">
        <f>Inventory[[#This Row],[Total Cost GBP]]*AUDtoGBP</f>
        <v>0</v>
      </c>
      <c r="AA118" s="33"/>
      <c r="AB118" s="33"/>
    </row>
    <row r="119" spans="1:28" x14ac:dyDescent="0.25">
      <c r="A119" t="s">
        <v>97</v>
      </c>
      <c r="B119" t="s">
        <v>386</v>
      </c>
      <c r="C119" t="s">
        <v>112</v>
      </c>
      <c r="D119" t="s">
        <v>273</v>
      </c>
      <c r="E119">
        <v>2.77</v>
      </c>
      <c r="F119" t="s">
        <v>116</v>
      </c>
      <c r="G119" t="s">
        <v>1425</v>
      </c>
      <c r="H119">
        <v>4.6432183179999997</v>
      </c>
      <c r="I119" t="str">
        <f>IF(Inventory[[#This Row],[METAL]] = "925 Silver",  "7113.11.00"," 7113.19.00")</f>
        <v>7113.11.00</v>
      </c>
      <c r="J119" t="str">
        <f>IF(Inventory[[#This Row],[METAL]]= "925 Silver", "7113.11.10.00"," 7113.19.10.00")</f>
        <v>7113.11.10.00</v>
      </c>
      <c r="K119" t="str">
        <f>IF(Inventory[[#This Row],[METAL]] = "925 Silver",  "7113.11.00"," 7113.19.00")</f>
        <v>7113.11.00</v>
      </c>
      <c r="L119" s="106" t="str">
        <f>PROPER(Inventory[[#This Row],[METAL]] &amp; " " &amp; Inventory[[#This Row],[Item Type]])</f>
        <v>925 Silver Anklet</v>
      </c>
      <c r="M119" s="106" t="str">
        <f>IFERROR(VLOOKUP(Inventory[[#This Row],[Short Description]],Map!$G$12:$H$32,2,FALSE), IF(F118 = "925 Silver", "7113.11.10.00", "7113.19.29.00"))</f>
        <v>7113.11.10.00</v>
      </c>
      <c r="N119" s="106" t="str">
        <f>Inventory[[#This Row],[ASIN]] &amp; " " &amp; Inventory[[#This Row],[Short Description]]</f>
        <v>B077MBFSXN Singapore with Beads Chain</v>
      </c>
      <c r="O119" s="33">
        <f>Inventory[[#This Row],[Total Price GBP]]/ EURtoGBP</f>
        <v>5.2706047550129682</v>
      </c>
      <c r="P119" s="33">
        <f>Inventory[[#This Row],[Total Price GBP]]/USDtoGBP</f>
        <v>6.365080910727186</v>
      </c>
      <c r="Q119" s="33">
        <f>Inventory[[#This Row],[Total Price GBP]]/ CADtoGBP</f>
        <v>8.147669465486775</v>
      </c>
      <c r="R119" s="33">
        <f>Inventory[[#This Row],[Total Price GBP]]/AUDtoGBP</f>
        <v>8.3397124757525667</v>
      </c>
      <c r="S119" s="33">
        <f>IFERROR(VLOOKUP(Inventory[[#This Row],[Assigned Item SKU]],skuQuantity[#All],2,FALSE),0)</f>
        <v>0</v>
      </c>
      <c r="T119" s="33" t="str">
        <f>PROPER(Inventory[[#This Row],[METAL]] &amp; " " &amp; Inventory[[#This Row],[Item Type]])</f>
        <v>925 Silver Anklet</v>
      </c>
      <c r="U119" s="33">
        <f>Inventory[[#This Row],[Quantity]]*Inventory[[#This Row],[Weight (g)]]</f>
        <v>0</v>
      </c>
      <c r="V119" s="33">
        <f>Inventory[[#This Row],[Total Price GBP]]*Inventory[[#This Row],[Quantity]]</f>
        <v>0</v>
      </c>
      <c r="W119" s="33">
        <f>Inventory[[#This Row],[Total Cost GBP]]/EURtoGBP</f>
        <v>0</v>
      </c>
      <c r="X119" s="33">
        <f>Inventory[[#This Row],[Total Cost GBP]]/USDtoGBP</f>
        <v>0</v>
      </c>
      <c r="Y119" s="33">
        <f>Inventory[[#This Row],[Total Cost GBP]]/CADtoGBP</f>
        <v>0</v>
      </c>
      <c r="Z119" s="33">
        <f>Inventory[[#This Row],[Total Cost GBP]]*AUDtoGBP</f>
        <v>0</v>
      </c>
      <c r="AA119" s="33"/>
      <c r="AB119" s="33"/>
    </row>
    <row r="120" spans="1:28" x14ac:dyDescent="0.25">
      <c r="A120" t="s">
        <v>54</v>
      </c>
      <c r="B120" t="s">
        <v>387</v>
      </c>
      <c r="C120" t="s">
        <v>112</v>
      </c>
      <c r="D120" t="s">
        <v>159</v>
      </c>
      <c r="E120">
        <v>1.53</v>
      </c>
      <c r="F120" t="s">
        <v>116</v>
      </c>
      <c r="G120" t="s">
        <v>102</v>
      </c>
      <c r="H120">
        <v>1.7231717290000004</v>
      </c>
      <c r="I120" t="str">
        <f>IF(Inventory[[#This Row],[METAL]] = "925 Silver",  "7113.11.00"," 7113.19.00")</f>
        <v>7113.11.00</v>
      </c>
      <c r="J120" t="str">
        <f>IF(Inventory[[#This Row],[METAL]]= "925 Silver", "7113.11.10.00"," 7113.19.10.00")</f>
        <v>7113.11.10.00</v>
      </c>
      <c r="K120" t="str">
        <f>IF(Inventory[[#This Row],[METAL]] = "925 Silver",  "7113.11.00"," 7113.19.00")</f>
        <v>7113.11.00</v>
      </c>
      <c r="L120" s="106" t="str">
        <f>PROPER(Inventory[[#This Row],[METAL]] &amp; " " &amp; Inventory[[#This Row],[Item Type]])</f>
        <v>925 Silver Chain</v>
      </c>
      <c r="M120" s="106" t="str">
        <f>IFERROR(VLOOKUP(Inventory[[#This Row],[Short Description]],Map!$G$12:$H$32,2,FALSE), IF(F119 = "925 Silver", "7113.11.10.00", "7113.19.29.00"))</f>
        <v>7113.11.10.00</v>
      </c>
      <c r="N120" s="106" t="str">
        <f>Inventory[[#This Row],[ASIN]] &amp; " " &amp; Inventory[[#This Row],[Short Description]]</f>
        <v>B00D94C3Y0 Curb Chain</v>
      </c>
      <c r="O120" s="33">
        <f>Inventory[[#This Row],[Total Price GBP]]/ EURtoGBP</f>
        <v>1.9560047550129691</v>
      </c>
      <c r="P120" s="33">
        <f>Inventory[[#This Row],[Total Price GBP]]/USDtoGBP</f>
        <v>2.3621821605164213</v>
      </c>
      <c r="Q120" s="33">
        <f>Inventory[[#This Row],[Total Price GBP]]/ CADtoGBP</f>
        <v>3.0237289566454875</v>
      </c>
      <c r="R120" s="33">
        <f>Inventory[[#This Row],[Total Price GBP]]/AUDtoGBP</f>
        <v>3.0949991540340545</v>
      </c>
      <c r="S120" s="33">
        <f>IFERROR(VLOOKUP(Inventory[[#This Row],[Assigned Item SKU]],skuQuantity[#All],2,FALSE),0)</f>
        <v>0</v>
      </c>
      <c r="T120" s="33" t="str">
        <f>PROPER(Inventory[[#This Row],[METAL]] &amp; " " &amp; Inventory[[#This Row],[Item Type]])</f>
        <v>925 Silver Chain</v>
      </c>
      <c r="U120" s="33">
        <f>Inventory[[#This Row],[Quantity]]*Inventory[[#This Row],[Weight (g)]]</f>
        <v>0</v>
      </c>
      <c r="V120" s="33">
        <f>Inventory[[#This Row],[Total Price GBP]]*Inventory[[#This Row],[Quantity]]</f>
        <v>0</v>
      </c>
      <c r="W120" s="33">
        <f>Inventory[[#This Row],[Total Cost GBP]]/EURtoGBP</f>
        <v>0</v>
      </c>
      <c r="X120" s="33">
        <f>Inventory[[#This Row],[Total Cost GBP]]/USDtoGBP</f>
        <v>0</v>
      </c>
      <c r="Y120" s="33">
        <f>Inventory[[#This Row],[Total Cost GBP]]/CADtoGBP</f>
        <v>0</v>
      </c>
      <c r="Z120" s="33">
        <f>Inventory[[#This Row],[Total Cost GBP]]*AUDtoGBP</f>
        <v>0</v>
      </c>
      <c r="AA120" s="33"/>
      <c r="AB120" s="33"/>
    </row>
    <row r="121" spans="1:28" x14ac:dyDescent="0.25">
      <c r="A121" t="s">
        <v>53</v>
      </c>
      <c r="B121" t="s">
        <v>388</v>
      </c>
      <c r="C121" t="s">
        <v>112</v>
      </c>
      <c r="D121" t="s">
        <v>159</v>
      </c>
      <c r="E121">
        <v>1.65</v>
      </c>
      <c r="F121" t="s">
        <v>116</v>
      </c>
      <c r="G121" t="s">
        <v>102</v>
      </c>
      <c r="H121">
        <v>1.8310018450000003</v>
      </c>
      <c r="I121" t="str">
        <f>IF(Inventory[[#This Row],[METAL]] = "925 Silver",  "7113.11.00"," 7113.19.00")</f>
        <v>7113.11.00</v>
      </c>
      <c r="J121" t="str">
        <f>IF(Inventory[[#This Row],[METAL]]= "925 Silver", "7113.11.10.00"," 7113.19.10.00")</f>
        <v>7113.11.10.00</v>
      </c>
      <c r="K121" t="str">
        <f>IF(Inventory[[#This Row],[METAL]] = "925 Silver",  "7113.11.00"," 7113.19.00")</f>
        <v>7113.11.00</v>
      </c>
      <c r="L121" s="106" t="str">
        <f>PROPER(Inventory[[#This Row],[METAL]] &amp; " " &amp; Inventory[[#This Row],[Item Type]])</f>
        <v>925 Silver Chain</v>
      </c>
      <c r="M121" s="106" t="str">
        <f>IFERROR(VLOOKUP(Inventory[[#This Row],[Short Description]],Map!$G$12:$H$32,2,FALSE), IF(F120 = "925 Silver", "7113.11.10.00", "7113.19.29.00"))</f>
        <v>7113.11.10.00</v>
      </c>
      <c r="N121" s="106" t="str">
        <f>Inventory[[#This Row],[ASIN]] &amp; " " &amp; Inventory[[#This Row],[Short Description]]</f>
        <v>B00D94BYVS Curb Chain</v>
      </c>
      <c r="O121" s="33">
        <f>Inventory[[#This Row],[Total Price GBP]]/ EURtoGBP</f>
        <v>2.078404755012969</v>
      </c>
      <c r="P121" s="33">
        <f>Inventory[[#This Row],[Total Price GBP]]/USDtoGBP</f>
        <v>2.5099993351455763</v>
      </c>
      <c r="Q121" s="33">
        <f>Inventory[[#This Row],[Total Price GBP]]/ CADtoGBP</f>
        <v>3.2129434375126125</v>
      </c>
      <c r="R121" s="33">
        <f>Inventory[[#This Row],[Total Price GBP]]/AUDtoGBP</f>
        <v>3.2886734769020767</v>
      </c>
      <c r="S121" s="33">
        <f>IFERROR(VLOOKUP(Inventory[[#This Row],[Assigned Item SKU]],skuQuantity[#All],2,FALSE),0)</f>
        <v>0</v>
      </c>
      <c r="T121" s="33" t="str">
        <f>PROPER(Inventory[[#This Row],[METAL]] &amp; " " &amp; Inventory[[#This Row],[Item Type]])</f>
        <v>925 Silver Chain</v>
      </c>
      <c r="U121" s="33">
        <f>Inventory[[#This Row],[Quantity]]*Inventory[[#This Row],[Weight (g)]]</f>
        <v>0</v>
      </c>
      <c r="V121" s="33">
        <f>Inventory[[#This Row],[Total Price GBP]]*Inventory[[#This Row],[Quantity]]</f>
        <v>0</v>
      </c>
      <c r="W121" s="33">
        <f>Inventory[[#This Row],[Total Cost GBP]]/EURtoGBP</f>
        <v>0</v>
      </c>
      <c r="X121" s="33">
        <f>Inventory[[#This Row],[Total Cost GBP]]/USDtoGBP</f>
        <v>0</v>
      </c>
      <c r="Y121" s="33">
        <f>Inventory[[#This Row],[Total Cost GBP]]/CADtoGBP</f>
        <v>0</v>
      </c>
      <c r="Z121" s="33">
        <f>Inventory[[#This Row],[Total Cost GBP]]*AUDtoGBP</f>
        <v>0</v>
      </c>
      <c r="AA121" s="33"/>
      <c r="AB121" s="33"/>
    </row>
    <row r="122" spans="1:28" x14ac:dyDescent="0.25">
      <c r="A122" t="s">
        <v>52</v>
      </c>
      <c r="B122" t="s">
        <v>389</v>
      </c>
      <c r="C122" t="s">
        <v>112</v>
      </c>
      <c r="D122" t="s">
        <v>159</v>
      </c>
      <c r="E122">
        <v>1.83</v>
      </c>
      <c r="F122" t="s">
        <v>116</v>
      </c>
      <c r="G122" t="s">
        <v>102</v>
      </c>
      <c r="H122">
        <v>1.9927470190000005</v>
      </c>
      <c r="I122" t="str">
        <f>IF(Inventory[[#This Row],[METAL]] = "925 Silver",  "7113.11.00"," 7113.19.00")</f>
        <v>7113.11.00</v>
      </c>
      <c r="J122" t="str">
        <f>IF(Inventory[[#This Row],[METAL]]= "925 Silver", "7113.11.10.00"," 7113.19.10.00")</f>
        <v>7113.11.10.00</v>
      </c>
      <c r="K122" t="str">
        <f>IF(Inventory[[#This Row],[METAL]] = "925 Silver",  "7113.11.00"," 7113.19.00")</f>
        <v>7113.11.00</v>
      </c>
      <c r="L122" s="106" t="str">
        <f>PROPER(Inventory[[#This Row],[METAL]] &amp; " " &amp; Inventory[[#This Row],[Item Type]])</f>
        <v>925 Silver Chain</v>
      </c>
      <c r="M122" s="106" t="str">
        <f>IFERROR(VLOOKUP(Inventory[[#This Row],[Short Description]],Map!$G$12:$H$32,2,FALSE), IF(F121 = "925 Silver", "7113.11.10.00", "7113.19.29.00"))</f>
        <v>7113.11.10.00</v>
      </c>
      <c r="N122" s="106" t="str">
        <f>Inventory[[#This Row],[ASIN]] &amp; " " &amp; Inventory[[#This Row],[Short Description]]</f>
        <v>B00D94C2N2 Curb Chain</v>
      </c>
      <c r="O122" s="33">
        <f>Inventory[[#This Row],[Total Price GBP]]/ EURtoGBP</f>
        <v>2.2620047550129692</v>
      </c>
      <c r="P122" s="33">
        <f>Inventory[[#This Row],[Total Price GBP]]/USDtoGBP</f>
        <v>2.731725097089309</v>
      </c>
      <c r="Q122" s="33">
        <f>Inventory[[#This Row],[Total Price GBP]]/ CADtoGBP</f>
        <v>3.4967651588133011</v>
      </c>
      <c r="R122" s="33">
        <f>Inventory[[#This Row],[Total Price GBP]]/AUDtoGBP</f>
        <v>3.5791849612041102</v>
      </c>
      <c r="S122" s="33">
        <f>IFERROR(VLOOKUP(Inventory[[#This Row],[Assigned Item SKU]],skuQuantity[#All],2,FALSE),0)</f>
        <v>0</v>
      </c>
      <c r="T122" s="33" t="str">
        <f>PROPER(Inventory[[#This Row],[METAL]] &amp; " " &amp; Inventory[[#This Row],[Item Type]])</f>
        <v>925 Silver Chain</v>
      </c>
      <c r="U122" s="33">
        <f>Inventory[[#This Row],[Quantity]]*Inventory[[#This Row],[Weight (g)]]</f>
        <v>0</v>
      </c>
      <c r="V122" s="33">
        <f>Inventory[[#This Row],[Total Price GBP]]*Inventory[[#This Row],[Quantity]]</f>
        <v>0</v>
      </c>
      <c r="W122" s="33">
        <f>Inventory[[#This Row],[Total Cost GBP]]/EURtoGBP</f>
        <v>0</v>
      </c>
      <c r="X122" s="33">
        <f>Inventory[[#This Row],[Total Cost GBP]]/USDtoGBP</f>
        <v>0</v>
      </c>
      <c r="Y122" s="33">
        <f>Inventory[[#This Row],[Total Cost GBP]]/CADtoGBP</f>
        <v>0</v>
      </c>
      <c r="Z122" s="33">
        <f>Inventory[[#This Row],[Total Cost GBP]]*AUDtoGBP</f>
        <v>0</v>
      </c>
      <c r="AA122" s="33"/>
      <c r="AB122" s="33"/>
    </row>
    <row r="123" spans="1:28" x14ac:dyDescent="0.25">
      <c r="A123" t="s">
        <v>390</v>
      </c>
      <c r="B123" t="s">
        <v>391</v>
      </c>
      <c r="C123" t="s">
        <v>112</v>
      </c>
      <c r="D123" t="s">
        <v>159</v>
      </c>
      <c r="E123">
        <v>1.4921568627450978</v>
      </c>
      <c r="F123" t="s">
        <v>116</v>
      </c>
      <c r="G123" t="s">
        <v>102</v>
      </c>
      <c r="H123">
        <v>1.6365849611764709</v>
      </c>
      <c r="I123" t="str">
        <f>IF(Inventory[[#This Row],[METAL]] = "925 Silver",  "7113.11.00"," 7113.19.00")</f>
        <v>7113.11.00</v>
      </c>
      <c r="J123" t="str">
        <f>IF(Inventory[[#This Row],[METAL]]= "925 Silver", "7113.11.10.00"," 7113.19.10.00")</f>
        <v>7113.11.10.00</v>
      </c>
      <c r="K123" t="str">
        <f>IF(Inventory[[#This Row],[METAL]] = "925 Silver",  "7113.11.00"," 7113.19.00")</f>
        <v>7113.11.00</v>
      </c>
      <c r="L123" s="106" t="str">
        <f>PROPER(Inventory[[#This Row],[METAL]] &amp; " " &amp; Inventory[[#This Row],[Item Type]])</f>
        <v>925 Silver Chain</v>
      </c>
      <c r="M123" s="106" t="str">
        <f>IFERROR(VLOOKUP(Inventory[[#This Row],[Short Description]],Map!$G$12:$H$32,2,FALSE), IF(F122 = "925 Silver", "7113.11.10.00", "7113.19.29.00"))</f>
        <v>7113.11.10.00</v>
      </c>
      <c r="N123" s="106" t="str">
        <f>Inventory[[#This Row],[ASIN]] &amp; " " &amp; Inventory[[#This Row],[Short Description]]</f>
        <v>B00D9BPSX6 Curb Chain</v>
      </c>
      <c r="O123" s="33">
        <f>Inventory[[#This Row],[Total Price GBP]]/ EURtoGBP</f>
        <v>1.8577184805031652</v>
      </c>
      <c r="P123" s="33">
        <f>Inventory[[#This Row],[Total Price GBP]]/USDtoGBP</f>
        <v>2.2434860869636042</v>
      </c>
      <c r="Q123" s="33">
        <f>Inventory[[#This Row],[Total Price GBP]]/ CADtoGBP</f>
        <v>2.8717911591966612</v>
      </c>
      <c r="R123" s="33">
        <f>Inventory[[#This Row],[Total Price GBP]]/AUDtoGBP</f>
        <v>2.9394801371802406</v>
      </c>
      <c r="S123" s="33">
        <f>IFERROR(VLOOKUP(Inventory[[#This Row],[Assigned Item SKU]],skuQuantity[#All],2,FALSE),0)</f>
        <v>0</v>
      </c>
      <c r="T123" s="33" t="str">
        <f>PROPER(Inventory[[#This Row],[METAL]] &amp; " " &amp; Inventory[[#This Row],[Item Type]])</f>
        <v>925 Silver Chain</v>
      </c>
      <c r="U123" s="33">
        <f>Inventory[[#This Row],[Quantity]]*Inventory[[#This Row],[Weight (g)]]</f>
        <v>0</v>
      </c>
      <c r="V123" s="33">
        <f>Inventory[[#This Row],[Total Price GBP]]*Inventory[[#This Row],[Quantity]]</f>
        <v>0</v>
      </c>
      <c r="W123" s="33">
        <f>Inventory[[#This Row],[Total Cost GBP]]/EURtoGBP</f>
        <v>0</v>
      </c>
      <c r="X123" s="33">
        <f>Inventory[[#This Row],[Total Cost GBP]]/USDtoGBP</f>
        <v>0</v>
      </c>
      <c r="Y123" s="33">
        <f>Inventory[[#This Row],[Total Cost GBP]]/CADtoGBP</f>
        <v>0</v>
      </c>
      <c r="Z123" s="33">
        <f>Inventory[[#This Row],[Total Cost GBP]]*AUDtoGBP</f>
        <v>0</v>
      </c>
      <c r="AA123" s="33"/>
      <c r="AB123" s="33"/>
    </row>
    <row r="124" spans="1:28" x14ac:dyDescent="0.25">
      <c r="A124" t="s">
        <v>392</v>
      </c>
      <c r="B124" t="s">
        <v>393</v>
      </c>
      <c r="C124" t="s">
        <v>112</v>
      </c>
      <c r="D124" t="s">
        <v>159</v>
      </c>
      <c r="E124">
        <v>1.8348101265822785</v>
      </c>
      <c r="F124" t="s">
        <v>116</v>
      </c>
      <c r="G124" t="s">
        <v>102</v>
      </c>
      <c r="H124">
        <v>1.9324131831012661</v>
      </c>
      <c r="I124" t="str">
        <f>IF(Inventory[[#This Row],[METAL]] = "925 Silver",  "7113.11.00"," 7113.19.00")</f>
        <v>7113.11.00</v>
      </c>
      <c r="J124" t="str">
        <f>IF(Inventory[[#This Row],[METAL]]= "925 Silver", "7113.11.10.00"," 7113.19.10.00")</f>
        <v>7113.11.10.00</v>
      </c>
      <c r="K124" t="str">
        <f>IF(Inventory[[#This Row],[METAL]] = "925 Silver",  "7113.11.00"," 7113.19.00")</f>
        <v>7113.11.00</v>
      </c>
      <c r="L124" s="106" t="str">
        <f>PROPER(Inventory[[#This Row],[METAL]] &amp; " " &amp; Inventory[[#This Row],[Item Type]])</f>
        <v>925 Silver Chain</v>
      </c>
      <c r="M124" s="106" t="str">
        <f>IFERROR(VLOOKUP(Inventory[[#This Row],[Short Description]],Map!$G$12:$H$32,2,FALSE), IF(F123 = "925 Silver", "7113.11.10.00", "7113.19.29.00"))</f>
        <v>7113.11.10.00</v>
      </c>
      <c r="N124" s="106" t="str">
        <f>Inventory[[#This Row],[ASIN]] &amp; " " &amp; Inventory[[#This Row],[Short Description]]</f>
        <v>B00D9BPYF8 Curb Chain</v>
      </c>
      <c r="O124" s="33">
        <f>Inventory[[#This Row],[Total Price GBP]]/ EURtoGBP</f>
        <v>2.1935186790636019</v>
      </c>
      <c r="P124" s="33">
        <f>Inventory[[#This Row],[Total Price GBP]]/USDtoGBP</f>
        <v>2.6490174316622404</v>
      </c>
      <c r="Q124" s="33">
        <f>Inventory[[#This Row],[Total Price GBP]]/ CADtoGBP</f>
        <v>3.3908945925764868</v>
      </c>
      <c r="R124" s="33">
        <f>Inventory[[#This Row],[Total Price GBP]]/AUDtoGBP</f>
        <v>3.4708189940032796</v>
      </c>
      <c r="S124" s="33">
        <f>IFERROR(VLOOKUP(Inventory[[#This Row],[Assigned Item SKU]],skuQuantity[#All],2,FALSE),0)</f>
        <v>0</v>
      </c>
      <c r="T124" s="33" t="str">
        <f>PROPER(Inventory[[#This Row],[METAL]] &amp; " " &amp; Inventory[[#This Row],[Item Type]])</f>
        <v>925 Silver Chain</v>
      </c>
      <c r="U124" s="33">
        <f>Inventory[[#This Row],[Quantity]]*Inventory[[#This Row],[Weight (g)]]</f>
        <v>0</v>
      </c>
      <c r="V124" s="33">
        <f>Inventory[[#This Row],[Total Price GBP]]*Inventory[[#This Row],[Quantity]]</f>
        <v>0</v>
      </c>
      <c r="W124" s="33">
        <f>Inventory[[#This Row],[Total Cost GBP]]/EURtoGBP</f>
        <v>0</v>
      </c>
      <c r="X124" s="33">
        <f>Inventory[[#This Row],[Total Cost GBP]]/USDtoGBP</f>
        <v>0</v>
      </c>
      <c r="Y124" s="33">
        <f>Inventory[[#This Row],[Total Cost GBP]]/CADtoGBP</f>
        <v>0</v>
      </c>
      <c r="Z124" s="33">
        <f>Inventory[[#This Row],[Total Cost GBP]]*AUDtoGBP</f>
        <v>0</v>
      </c>
      <c r="AA124" s="33"/>
      <c r="AB124" s="33"/>
    </row>
    <row r="125" spans="1:28" x14ac:dyDescent="0.25">
      <c r="A125" t="s">
        <v>51</v>
      </c>
      <c r="B125" t="s">
        <v>394</v>
      </c>
      <c r="C125" t="s">
        <v>112</v>
      </c>
      <c r="D125" t="s">
        <v>159</v>
      </c>
      <c r="E125">
        <v>1.9594771241830069</v>
      </c>
      <c r="F125" t="s">
        <v>116</v>
      </c>
      <c r="G125" t="s">
        <v>102</v>
      </c>
      <c r="H125">
        <v>2.0400438994117653</v>
      </c>
      <c r="I125" t="str">
        <f>IF(Inventory[[#This Row],[METAL]] = "925 Silver",  "7113.11.00"," 7113.19.00")</f>
        <v>7113.11.00</v>
      </c>
      <c r="J125" t="str">
        <f>IF(Inventory[[#This Row],[METAL]]= "925 Silver", "7113.11.10.00"," 7113.19.10.00")</f>
        <v>7113.11.10.00</v>
      </c>
      <c r="K125" t="str">
        <f>IF(Inventory[[#This Row],[METAL]] = "925 Silver",  "7113.11.00"," 7113.19.00")</f>
        <v>7113.11.00</v>
      </c>
      <c r="L125" s="106" t="str">
        <f>PROPER(Inventory[[#This Row],[METAL]] &amp; " " &amp; Inventory[[#This Row],[Item Type]])</f>
        <v>925 Silver Chain</v>
      </c>
      <c r="M125" s="106" t="str">
        <f>IFERROR(VLOOKUP(Inventory[[#This Row],[Short Description]],Map!$G$12:$H$32,2,FALSE), IF(F124 = "925 Silver", "7113.11.10.00", "7113.19.29.00"))</f>
        <v>7113.11.10.00</v>
      </c>
      <c r="N125" s="106" t="str">
        <f>Inventory[[#This Row],[ASIN]] &amp; " " &amp; Inventory[[#This Row],[Short Description]]</f>
        <v>B00D9BQ0W4 Curb Chain</v>
      </c>
      <c r="O125" s="33">
        <f>Inventory[[#This Row],[Total Price GBP]]/ EURtoGBP</f>
        <v>2.3156923367123157</v>
      </c>
      <c r="P125" s="33">
        <f>Inventory[[#This Row],[Total Price GBP]]/USDtoGBP</f>
        <v>2.7965612624444507</v>
      </c>
      <c r="Q125" s="33">
        <f>Inventory[[#This Row],[Total Price GBP]]/ CADtoGBP</f>
        <v>3.5797591776062196</v>
      </c>
      <c r="R125" s="33">
        <f>Inventory[[#This Row],[Total Price GBP]]/AUDtoGBP</f>
        <v>3.6641351738841963</v>
      </c>
      <c r="S125" s="33">
        <f>IFERROR(VLOOKUP(Inventory[[#This Row],[Assigned Item SKU]],skuQuantity[#All],2,FALSE),0)</f>
        <v>0</v>
      </c>
      <c r="T125" s="33" t="str">
        <f>PROPER(Inventory[[#This Row],[METAL]] &amp; " " &amp; Inventory[[#This Row],[Item Type]])</f>
        <v>925 Silver Chain</v>
      </c>
      <c r="U125" s="33">
        <f>Inventory[[#This Row],[Quantity]]*Inventory[[#This Row],[Weight (g)]]</f>
        <v>0</v>
      </c>
      <c r="V125" s="33">
        <f>Inventory[[#This Row],[Total Price GBP]]*Inventory[[#This Row],[Quantity]]</f>
        <v>0</v>
      </c>
      <c r="W125" s="33">
        <f>Inventory[[#This Row],[Total Cost GBP]]/EURtoGBP</f>
        <v>0</v>
      </c>
      <c r="X125" s="33">
        <f>Inventory[[#This Row],[Total Cost GBP]]/USDtoGBP</f>
        <v>0</v>
      </c>
      <c r="Y125" s="33">
        <f>Inventory[[#This Row],[Total Cost GBP]]/CADtoGBP</f>
        <v>0</v>
      </c>
      <c r="Z125" s="33">
        <f>Inventory[[#This Row],[Total Cost GBP]]*AUDtoGBP</f>
        <v>0</v>
      </c>
      <c r="AA125" s="33"/>
      <c r="AB125" s="33"/>
    </row>
    <row r="126" spans="1:28" x14ac:dyDescent="0.25">
      <c r="A126" t="s">
        <v>395</v>
      </c>
      <c r="B126" t="s">
        <v>396</v>
      </c>
      <c r="C126" t="s">
        <v>112</v>
      </c>
      <c r="D126" t="s">
        <v>159</v>
      </c>
      <c r="E126">
        <v>2.6538461538461537</v>
      </c>
      <c r="F126" t="s">
        <v>116</v>
      </c>
      <c r="G126" t="s">
        <v>102</v>
      </c>
      <c r="H126">
        <v>2.6395244153846154</v>
      </c>
      <c r="I126" t="str">
        <f>IF(Inventory[[#This Row],[METAL]] = "925 Silver",  "7113.11.00"," 7113.19.00")</f>
        <v>7113.11.00</v>
      </c>
      <c r="J126" t="str">
        <f>IF(Inventory[[#This Row],[METAL]]= "925 Silver", "7113.11.10.00"," 7113.19.10.00")</f>
        <v>7113.11.10.00</v>
      </c>
      <c r="K126" t="str">
        <f>IF(Inventory[[#This Row],[METAL]] = "925 Silver",  "7113.11.00"," 7113.19.00")</f>
        <v>7113.11.00</v>
      </c>
      <c r="L126" s="106" t="str">
        <f>PROPER(Inventory[[#This Row],[METAL]] &amp; " " &amp; Inventory[[#This Row],[Item Type]])</f>
        <v>925 Silver Chain</v>
      </c>
      <c r="M126" s="106" t="str">
        <f>IFERROR(VLOOKUP(Inventory[[#This Row],[Short Description]],Map!$G$12:$H$32,2,FALSE), IF(F125 = "925 Silver", "7113.11.10.00", "7113.19.29.00"))</f>
        <v>7113.11.10.00</v>
      </c>
      <c r="N126" s="106" t="str">
        <f>Inventory[[#This Row],[ASIN]] &amp; " " &amp; Inventory[[#This Row],[Short Description]]</f>
        <v>B00D9BQ9AW Curb Chain</v>
      </c>
      <c r="O126" s="33">
        <f>Inventory[[#This Row],[Total Price GBP]]/ EURtoGBP</f>
        <v>2.9961739857821996</v>
      </c>
      <c r="P126" s="33">
        <f>Inventory[[#This Row],[Total Price GBP]]/USDtoGBP</f>
        <v>3.618349454866824</v>
      </c>
      <c r="Q126" s="33">
        <f>Inventory[[#This Row],[Total Price GBP]]/ CADtoGBP</f>
        <v>4.6316953047987308</v>
      </c>
      <c r="R126" s="33">
        <f>Inventory[[#This Row],[Total Price GBP]]/AUDtoGBP</f>
        <v>4.7408657507446925</v>
      </c>
      <c r="S126" s="33">
        <f>IFERROR(VLOOKUP(Inventory[[#This Row],[Assigned Item SKU]],skuQuantity[#All],2,FALSE),0)</f>
        <v>0</v>
      </c>
      <c r="T126" s="33" t="str">
        <f>PROPER(Inventory[[#This Row],[METAL]] &amp; " " &amp; Inventory[[#This Row],[Item Type]])</f>
        <v>925 Silver Chain</v>
      </c>
      <c r="U126" s="33">
        <f>Inventory[[#This Row],[Quantity]]*Inventory[[#This Row],[Weight (g)]]</f>
        <v>0</v>
      </c>
      <c r="V126" s="33">
        <f>Inventory[[#This Row],[Total Price GBP]]*Inventory[[#This Row],[Quantity]]</f>
        <v>0</v>
      </c>
      <c r="W126" s="33">
        <f>Inventory[[#This Row],[Total Cost GBP]]/EURtoGBP</f>
        <v>0</v>
      </c>
      <c r="X126" s="33">
        <f>Inventory[[#This Row],[Total Cost GBP]]/USDtoGBP</f>
        <v>0</v>
      </c>
      <c r="Y126" s="33">
        <f>Inventory[[#This Row],[Total Cost GBP]]/CADtoGBP</f>
        <v>0</v>
      </c>
      <c r="Z126" s="33">
        <f>Inventory[[#This Row],[Total Cost GBP]]*AUDtoGBP</f>
        <v>0</v>
      </c>
      <c r="AA126" s="33"/>
      <c r="AB126" s="33"/>
    </row>
    <row r="127" spans="1:28" x14ac:dyDescent="0.25">
      <c r="A127" t="s">
        <v>83</v>
      </c>
      <c r="B127" t="s">
        <v>397</v>
      </c>
      <c r="C127" t="s">
        <v>112</v>
      </c>
      <c r="D127" t="s">
        <v>159</v>
      </c>
      <c r="E127">
        <v>1.4831683168316834</v>
      </c>
      <c r="F127" t="s">
        <v>116</v>
      </c>
      <c r="G127" t="s">
        <v>1425</v>
      </c>
      <c r="H127">
        <v>2.0208105515841592</v>
      </c>
      <c r="I127" t="str">
        <f>IF(Inventory[[#This Row],[METAL]] = "925 Silver",  "7113.11.00"," 7113.19.00")</f>
        <v>7113.11.00</v>
      </c>
      <c r="J127" t="str">
        <f>IF(Inventory[[#This Row],[METAL]]= "925 Silver", "7113.11.10.00"," 7113.19.10.00")</f>
        <v>7113.11.10.00</v>
      </c>
      <c r="K127" t="str">
        <f>IF(Inventory[[#This Row],[METAL]] = "925 Silver",  "7113.11.00"," 7113.19.00")</f>
        <v>7113.11.00</v>
      </c>
      <c r="L127" s="106" t="str">
        <f>PROPER(Inventory[[#This Row],[METAL]] &amp; " " &amp; Inventory[[#This Row],[Item Type]])</f>
        <v>925 Silver Anklet</v>
      </c>
      <c r="M127" s="106" t="str">
        <f>IFERROR(VLOOKUP(Inventory[[#This Row],[Short Description]],Map!$G$12:$H$32,2,FALSE), IF(F126 = "925 Silver", "7113.11.10.00", "7113.19.29.00"))</f>
        <v>7113.11.10.00</v>
      </c>
      <c r="N127" s="106" t="str">
        <f>Inventory[[#This Row],[ASIN]] &amp; " " &amp; Inventory[[#This Row],[Short Description]]</f>
        <v>B072882QN5 Curb Chain</v>
      </c>
      <c r="O127" s="33">
        <f>Inventory[[#This Row],[Total Price GBP]]/ EURtoGBP</f>
        <v>2.2938602005575239</v>
      </c>
      <c r="P127" s="33">
        <f>Inventory[[#This Row],[Total Price GBP]]/USDtoGBP</f>
        <v>2.7701955379140557</v>
      </c>
      <c r="Q127" s="33">
        <f>Inventory[[#This Row],[Total Price GBP]]/ CADtoGBP</f>
        <v>3.546009534560882</v>
      </c>
      <c r="R127" s="33">
        <f>Inventory[[#This Row],[Total Price GBP]]/AUDtoGBP</f>
        <v>3.6295900416412081</v>
      </c>
      <c r="S127" s="33">
        <f>IFERROR(VLOOKUP(Inventory[[#This Row],[Assigned Item SKU]],skuQuantity[#All],2,FALSE),0)</f>
        <v>0</v>
      </c>
      <c r="T127" s="33" t="str">
        <f>PROPER(Inventory[[#This Row],[METAL]] &amp; " " &amp; Inventory[[#This Row],[Item Type]])</f>
        <v>925 Silver Anklet</v>
      </c>
      <c r="U127" s="33">
        <f>Inventory[[#This Row],[Quantity]]*Inventory[[#This Row],[Weight (g)]]</f>
        <v>0</v>
      </c>
      <c r="V127" s="33">
        <f>Inventory[[#This Row],[Total Price GBP]]*Inventory[[#This Row],[Quantity]]</f>
        <v>0</v>
      </c>
      <c r="W127" s="33">
        <f>Inventory[[#This Row],[Total Cost GBP]]/EURtoGBP</f>
        <v>0</v>
      </c>
      <c r="X127" s="33">
        <f>Inventory[[#This Row],[Total Cost GBP]]/USDtoGBP</f>
        <v>0</v>
      </c>
      <c r="Y127" s="33">
        <f>Inventory[[#This Row],[Total Cost GBP]]/CADtoGBP</f>
        <v>0</v>
      </c>
      <c r="Z127" s="33">
        <f>Inventory[[#This Row],[Total Cost GBP]]*AUDtoGBP</f>
        <v>0</v>
      </c>
      <c r="AA127" s="33"/>
      <c r="AB127" s="33"/>
    </row>
    <row r="128" spans="1:28" x14ac:dyDescent="0.25">
      <c r="A128" t="s">
        <v>50</v>
      </c>
      <c r="B128" t="s">
        <v>398</v>
      </c>
      <c r="C128" t="s">
        <v>112</v>
      </c>
      <c r="D128" t="s">
        <v>159</v>
      </c>
      <c r="E128">
        <v>2.333200795228628</v>
      </c>
      <c r="F128" t="s">
        <v>116</v>
      </c>
      <c r="G128" t="s">
        <v>102</v>
      </c>
      <c r="H128">
        <v>2.3421419414115308</v>
      </c>
      <c r="I128" t="str">
        <f>IF(Inventory[[#This Row],[METAL]] = "925 Silver",  "7113.11.00"," 7113.19.00")</f>
        <v>7113.11.00</v>
      </c>
      <c r="J128" t="str">
        <f>IF(Inventory[[#This Row],[METAL]]= "925 Silver", "7113.11.10.00"," 7113.19.10.00")</f>
        <v>7113.11.10.00</v>
      </c>
      <c r="K128" t="str">
        <f>IF(Inventory[[#This Row],[METAL]] = "925 Silver",  "7113.11.00"," 7113.19.00")</f>
        <v>7113.11.00</v>
      </c>
      <c r="L128" s="106" t="str">
        <f>PROPER(Inventory[[#This Row],[METAL]] &amp; " " &amp; Inventory[[#This Row],[Item Type]])</f>
        <v>925 Silver Chain</v>
      </c>
      <c r="M128" s="106" t="str">
        <f>IFERROR(VLOOKUP(Inventory[[#This Row],[Short Description]],Map!$G$12:$H$32,2,FALSE), IF(F127 = "925 Silver", "7113.11.10.00", "7113.19.29.00"))</f>
        <v>7113.11.10.00</v>
      </c>
      <c r="N128" s="106" t="str">
        <f>Inventory[[#This Row],[ASIN]] &amp; " " &amp; Inventory[[#This Row],[Short Description]]</f>
        <v>B00D9BQHAO Curb Chain</v>
      </c>
      <c r="O128" s="33">
        <f>Inventory[[#This Row],[Total Price GBP]]/ EURtoGBP</f>
        <v>2.6586095263847382</v>
      </c>
      <c r="P128" s="33">
        <f>Inventory[[#This Row],[Total Price GBP]]/USDtoGBP</f>
        <v>3.2106874888263754</v>
      </c>
      <c r="Q128" s="33">
        <f>Inventory[[#This Row],[Total Price GBP]]/ CADtoGBP</f>
        <v>4.1098645536215868</v>
      </c>
      <c r="R128" s="33">
        <f>Inventory[[#This Row],[Total Price GBP]]/AUDtoGBP</f>
        <v>4.2067352924267736</v>
      </c>
      <c r="S128" s="33">
        <f>IFERROR(VLOOKUP(Inventory[[#This Row],[Assigned Item SKU]],skuQuantity[#All],2,FALSE),0)</f>
        <v>2</v>
      </c>
      <c r="T128" s="33" t="str">
        <f>PROPER(Inventory[[#This Row],[METAL]] &amp; " " &amp; Inventory[[#This Row],[Item Type]])</f>
        <v>925 Silver Chain</v>
      </c>
      <c r="U128" s="33">
        <f>Inventory[[#This Row],[Quantity]]*Inventory[[#This Row],[Weight (g)]]</f>
        <v>4.666401590457256</v>
      </c>
      <c r="V128" s="33">
        <f>Inventory[[#This Row],[Total Price GBP]]*Inventory[[#This Row],[Quantity]]</f>
        <v>4.6842838828230615</v>
      </c>
      <c r="W128" s="33">
        <f>Inventory[[#This Row],[Total Cost GBP]]/EURtoGBP</f>
        <v>5.3172190527694765</v>
      </c>
      <c r="X128" s="33">
        <f>Inventory[[#This Row],[Total Cost GBP]]/USDtoGBP</f>
        <v>6.4213749776527509</v>
      </c>
      <c r="Y128" s="33">
        <f>Inventory[[#This Row],[Total Cost GBP]]/CADtoGBP</f>
        <v>8.2197291072431735</v>
      </c>
      <c r="Z128" s="33">
        <f>Inventory[[#This Row],[Total Cost GBP]]*AUDtoGBP</f>
        <v>2.6080218946005678</v>
      </c>
      <c r="AA128" s="33"/>
      <c r="AB128" s="33"/>
    </row>
    <row r="129" spans="1:28" x14ac:dyDescent="0.25">
      <c r="A129" t="s">
        <v>49</v>
      </c>
      <c r="B129" t="s">
        <v>399</v>
      </c>
      <c r="C129" t="s">
        <v>112</v>
      </c>
      <c r="D129" t="s">
        <v>159</v>
      </c>
      <c r="E129">
        <v>2.7608000000000001</v>
      </c>
      <c r="F129" t="s">
        <v>116</v>
      </c>
      <c r="G129" t="s">
        <v>102</v>
      </c>
      <c r="H129">
        <v>2.7075408768400004</v>
      </c>
      <c r="I129" t="str">
        <f>IF(Inventory[[#This Row],[METAL]] = "925 Silver",  "7113.11.00"," 7113.19.00")</f>
        <v>7113.11.00</v>
      </c>
      <c r="J129" t="str">
        <f>IF(Inventory[[#This Row],[METAL]]= "925 Silver", "7113.11.10.00"," 7113.19.10.00")</f>
        <v>7113.11.10.00</v>
      </c>
      <c r="K129" t="str">
        <f>IF(Inventory[[#This Row],[METAL]] = "925 Silver",  "7113.11.00"," 7113.19.00")</f>
        <v>7113.11.00</v>
      </c>
      <c r="L129" s="106" t="str">
        <f>PROPER(Inventory[[#This Row],[METAL]] &amp; " " &amp; Inventory[[#This Row],[Item Type]])</f>
        <v>925 Silver Chain</v>
      </c>
      <c r="M129" s="106" t="str">
        <f>IFERROR(VLOOKUP(Inventory[[#This Row],[Short Description]],Map!$G$12:$H$32,2,FALSE), IF(F128 = "925 Silver", "7113.11.10.00", "7113.19.29.00"))</f>
        <v>7113.11.10.00</v>
      </c>
      <c r="N129" s="106" t="str">
        <f>Inventory[[#This Row],[ASIN]] &amp; " " &amp; Inventory[[#This Row],[Short Description]]</f>
        <v>B00D9BQK60 Curb Chain</v>
      </c>
      <c r="O129" s="33">
        <f>Inventory[[#This Row],[Total Price GBP]]/ EURtoGBP</f>
        <v>3.0733807550129693</v>
      </c>
      <c r="P129" s="33">
        <f>Inventory[[#This Row],[Total Price GBP]]/USDtoGBP</f>
        <v>3.7115887235754643</v>
      </c>
      <c r="Q129" s="33">
        <f>Inventory[[#This Row],[Total Price GBP]]/ CADtoGBP</f>
        <v>4.7510469286502675</v>
      </c>
      <c r="R129" s="33">
        <f>Inventory[[#This Row],[Total Price GBP]]/AUDtoGBP</f>
        <v>4.8630305281270214</v>
      </c>
      <c r="S129" s="33">
        <f>IFERROR(VLOOKUP(Inventory[[#This Row],[Assigned Item SKU]],skuQuantity[#All],2,FALSE),0)</f>
        <v>0</v>
      </c>
      <c r="T129" s="33" t="str">
        <f>PROPER(Inventory[[#This Row],[METAL]] &amp; " " &amp; Inventory[[#This Row],[Item Type]])</f>
        <v>925 Silver Chain</v>
      </c>
      <c r="U129" s="33">
        <f>Inventory[[#This Row],[Quantity]]*Inventory[[#This Row],[Weight (g)]]</f>
        <v>0</v>
      </c>
      <c r="V129" s="33">
        <f>Inventory[[#This Row],[Total Price GBP]]*Inventory[[#This Row],[Quantity]]</f>
        <v>0</v>
      </c>
      <c r="W129" s="33">
        <f>Inventory[[#This Row],[Total Cost GBP]]/EURtoGBP</f>
        <v>0</v>
      </c>
      <c r="X129" s="33">
        <f>Inventory[[#This Row],[Total Cost GBP]]/USDtoGBP</f>
        <v>0</v>
      </c>
      <c r="Y129" s="33">
        <f>Inventory[[#This Row],[Total Cost GBP]]/CADtoGBP</f>
        <v>0</v>
      </c>
      <c r="Z129" s="33">
        <f>Inventory[[#This Row],[Total Cost GBP]]*AUDtoGBP</f>
        <v>0</v>
      </c>
      <c r="AA129" s="33"/>
      <c r="AB129" s="33"/>
    </row>
    <row r="130" spans="1:28" x14ac:dyDescent="0.25">
      <c r="A130" t="s">
        <v>48</v>
      </c>
      <c r="B130" t="s">
        <v>400</v>
      </c>
      <c r="C130" t="s">
        <v>112</v>
      </c>
      <c r="D130" t="s">
        <v>159</v>
      </c>
      <c r="E130">
        <v>3.7783037475345167</v>
      </c>
      <c r="F130" t="s">
        <v>116</v>
      </c>
      <c r="G130" t="s">
        <v>102</v>
      </c>
      <c r="H130">
        <v>3.5770345101183429</v>
      </c>
      <c r="I130" t="str">
        <f>IF(Inventory[[#This Row],[METAL]] = "925 Silver",  "7113.11.00"," 7113.19.00")</f>
        <v>7113.11.00</v>
      </c>
      <c r="J130" t="str">
        <f>IF(Inventory[[#This Row],[METAL]]= "925 Silver", "7113.11.10.00"," 7113.19.10.00")</f>
        <v>7113.11.10.00</v>
      </c>
      <c r="K130" t="str">
        <f>IF(Inventory[[#This Row],[METAL]] = "925 Silver",  "7113.11.00"," 7113.19.00")</f>
        <v>7113.11.00</v>
      </c>
      <c r="L130" s="106" t="str">
        <f>PROPER(Inventory[[#This Row],[METAL]] &amp; " " &amp; Inventory[[#This Row],[Item Type]])</f>
        <v>925 Silver Chain</v>
      </c>
      <c r="M130" s="106" t="str">
        <f>IFERROR(VLOOKUP(Inventory[[#This Row],[Short Description]],Map!$G$12:$H$32,2,FALSE), IF(F129 = "925 Silver", "7113.11.10.00", "7113.19.29.00"))</f>
        <v>7113.11.10.00</v>
      </c>
      <c r="N130" s="106" t="str">
        <f>Inventory[[#This Row],[ASIN]] &amp; " " &amp; Inventory[[#This Row],[Short Description]]</f>
        <v>B00D9BQPME Curb Chain</v>
      </c>
      <c r="O130" s="33">
        <f>Inventory[[#This Row],[Total Price GBP]]/ EURtoGBP</f>
        <v>4.0603593901214499</v>
      </c>
      <c r="P130" s="33">
        <f>Inventory[[#This Row],[Total Price GBP]]/USDtoGBP</f>
        <v>4.9035200410679112</v>
      </c>
      <c r="Q130" s="33">
        <f>Inventory[[#This Row],[Total Price GBP]]/ CADtoGBP</f>
        <v>6.2767875337891157</v>
      </c>
      <c r="R130" s="33">
        <f>Inventory[[#This Row],[Total Price GBP]]/AUDtoGBP</f>
        <v>6.4247332964263641</v>
      </c>
      <c r="S130" s="33">
        <f>IFERROR(VLOOKUP(Inventory[[#This Row],[Assigned Item SKU]],skuQuantity[#All],2,FALSE),0)</f>
        <v>0</v>
      </c>
      <c r="T130" s="33" t="str">
        <f>PROPER(Inventory[[#This Row],[METAL]] &amp; " " &amp; Inventory[[#This Row],[Item Type]])</f>
        <v>925 Silver Chain</v>
      </c>
      <c r="U130" s="33">
        <f>Inventory[[#This Row],[Quantity]]*Inventory[[#This Row],[Weight (g)]]</f>
        <v>0</v>
      </c>
      <c r="V130" s="33">
        <f>Inventory[[#This Row],[Total Price GBP]]*Inventory[[#This Row],[Quantity]]</f>
        <v>0</v>
      </c>
      <c r="W130" s="33">
        <f>Inventory[[#This Row],[Total Cost GBP]]/EURtoGBP</f>
        <v>0</v>
      </c>
      <c r="X130" s="33">
        <f>Inventory[[#This Row],[Total Cost GBP]]/USDtoGBP</f>
        <v>0</v>
      </c>
      <c r="Y130" s="33">
        <f>Inventory[[#This Row],[Total Cost GBP]]/CADtoGBP</f>
        <v>0</v>
      </c>
      <c r="Z130" s="33">
        <f>Inventory[[#This Row],[Total Cost GBP]]*AUDtoGBP</f>
        <v>0</v>
      </c>
      <c r="AA130" s="33"/>
      <c r="AB130" s="33"/>
    </row>
    <row r="131" spans="1:28" x14ac:dyDescent="0.25">
      <c r="A131" t="s">
        <v>401</v>
      </c>
      <c r="B131" t="s">
        <v>402</v>
      </c>
      <c r="C131" t="s">
        <v>112</v>
      </c>
      <c r="D131" t="s">
        <v>159</v>
      </c>
      <c r="E131">
        <v>4.9435215946843858</v>
      </c>
      <c r="F131" t="s">
        <v>116</v>
      </c>
      <c r="G131" t="s">
        <v>102</v>
      </c>
      <c r="H131">
        <v>4.4421030815614628</v>
      </c>
      <c r="I131" t="str">
        <f>IF(Inventory[[#This Row],[METAL]] = "925 Silver",  "7113.11.00"," 7113.19.00")</f>
        <v>7113.11.00</v>
      </c>
      <c r="J131" t="str">
        <f>IF(Inventory[[#This Row],[METAL]]= "925 Silver", "7113.11.10.00"," 7113.19.10.00")</f>
        <v>7113.11.10.00</v>
      </c>
      <c r="K131" t="str">
        <f>IF(Inventory[[#This Row],[METAL]] = "925 Silver",  "7113.11.00"," 7113.19.00")</f>
        <v>7113.11.00</v>
      </c>
      <c r="L131" s="106" t="str">
        <f>PROPER(Inventory[[#This Row],[METAL]] &amp; " " &amp; Inventory[[#This Row],[Item Type]])</f>
        <v>925 Silver Chain</v>
      </c>
      <c r="M131" s="106" t="str">
        <f>IFERROR(VLOOKUP(Inventory[[#This Row],[Short Description]],Map!$G$12:$H$32,2,FALSE), IF(F130 = "925 Silver", "7113.11.10.00", "7113.19.29.00"))</f>
        <v>7113.11.10.00</v>
      </c>
      <c r="N131" s="106" t="str">
        <f>Inventory[[#This Row],[ASIN]] &amp; " " &amp; Inventory[[#This Row],[Short Description]]</f>
        <v>B00D9BSYQY Curb Chain</v>
      </c>
      <c r="O131" s="33">
        <f>Inventory[[#This Row],[Total Price GBP]]/ EURtoGBP</f>
        <v>5.0423150540162922</v>
      </c>
      <c r="P131" s="33">
        <f>Inventory[[#This Row],[Total Price GBP]]/USDtoGBP</f>
        <v>6.089385333943989</v>
      </c>
      <c r="Q131" s="33">
        <f>Inventory[[#This Row],[Total Price GBP]]/ CADtoGBP</f>
        <v>7.7947632787106524</v>
      </c>
      <c r="R131" s="33">
        <f>Inventory[[#This Row],[Total Price GBP]]/AUDtoGBP</f>
        <v>7.9784881844267952</v>
      </c>
      <c r="S131" s="33">
        <f>IFERROR(VLOOKUP(Inventory[[#This Row],[Assigned Item SKU]],skuQuantity[#All],2,FALSE),0)</f>
        <v>0</v>
      </c>
      <c r="T131" s="33" t="str">
        <f>PROPER(Inventory[[#This Row],[METAL]] &amp; " " &amp; Inventory[[#This Row],[Item Type]])</f>
        <v>925 Silver Chain</v>
      </c>
      <c r="U131" s="33">
        <f>Inventory[[#This Row],[Quantity]]*Inventory[[#This Row],[Weight (g)]]</f>
        <v>0</v>
      </c>
      <c r="V131" s="33">
        <f>Inventory[[#This Row],[Total Price GBP]]*Inventory[[#This Row],[Quantity]]</f>
        <v>0</v>
      </c>
      <c r="W131" s="33">
        <f>Inventory[[#This Row],[Total Cost GBP]]/EURtoGBP</f>
        <v>0</v>
      </c>
      <c r="X131" s="33">
        <f>Inventory[[#This Row],[Total Cost GBP]]/USDtoGBP</f>
        <v>0</v>
      </c>
      <c r="Y131" s="33">
        <f>Inventory[[#This Row],[Total Cost GBP]]/CADtoGBP</f>
        <v>0</v>
      </c>
      <c r="Z131" s="33">
        <f>Inventory[[#This Row],[Total Cost GBP]]*AUDtoGBP</f>
        <v>0</v>
      </c>
      <c r="AA131" s="33"/>
      <c r="AB131" s="33"/>
    </row>
    <row r="132" spans="1:28" x14ac:dyDescent="0.25">
      <c r="A132" t="s">
        <v>403</v>
      </c>
      <c r="B132" t="s">
        <v>404</v>
      </c>
      <c r="C132" t="s">
        <v>112</v>
      </c>
      <c r="D132" t="s">
        <v>159</v>
      </c>
      <c r="E132">
        <v>5.4607973421926914</v>
      </c>
      <c r="F132" t="s">
        <v>116</v>
      </c>
      <c r="G132" t="s">
        <v>102</v>
      </c>
      <c r="H132">
        <v>4.8704628007308983</v>
      </c>
      <c r="I132" t="str">
        <f>IF(Inventory[[#This Row],[METAL]] = "925 Silver",  "7113.11.00"," 7113.19.00")</f>
        <v>7113.11.00</v>
      </c>
      <c r="J132" t="str">
        <f>IF(Inventory[[#This Row],[METAL]]= "925 Silver", "7113.11.10.00"," 7113.19.10.00")</f>
        <v>7113.11.10.00</v>
      </c>
      <c r="K132" t="str">
        <f>IF(Inventory[[#This Row],[METAL]] = "925 Silver",  "7113.11.00"," 7113.19.00")</f>
        <v>7113.11.00</v>
      </c>
      <c r="L132" s="106" t="str">
        <f>PROPER(Inventory[[#This Row],[METAL]] &amp; " " &amp; Inventory[[#This Row],[Item Type]])</f>
        <v>925 Silver Chain</v>
      </c>
      <c r="M132" s="106" t="str">
        <f>IFERROR(VLOOKUP(Inventory[[#This Row],[Short Description]],Map!$G$12:$H$32,2,FALSE), IF(F131 = "925 Silver", "7113.11.10.00", "7113.19.29.00"))</f>
        <v>7113.11.10.00</v>
      </c>
      <c r="N132" s="106" t="str">
        <f>Inventory[[#This Row],[ASIN]] &amp; " " &amp; Inventory[[#This Row],[Short Description]]</f>
        <v>B00D9BT23I Curb Chain</v>
      </c>
      <c r="O132" s="33">
        <f>Inventory[[#This Row],[Total Price GBP]]/ EURtoGBP</f>
        <v>5.5285542566740995</v>
      </c>
      <c r="P132" s="33">
        <f>Inventory[[#This Row],[Total Price GBP]]/USDtoGBP</f>
        <v>6.676595343182635</v>
      </c>
      <c r="Q132" s="33">
        <f>Inventory[[#This Row],[Total Price GBP]]/ CADtoGBP</f>
        <v>8.5464258465876295</v>
      </c>
      <c r="R132" s="33">
        <f>Inventory[[#This Row],[Total Price GBP]]/AUDtoGBP</f>
        <v>8.7478676642195889</v>
      </c>
      <c r="S132" s="33">
        <f>IFERROR(VLOOKUP(Inventory[[#This Row],[Assigned Item SKU]],skuQuantity[#All],2,FALSE),0)</f>
        <v>0</v>
      </c>
      <c r="T132" s="33" t="str">
        <f>PROPER(Inventory[[#This Row],[METAL]] &amp; " " &amp; Inventory[[#This Row],[Item Type]])</f>
        <v>925 Silver Chain</v>
      </c>
      <c r="U132" s="33">
        <f>Inventory[[#This Row],[Quantity]]*Inventory[[#This Row],[Weight (g)]]</f>
        <v>0</v>
      </c>
      <c r="V132" s="33">
        <f>Inventory[[#This Row],[Total Price GBP]]*Inventory[[#This Row],[Quantity]]</f>
        <v>0</v>
      </c>
      <c r="W132" s="33">
        <f>Inventory[[#This Row],[Total Cost GBP]]/EURtoGBP</f>
        <v>0</v>
      </c>
      <c r="X132" s="33">
        <f>Inventory[[#This Row],[Total Cost GBP]]/USDtoGBP</f>
        <v>0</v>
      </c>
      <c r="Y132" s="33">
        <f>Inventory[[#This Row],[Total Cost GBP]]/CADtoGBP</f>
        <v>0</v>
      </c>
      <c r="Z132" s="33">
        <f>Inventory[[#This Row],[Total Cost GBP]]*AUDtoGBP</f>
        <v>0</v>
      </c>
      <c r="AA132" s="33"/>
      <c r="AB132" s="33"/>
    </row>
    <row r="133" spans="1:28" x14ac:dyDescent="0.25">
      <c r="A133" t="s">
        <v>405</v>
      </c>
      <c r="B133" t="s">
        <v>406</v>
      </c>
      <c r="C133" t="s">
        <v>112</v>
      </c>
      <c r="D133" t="s">
        <v>159</v>
      </c>
      <c r="E133">
        <v>7.8724252491694351</v>
      </c>
      <c r="F133" t="s">
        <v>116</v>
      </c>
      <c r="G133" t="s">
        <v>102</v>
      </c>
      <c r="H133">
        <v>6.867548993056479</v>
      </c>
      <c r="I133" t="str">
        <f>IF(Inventory[[#This Row],[METAL]] = "925 Silver",  "7113.11.00"," 7113.19.00")</f>
        <v>7113.11.00</v>
      </c>
      <c r="J133" t="str">
        <f>IF(Inventory[[#This Row],[METAL]]= "925 Silver", "7113.11.10.00"," 7113.19.10.00")</f>
        <v>7113.11.10.00</v>
      </c>
      <c r="K133" t="str">
        <f>IF(Inventory[[#This Row],[METAL]] = "925 Silver",  "7113.11.00"," 7113.19.00")</f>
        <v>7113.11.00</v>
      </c>
      <c r="L133" s="106" t="str">
        <f>PROPER(Inventory[[#This Row],[METAL]] &amp; " " &amp; Inventory[[#This Row],[Item Type]])</f>
        <v>925 Silver Chain</v>
      </c>
      <c r="M133" s="106" t="str">
        <f>IFERROR(VLOOKUP(Inventory[[#This Row],[Short Description]],Map!$G$12:$H$32,2,FALSE), IF(F132 = "925 Silver", "7113.11.10.00", "7113.19.29.00"))</f>
        <v>7113.11.10.00</v>
      </c>
      <c r="N133" s="106" t="str">
        <f>Inventory[[#This Row],[ASIN]] &amp; " " &amp; Inventory[[#This Row],[Short Description]]</f>
        <v>B073D7GH98 Curb Chain</v>
      </c>
      <c r="O133" s="33">
        <f>Inventory[[#This Row],[Total Price GBP]]/ EURtoGBP</f>
        <v>7.7954844892322388</v>
      </c>
      <c r="P133" s="33">
        <f>Inventory[[#This Row],[Total Price GBP]]/USDtoGBP</f>
        <v>9.4142687260107216</v>
      </c>
      <c r="Q133" s="33">
        <f>Inventory[[#This Row],[Total Price GBP]]/ CADtoGBP</f>
        <v>12.05080515308665</v>
      </c>
      <c r="R133" s="33">
        <f>Inventory[[#This Row],[Total Price GBP]]/AUDtoGBP</f>
        <v>12.334846240851496</v>
      </c>
      <c r="S133" s="33">
        <f>IFERROR(VLOOKUP(Inventory[[#This Row],[Assigned Item SKU]],skuQuantity[#All],2,FALSE),0)</f>
        <v>0</v>
      </c>
      <c r="T133" s="33" t="str">
        <f>PROPER(Inventory[[#This Row],[METAL]] &amp; " " &amp; Inventory[[#This Row],[Item Type]])</f>
        <v>925 Silver Chain</v>
      </c>
      <c r="U133" s="33">
        <f>Inventory[[#This Row],[Quantity]]*Inventory[[#This Row],[Weight (g)]]</f>
        <v>0</v>
      </c>
      <c r="V133" s="33">
        <f>Inventory[[#This Row],[Total Price GBP]]*Inventory[[#This Row],[Quantity]]</f>
        <v>0</v>
      </c>
      <c r="W133" s="33">
        <f>Inventory[[#This Row],[Total Cost GBP]]/EURtoGBP</f>
        <v>0</v>
      </c>
      <c r="X133" s="33">
        <f>Inventory[[#This Row],[Total Cost GBP]]/USDtoGBP</f>
        <v>0</v>
      </c>
      <c r="Y133" s="33">
        <f>Inventory[[#This Row],[Total Cost GBP]]/CADtoGBP</f>
        <v>0</v>
      </c>
      <c r="Z133" s="33">
        <f>Inventory[[#This Row],[Total Cost GBP]]*AUDtoGBP</f>
        <v>0</v>
      </c>
      <c r="AA133" s="33"/>
      <c r="AB133" s="33"/>
    </row>
    <row r="134" spans="1:28" x14ac:dyDescent="0.25">
      <c r="A134" t="s">
        <v>407</v>
      </c>
      <c r="B134" t="s">
        <v>408</v>
      </c>
      <c r="C134" t="s">
        <v>112</v>
      </c>
      <c r="D134" t="s">
        <v>409</v>
      </c>
      <c r="E134">
        <v>3.6619047619047622</v>
      </c>
      <c r="F134" t="s">
        <v>116</v>
      </c>
      <c r="G134" t="s">
        <v>102</v>
      </c>
      <c r="H134">
        <v>3.4130471821428574</v>
      </c>
      <c r="I134" t="str">
        <f>IF(Inventory[[#This Row],[METAL]] = "925 Silver",  "7113.11.00"," 7113.19.00")</f>
        <v>7113.11.00</v>
      </c>
      <c r="J134" t="str">
        <f>IF(Inventory[[#This Row],[METAL]]= "925 Silver", "7113.11.10.00"," 7113.19.10.00")</f>
        <v>7113.11.10.00</v>
      </c>
      <c r="K134" t="str">
        <f>IF(Inventory[[#This Row],[METAL]] = "925 Silver",  "7113.11.00"," 7113.19.00")</f>
        <v>7113.11.00</v>
      </c>
      <c r="L134" s="106" t="str">
        <f>PROPER(Inventory[[#This Row],[METAL]] &amp; " " &amp; Inventory[[#This Row],[Item Type]])</f>
        <v>925 Silver Chain</v>
      </c>
      <c r="M134" s="106" t="str">
        <f>IFERROR(VLOOKUP(Inventory[[#This Row],[Short Description]],Map!$G$12:$H$32,2,FALSE), IF(F133 = "925 Silver", "7113.11.10.00", "7113.19.29.00"))</f>
        <v>7113.11.10.00</v>
      </c>
      <c r="N134" s="106" t="str">
        <f>Inventory[[#This Row],[ASIN]] &amp; " " &amp; Inventory[[#This Row],[Short Description]]</f>
        <v>B00DKCYOQG Square Snake</v>
      </c>
      <c r="O134" s="33">
        <f>Inventory[[#This Row],[Total Price GBP]]/ EURtoGBP</f>
        <v>3.8742142788224929</v>
      </c>
      <c r="P134" s="33">
        <f>Inventory[[#This Row],[Total Price GBP]]/USDtoGBP</f>
        <v>4.6787206585250889</v>
      </c>
      <c r="Q134" s="33">
        <f>Inventory[[#This Row],[Total Price GBP]]/ CADtoGBP</f>
        <v>5.9890314014330261</v>
      </c>
      <c r="R134" s="33">
        <f>Inventory[[#This Row],[Total Price GBP]]/AUDtoGBP</f>
        <v>6.1301946658216417</v>
      </c>
      <c r="S134" s="33">
        <f>IFERROR(VLOOKUP(Inventory[[#This Row],[Assigned Item SKU]],skuQuantity[#All],2,FALSE),0)</f>
        <v>0</v>
      </c>
      <c r="T134" s="33" t="str">
        <f>PROPER(Inventory[[#This Row],[METAL]] &amp; " " &amp; Inventory[[#This Row],[Item Type]])</f>
        <v>925 Silver Chain</v>
      </c>
      <c r="U134" s="33">
        <f>Inventory[[#This Row],[Quantity]]*Inventory[[#This Row],[Weight (g)]]</f>
        <v>0</v>
      </c>
      <c r="V134" s="33">
        <f>Inventory[[#This Row],[Total Price GBP]]*Inventory[[#This Row],[Quantity]]</f>
        <v>0</v>
      </c>
      <c r="W134" s="33">
        <f>Inventory[[#This Row],[Total Cost GBP]]/EURtoGBP</f>
        <v>0</v>
      </c>
      <c r="X134" s="33">
        <f>Inventory[[#This Row],[Total Cost GBP]]/USDtoGBP</f>
        <v>0</v>
      </c>
      <c r="Y134" s="33">
        <f>Inventory[[#This Row],[Total Cost GBP]]/CADtoGBP</f>
        <v>0</v>
      </c>
      <c r="Z134" s="33">
        <f>Inventory[[#This Row],[Total Cost GBP]]*AUDtoGBP</f>
        <v>0</v>
      </c>
      <c r="AA134" s="33"/>
      <c r="AB134" s="33"/>
    </row>
    <row r="135" spans="1:28" x14ac:dyDescent="0.25">
      <c r="A135" t="s">
        <v>410</v>
      </c>
      <c r="B135" t="s">
        <v>411</v>
      </c>
      <c r="C135" t="s">
        <v>112</v>
      </c>
      <c r="D135" t="s">
        <v>172</v>
      </c>
      <c r="E135">
        <v>2.2000000000000002</v>
      </c>
      <c r="F135" t="s">
        <v>116</v>
      </c>
      <c r="G135" t="s">
        <v>102</v>
      </c>
      <c r="H135">
        <v>2.3252232100000003</v>
      </c>
      <c r="I135" t="str">
        <f>IF(Inventory[[#This Row],[METAL]] = "925 Silver",  "7113.11.00"," 7113.19.00")</f>
        <v>7113.11.00</v>
      </c>
      <c r="J135" t="str">
        <f>IF(Inventory[[#This Row],[METAL]]= "925 Silver", "7113.11.10.00"," 7113.19.10.00")</f>
        <v>7113.11.10.00</v>
      </c>
      <c r="K135" t="str">
        <f>IF(Inventory[[#This Row],[METAL]] = "925 Silver",  "7113.11.00"," 7113.19.00")</f>
        <v>7113.11.00</v>
      </c>
      <c r="L135" s="106" t="str">
        <f>PROPER(Inventory[[#This Row],[METAL]] &amp; " " &amp; Inventory[[#This Row],[Item Type]])</f>
        <v>925 Silver Chain</v>
      </c>
      <c r="M135" s="106" t="str">
        <f>IFERROR(VLOOKUP(Inventory[[#This Row],[Short Description]],Map!$G$12:$H$32,2,FALSE), IF(F134 = "925 Silver", "7113.11.10.00", "7113.19.29.00"))</f>
        <v>7113.11.10.00</v>
      </c>
      <c r="N135" s="106" t="str">
        <f>Inventory[[#This Row],[ASIN]] &amp; " " &amp; Inventory[[#This Row],[Short Description]]</f>
        <v>B00DKCYWN6 Figaro Chain</v>
      </c>
      <c r="O135" s="33">
        <f>Inventory[[#This Row],[Total Price GBP]]/ EURtoGBP</f>
        <v>2.6394047550129689</v>
      </c>
      <c r="P135" s="33">
        <f>Inventory[[#This Row],[Total Price GBP]]/USDtoGBP</f>
        <v>3.1874947188625375</v>
      </c>
      <c r="Q135" s="33">
        <f>Inventory[[#This Row],[Total Price GBP]]/ CADtoGBP</f>
        <v>4.0801764748202709</v>
      </c>
      <c r="R135" s="33">
        <f>Inventory[[#This Row],[Total Price GBP]]/AUDtoGBP</f>
        <v>4.1763474567138443</v>
      </c>
      <c r="S135" s="33">
        <f>IFERROR(VLOOKUP(Inventory[[#This Row],[Assigned Item SKU]],skuQuantity[#All],2,FALSE),0)</f>
        <v>0</v>
      </c>
      <c r="T135" s="33" t="str">
        <f>PROPER(Inventory[[#This Row],[METAL]] &amp; " " &amp; Inventory[[#This Row],[Item Type]])</f>
        <v>925 Silver Chain</v>
      </c>
      <c r="U135" s="33">
        <f>Inventory[[#This Row],[Quantity]]*Inventory[[#This Row],[Weight (g)]]</f>
        <v>0</v>
      </c>
      <c r="V135" s="33">
        <f>Inventory[[#This Row],[Total Price GBP]]*Inventory[[#This Row],[Quantity]]</f>
        <v>0</v>
      </c>
      <c r="W135" s="33">
        <f>Inventory[[#This Row],[Total Cost GBP]]/EURtoGBP</f>
        <v>0</v>
      </c>
      <c r="X135" s="33">
        <f>Inventory[[#This Row],[Total Cost GBP]]/USDtoGBP</f>
        <v>0</v>
      </c>
      <c r="Y135" s="33">
        <f>Inventory[[#This Row],[Total Cost GBP]]/CADtoGBP</f>
        <v>0</v>
      </c>
      <c r="Z135" s="33">
        <f>Inventory[[#This Row],[Total Cost GBP]]*AUDtoGBP</f>
        <v>0</v>
      </c>
      <c r="AA135" s="33"/>
      <c r="AB135" s="33"/>
    </row>
    <row r="136" spans="1:28" x14ac:dyDescent="0.25">
      <c r="A136" t="s">
        <v>412</v>
      </c>
      <c r="B136" t="s">
        <v>413</v>
      </c>
      <c r="C136" t="s">
        <v>112</v>
      </c>
      <c r="D136" t="s">
        <v>172</v>
      </c>
      <c r="E136">
        <v>2.38</v>
      </c>
      <c r="F136" t="s">
        <v>116</v>
      </c>
      <c r="G136" t="s">
        <v>102</v>
      </c>
      <c r="H136">
        <v>2.4869683839999999</v>
      </c>
      <c r="I136" t="str">
        <f>IF(Inventory[[#This Row],[METAL]] = "925 Silver",  "7113.11.00"," 7113.19.00")</f>
        <v>7113.11.00</v>
      </c>
      <c r="J136" t="str">
        <f>IF(Inventory[[#This Row],[METAL]]= "925 Silver", "7113.11.10.00"," 7113.19.10.00")</f>
        <v>7113.11.10.00</v>
      </c>
      <c r="K136" t="str">
        <f>IF(Inventory[[#This Row],[METAL]] = "925 Silver",  "7113.11.00"," 7113.19.00")</f>
        <v>7113.11.00</v>
      </c>
      <c r="L136" s="106" t="str">
        <f>PROPER(Inventory[[#This Row],[METAL]] &amp; " " &amp; Inventory[[#This Row],[Item Type]])</f>
        <v>925 Silver Chain</v>
      </c>
      <c r="M136" s="106" t="str">
        <f>IFERROR(VLOOKUP(Inventory[[#This Row],[Short Description]],Map!$G$12:$H$32,2,FALSE), IF(F135 = "925 Silver", "7113.11.10.00", "7113.19.29.00"))</f>
        <v>7113.11.10.00</v>
      </c>
      <c r="N136" s="106" t="str">
        <f>Inventory[[#This Row],[ASIN]] &amp; " " &amp; Inventory[[#This Row],[Short Description]]</f>
        <v>B00DKCYXQM Figaro Chain</v>
      </c>
      <c r="O136" s="33">
        <f>Inventory[[#This Row],[Total Price GBP]]/ EURtoGBP</f>
        <v>2.8230047550129687</v>
      </c>
      <c r="P136" s="33">
        <f>Inventory[[#This Row],[Total Price GBP]]/USDtoGBP</f>
        <v>3.4092204808062694</v>
      </c>
      <c r="Q136" s="33">
        <f>Inventory[[#This Row],[Total Price GBP]]/ CADtoGBP</f>
        <v>4.3639981961209573</v>
      </c>
      <c r="R136" s="33">
        <f>Inventory[[#This Row],[Total Price GBP]]/AUDtoGBP</f>
        <v>4.466858941015877</v>
      </c>
      <c r="S136" s="33">
        <f>IFERROR(VLOOKUP(Inventory[[#This Row],[Assigned Item SKU]],skuQuantity[#All],2,FALSE),0)</f>
        <v>0</v>
      </c>
      <c r="T136" s="33" t="str">
        <f>PROPER(Inventory[[#This Row],[METAL]] &amp; " " &amp; Inventory[[#This Row],[Item Type]])</f>
        <v>925 Silver Chain</v>
      </c>
      <c r="U136" s="33">
        <f>Inventory[[#This Row],[Quantity]]*Inventory[[#This Row],[Weight (g)]]</f>
        <v>0</v>
      </c>
      <c r="V136" s="33">
        <f>Inventory[[#This Row],[Total Price GBP]]*Inventory[[#This Row],[Quantity]]</f>
        <v>0</v>
      </c>
      <c r="W136" s="33">
        <f>Inventory[[#This Row],[Total Cost GBP]]/EURtoGBP</f>
        <v>0</v>
      </c>
      <c r="X136" s="33">
        <f>Inventory[[#This Row],[Total Cost GBP]]/USDtoGBP</f>
        <v>0</v>
      </c>
      <c r="Y136" s="33">
        <f>Inventory[[#This Row],[Total Cost GBP]]/CADtoGBP</f>
        <v>0</v>
      </c>
      <c r="Z136" s="33">
        <f>Inventory[[#This Row],[Total Cost GBP]]*AUDtoGBP</f>
        <v>0</v>
      </c>
      <c r="AA136" s="33"/>
      <c r="AB136" s="33"/>
    </row>
    <row r="137" spans="1:28" x14ac:dyDescent="0.25">
      <c r="A137" t="s">
        <v>414</v>
      </c>
      <c r="B137" t="s">
        <v>415</v>
      </c>
      <c r="C137" t="s">
        <v>112</v>
      </c>
      <c r="D137" t="s">
        <v>172</v>
      </c>
      <c r="E137">
        <v>2.83</v>
      </c>
      <c r="F137" t="s">
        <v>116</v>
      </c>
      <c r="G137" t="s">
        <v>102</v>
      </c>
      <c r="H137">
        <v>2.8913313190000003</v>
      </c>
      <c r="I137" t="str">
        <f>IF(Inventory[[#This Row],[METAL]] = "925 Silver",  "7113.11.00"," 7113.19.00")</f>
        <v>7113.11.00</v>
      </c>
      <c r="J137" t="str">
        <f>IF(Inventory[[#This Row],[METAL]]= "925 Silver", "7113.11.10.00"," 7113.19.10.00")</f>
        <v>7113.11.10.00</v>
      </c>
      <c r="K137" t="str">
        <f>IF(Inventory[[#This Row],[METAL]] = "925 Silver",  "7113.11.00"," 7113.19.00")</f>
        <v>7113.11.00</v>
      </c>
      <c r="L137" s="106" t="str">
        <f>PROPER(Inventory[[#This Row],[METAL]] &amp; " " &amp; Inventory[[#This Row],[Item Type]])</f>
        <v>925 Silver Chain</v>
      </c>
      <c r="M137" s="106" t="str">
        <f>IFERROR(VLOOKUP(Inventory[[#This Row],[Short Description]],Map!$G$12:$H$32,2,FALSE), IF(F136 = "925 Silver", "7113.11.10.00", "7113.19.29.00"))</f>
        <v>7113.11.10.00</v>
      </c>
      <c r="N137" s="106" t="str">
        <f>Inventory[[#This Row],[ASIN]] &amp; " " &amp; Inventory[[#This Row],[Short Description]]</f>
        <v>B00DKCYZOW Figaro Chain</v>
      </c>
      <c r="O137" s="33">
        <f>Inventory[[#This Row],[Total Price GBP]]/ EURtoGBP</f>
        <v>3.2820047550129692</v>
      </c>
      <c r="P137" s="33">
        <f>Inventory[[#This Row],[Total Price GBP]]/USDtoGBP</f>
        <v>3.9635348856656019</v>
      </c>
      <c r="Q137" s="33">
        <f>Inventory[[#This Row],[Total Price GBP]]/ CADtoGBP</f>
        <v>5.0735524993726786</v>
      </c>
      <c r="R137" s="33">
        <f>Inventory[[#This Row],[Total Price GBP]]/AUDtoGBP</f>
        <v>5.1931376517709609</v>
      </c>
      <c r="S137" s="33">
        <f>IFERROR(VLOOKUP(Inventory[[#This Row],[Assigned Item SKU]],skuQuantity[#All],2,FALSE),0)</f>
        <v>0</v>
      </c>
      <c r="T137" s="33" t="str">
        <f>PROPER(Inventory[[#This Row],[METAL]] &amp; " " &amp; Inventory[[#This Row],[Item Type]])</f>
        <v>925 Silver Chain</v>
      </c>
      <c r="U137" s="33">
        <f>Inventory[[#This Row],[Quantity]]*Inventory[[#This Row],[Weight (g)]]</f>
        <v>0</v>
      </c>
      <c r="V137" s="33">
        <f>Inventory[[#This Row],[Total Price GBP]]*Inventory[[#This Row],[Quantity]]</f>
        <v>0</v>
      </c>
      <c r="W137" s="33">
        <f>Inventory[[#This Row],[Total Cost GBP]]/EURtoGBP</f>
        <v>0</v>
      </c>
      <c r="X137" s="33">
        <f>Inventory[[#This Row],[Total Cost GBP]]/USDtoGBP</f>
        <v>0</v>
      </c>
      <c r="Y137" s="33">
        <f>Inventory[[#This Row],[Total Cost GBP]]/CADtoGBP</f>
        <v>0</v>
      </c>
      <c r="Z137" s="33">
        <f>Inventory[[#This Row],[Total Cost GBP]]*AUDtoGBP</f>
        <v>0</v>
      </c>
      <c r="AA137" s="33"/>
      <c r="AB137" s="33"/>
    </row>
    <row r="138" spans="1:28" x14ac:dyDescent="0.25">
      <c r="A138" t="s">
        <v>416</v>
      </c>
      <c r="B138" t="s">
        <v>417</v>
      </c>
      <c r="C138" t="s">
        <v>112</v>
      </c>
      <c r="D138" t="s">
        <v>418</v>
      </c>
      <c r="E138">
        <v>3.8239999999999998</v>
      </c>
      <c r="F138" t="s">
        <v>116</v>
      </c>
      <c r="G138" t="s">
        <v>1413</v>
      </c>
      <c r="H138">
        <v>3.9866527228000002</v>
      </c>
      <c r="I138" t="str">
        <f>IF(Inventory[[#This Row],[METAL]] = "925 Silver",  "7113.11.00"," 7113.19.00")</f>
        <v>7113.11.00</v>
      </c>
      <c r="J138" t="str">
        <f>IF(Inventory[[#This Row],[METAL]]= "925 Silver", "7113.11.10.00"," 7113.19.10.00")</f>
        <v>7113.11.10.00</v>
      </c>
      <c r="K138" t="str">
        <f>IF(Inventory[[#This Row],[METAL]] = "925 Silver",  "7113.11.00"," 7113.19.00")</f>
        <v>7113.11.00</v>
      </c>
      <c r="L138" s="106" t="str">
        <f>PROPER(Inventory[[#This Row],[METAL]] &amp; " " &amp; Inventory[[#This Row],[Item Type]])</f>
        <v>925 Silver Bracelet</v>
      </c>
      <c r="M138" s="106" t="str">
        <f>IFERROR(VLOOKUP(Inventory[[#This Row],[Short Description]],Map!$G$12:$H$32,2,FALSE), IF(F137 = "925 Silver", "7113.11.10.00", "7113.19.29.00"))</f>
        <v>7113.11.10.00</v>
      </c>
      <c r="N138" s="106" t="str">
        <f>Inventory[[#This Row],[ASIN]] &amp; " " &amp; Inventory[[#This Row],[Short Description]]</f>
        <v>B01N7UGF1G Garibaldi Chain</v>
      </c>
      <c r="O138" s="33">
        <f>Inventory[[#This Row],[Total Price GBP]]/ EURtoGBP</f>
        <v>4.5253247550129689</v>
      </c>
      <c r="P138" s="33">
        <f>Inventory[[#This Row],[Total Price GBP]]/USDtoGBP</f>
        <v>5.4650385585407752</v>
      </c>
      <c r="Q138" s="33">
        <f>Inventory[[#This Row],[Total Price GBP]]/ CADtoGBP</f>
        <v>6.9955635153180564</v>
      </c>
      <c r="R138" s="33">
        <f>Inventory[[#This Row],[Total Price GBP]]/AUDtoGBP</f>
        <v>7.160451043178389</v>
      </c>
      <c r="S138" s="33">
        <f>IFERROR(VLOOKUP(Inventory[[#This Row],[Assigned Item SKU]],skuQuantity[#All],2,FALSE),0)</f>
        <v>0</v>
      </c>
      <c r="T138" s="33" t="str">
        <f>PROPER(Inventory[[#This Row],[METAL]] &amp; " " &amp; Inventory[[#This Row],[Item Type]])</f>
        <v>925 Silver Bracelet</v>
      </c>
      <c r="U138" s="33">
        <f>Inventory[[#This Row],[Quantity]]*Inventory[[#This Row],[Weight (g)]]</f>
        <v>0</v>
      </c>
      <c r="V138" s="33">
        <f>Inventory[[#This Row],[Total Price GBP]]*Inventory[[#This Row],[Quantity]]</f>
        <v>0</v>
      </c>
      <c r="W138" s="33">
        <f>Inventory[[#This Row],[Total Cost GBP]]/EURtoGBP</f>
        <v>0</v>
      </c>
      <c r="X138" s="33">
        <f>Inventory[[#This Row],[Total Cost GBP]]/USDtoGBP</f>
        <v>0</v>
      </c>
      <c r="Y138" s="33">
        <f>Inventory[[#This Row],[Total Cost GBP]]/CADtoGBP</f>
        <v>0</v>
      </c>
      <c r="Z138" s="33">
        <f>Inventory[[#This Row],[Total Cost GBP]]*AUDtoGBP</f>
        <v>0</v>
      </c>
      <c r="AA138" s="33"/>
      <c r="AB138" s="33"/>
    </row>
    <row r="139" spans="1:28" x14ac:dyDescent="0.25">
      <c r="A139" t="s">
        <v>419</v>
      </c>
      <c r="B139" t="s">
        <v>420</v>
      </c>
      <c r="C139" t="s">
        <v>112</v>
      </c>
      <c r="D139" t="s">
        <v>418</v>
      </c>
      <c r="E139">
        <v>4.0380000000000003</v>
      </c>
      <c r="F139" t="s">
        <v>116</v>
      </c>
      <c r="G139" t="s">
        <v>1413</v>
      </c>
      <c r="H139">
        <v>4.1902613536000004</v>
      </c>
      <c r="I139" t="str">
        <f>IF(Inventory[[#This Row],[METAL]] = "925 Silver",  "7113.11.00"," 7113.19.00")</f>
        <v>7113.11.00</v>
      </c>
      <c r="J139" t="str">
        <f>IF(Inventory[[#This Row],[METAL]]= "925 Silver", "7113.11.10.00"," 7113.19.10.00")</f>
        <v>7113.11.10.00</v>
      </c>
      <c r="K139" t="str">
        <f>IF(Inventory[[#This Row],[METAL]] = "925 Silver",  "7113.11.00"," 7113.19.00")</f>
        <v>7113.11.00</v>
      </c>
      <c r="L139" s="106" t="str">
        <f>PROPER(Inventory[[#This Row],[METAL]] &amp; " " &amp; Inventory[[#This Row],[Item Type]])</f>
        <v>925 Silver Bracelet</v>
      </c>
      <c r="M139" s="106" t="str">
        <f>IFERROR(VLOOKUP(Inventory[[#This Row],[Short Description]],Map!$G$12:$H$32,2,FALSE), IF(F138 = "925 Silver", "7113.11.10.00", "7113.19.29.00"))</f>
        <v>7113.11.10.00</v>
      </c>
      <c r="N139" s="106" t="str">
        <f>Inventory[[#This Row],[ASIN]] &amp; " " &amp; Inventory[[#This Row],[Short Description]]</f>
        <v>B01MUCWVDN Garibaldi Chain</v>
      </c>
      <c r="O139" s="33">
        <f>Inventory[[#This Row],[Total Price GBP]]/ EURtoGBP</f>
        <v>4.7564447550129696</v>
      </c>
      <c r="P139" s="33">
        <f>Inventory[[#This Row],[Total Price GBP]]/USDtoGBP</f>
        <v>5.7441521647522977</v>
      </c>
      <c r="Q139" s="33">
        <f>Inventory[[#This Row],[Total Price GBP]]/ CADtoGBP</f>
        <v>7.3528449762495116</v>
      </c>
      <c r="R139" s="33">
        <f>Inventory[[#This Row],[Total Price GBP]]/AUDtoGBP</f>
        <v>7.5261537351821257</v>
      </c>
      <c r="S139" s="33">
        <f>IFERROR(VLOOKUP(Inventory[[#This Row],[Assigned Item SKU]],skuQuantity[#All],2,FALSE),0)</f>
        <v>0</v>
      </c>
      <c r="T139" s="33" t="str">
        <f>PROPER(Inventory[[#This Row],[METAL]] &amp; " " &amp; Inventory[[#This Row],[Item Type]])</f>
        <v>925 Silver Bracelet</v>
      </c>
      <c r="U139" s="33">
        <f>Inventory[[#This Row],[Quantity]]*Inventory[[#This Row],[Weight (g)]]</f>
        <v>0</v>
      </c>
      <c r="V139" s="33">
        <f>Inventory[[#This Row],[Total Price GBP]]*Inventory[[#This Row],[Quantity]]</f>
        <v>0</v>
      </c>
      <c r="W139" s="33">
        <f>Inventory[[#This Row],[Total Cost GBP]]/EURtoGBP</f>
        <v>0</v>
      </c>
      <c r="X139" s="33">
        <f>Inventory[[#This Row],[Total Cost GBP]]/USDtoGBP</f>
        <v>0</v>
      </c>
      <c r="Y139" s="33">
        <f>Inventory[[#This Row],[Total Cost GBP]]/CADtoGBP</f>
        <v>0</v>
      </c>
      <c r="Z139" s="33">
        <f>Inventory[[#This Row],[Total Cost GBP]]*AUDtoGBP</f>
        <v>0</v>
      </c>
      <c r="AA139" s="33"/>
      <c r="AB139" s="33"/>
    </row>
    <row r="140" spans="1:28" x14ac:dyDescent="0.25">
      <c r="A140" t="s">
        <v>421</v>
      </c>
      <c r="B140" t="s">
        <v>422</v>
      </c>
      <c r="C140" t="s">
        <v>112</v>
      </c>
      <c r="D140" t="s">
        <v>418</v>
      </c>
      <c r="E140">
        <v>4.2219999999999995</v>
      </c>
      <c r="F140" t="s">
        <v>116</v>
      </c>
      <c r="G140" t="s">
        <v>1413</v>
      </c>
      <c r="H140">
        <v>4.3653267183999995</v>
      </c>
      <c r="I140" t="str">
        <f>IF(Inventory[[#This Row],[METAL]] = "925 Silver",  "7113.11.00"," 7113.19.00")</f>
        <v>7113.11.00</v>
      </c>
      <c r="J140" t="str">
        <f>IF(Inventory[[#This Row],[METAL]]= "925 Silver", "7113.11.10.00"," 7113.19.10.00")</f>
        <v>7113.11.10.00</v>
      </c>
      <c r="K140" t="str">
        <f>IF(Inventory[[#This Row],[METAL]] = "925 Silver",  "7113.11.00"," 7113.19.00")</f>
        <v>7113.11.00</v>
      </c>
      <c r="L140" s="106" t="str">
        <f>PROPER(Inventory[[#This Row],[METAL]] &amp; " " &amp; Inventory[[#This Row],[Item Type]])</f>
        <v>925 Silver Bracelet</v>
      </c>
      <c r="M140" s="106" t="str">
        <f>IFERROR(VLOOKUP(Inventory[[#This Row],[Short Description]],Map!$G$12:$H$32,2,FALSE), IF(F139 = "925 Silver", "7113.11.10.00", "7113.19.29.00"))</f>
        <v>7113.11.10.00</v>
      </c>
      <c r="N140" s="106" t="str">
        <f>Inventory[[#This Row],[ASIN]] &amp; " " &amp; Inventory[[#This Row],[Short Description]]</f>
        <v>B01MYAH5VX Garibaldi Chain</v>
      </c>
      <c r="O140" s="33">
        <f>Inventory[[#This Row],[Total Price GBP]]/ EURtoGBP</f>
        <v>4.9551647550129685</v>
      </c>
      <c r="P140" s="33">
        <f>Inventory[[#This Row],[Total Price GBP]]/USDtoGBP</f>
        <v>5.98413769532669</v>
      </c>
      <c r="Q140" s="33">
        <f>Inventory[[#This Row],[Total Price GBP]]/ CADtoGBP</f>
        <v>7.6600402510690779</v>
      </c>
      <c r="R140" s="33">
        <f>Inventory[[#This Row],[Total Price GBP]]/AUDtoGBP</f>
        <v>7.840589694661972</v>
      </c>
      <c r="S140" s="33">
        <f>IFERROR(VLOOKUP(Inventory[[#This Row],[Assigned Item SKU]],skuQuantity[#All],2,FALSE),0)</f>
        <v>0</v>
      </c>
      <c r="T140" s="33" t="str">
        <f>PROPER(Inventory[[#This Row],[METAL]] &amp; " " &amp; Inventory[[#This Row],[Item Type]])</f>
        <v>925 Silver Bracelet</v>
      </c>
      <c r="U140" s="33">
        <f>Inventory[[#This Row],[Quantity]]*Inventory[[#This Row],[Weight (g)]]</f>
        <v>0</v>
      </c>
      <c r="V140" s="33">
        <f>Inventory[[#This Row],[Total Price GBP]]*Inventory[[#This Row],[Quantity]]</f>
        <v>0</v>
      </c>
      <c r="W140" s="33">
        <f>Inventory[[#This Row],[Total Cost GBP]]/EURtoGBP</f>
        <v>0</v>
      </c>
      <c r="X140" s="33">
        <f>Inventory[[#This Row],[Total Cost GBP]]/USDtoGBP</f>
        <v>0</v>
      </c>
      <c r="Y140" s="33">
        <f>Inventory[[#This Row],[Total Cost GBP]]/CADtoGBP</f>
        <v>0</v>
      </c>
      <c r="Z140" s="33">
        <f>Inventory[[#This Row],[Total Cost GBP]]*AUDtoGBP</f>
        <v>0</v>
      </c>
      <c r="AA140" s="33"/>
      <c r="AB140" s="33"/>
    </row>
    <row r="141" spans="1:28" x14ac:dyDescent="0.25">
      <c r="A141" t="s">
        <v>423</v>
      </c>
      <c r="B141" t="s">
        <v>424</v>
      </c>
      <c r="C141" t="s">
        <v>112</v>
      </c>
      <c r="D141" t="s">
        <v>418</v>
      </c>
      <c r="E141">
        <v>8.9379999999999988</v>
      </c>
      <c r="F141" t="s">
        <v>116</v>
      </c>
      <c r="G141" t="s">
        <v>102</v>
      </c>
      <c r="H141">
        <v>8.4586248750999999</v>
      </c>
      <c r="I141" t="str">
        <f>IF(Inventory[[#This Row],[METAL]] = "925 Silver",  "7113.11.00"," 7113.19.00")</f>
        <v>7113.11.00</v>
      </c>
      <c r="J141" t="str">
        <f>IF(Inventory[[#This Row],[METAL]]= "925 Silver", "7113.11.10.00"," 7113.19.10.00")</f>
        <v>7113.11.10.00</v>
      </c>
      <c r="K141" t="str">
        <f>IF(Inventory[[#This Row],[METAL]] = "925 Silver",  "7113.11.00"," 7113.19.00")</f>
        <v>7113.11.00</v>
      </c>
      <c r="L141" s="106" t="str">
        <f>PROPER(Inventory[[#This Row],[METAL]] &amp; " " &amp; Inventory[[#This Row],[Item Type]])</f>
        <v>925 Silver Chain</v>
      </c>
      <c r="M141" s="106" t="str">
        <f>IFERROR(VLOOKUP(Inventory[[#This Row],[Short Description]],Map!$G$12:$H$32,2,FALSE), IF(F140 = "925 Silver", "7113.11.10.00", "7113.19.29.00"))</f>
        <v>7113.11.10.00</v>
      </c>
      <c r="N141" s="106" t="str">
        <f>Inventory[[#This Row],[ASIN]] &amp; " " &amp; Inventory[[#This Row],[Short Description]]</f>
        <v>B00DKCZ8GQ Garibaldi Chain</v>
      </c>
      <c r="O141" s="33">
        <f>Inventory[[#This Row],[Total Price GBP]]/ EURtoGBP</f>
        <v>9.6015447550129682</v>
      </c>
      <c r="P141" s="33">
        <f>Inventory[[#This Row],[Total Price GBP]]/USDtoGBP</f>
        <v>11.595369426155235</v>
      </c>
      <c r="Q141" s="33">
        <f>Inventory[[#This Row],[Total Price GBP]]/ CADtoGBP</f>
        <v>14.842739430900728</v>
      </c>
      <c r="R141" s="33">
        <f>Inventory[[#This Row],[Total Price GBP]]/AUDtoGBP</f>
        <v>15.192587246030605</v>
      </c>
      <c r="S141" s="33">
        <f>IFERROR(VLOOKUP(Inventory[[#This Row],[Assigned Item SKU]],skuQuantity[#All],2,FALSE),0)</f>
        <v>0</v>
      </c>
      <c r="T141" s="33" t="str">
        <f>PROPER(Inventory[[#This Row],[METAL]] &amp; " " &amp; Inventory[[#This Row],[Item Type]])</f>
        <v>925 Silver Chain</v>
      </c>
      <c r="U141" s="33">
        <f>Inventory[[#This Row],[Quantity]]*Inventory[[#This Row],[Weight (g)]]</f>
        <v>0</v>
      </c>
      <c r="V141" s="33">
        <f>Inventory[[#This Row],[Total Price GBP]]*Inventory[[#This Row],[Quantity]]</f>
        <v>0</v>
      </c>
      <c r="W141" s="33">
        <f>Inventory[[#This Row],[Total Cost GBP]]/EURtoGBP</f>
        <v>0</v>
      </c>
      <c r="X141" s="33">
        <f>Inventory[[#This Row],[Total Cost GBP]]/USDtoGBP</f>
        <v>0</v>
      </c>
      <c r="Y141" s="33">
        <f>Inventory[[#This Row],[Total Cost GBP]]/CADtoGBP</f>
        <v>0</v>
      </c>
      <c r="Z141" s="33">
        <f>Inventory[[#This Row],[Total Cost GBP]]*AUDtoGBP</f>
        <v>0</v>
      </c>
      <c r="AA141" s="33"/>
      <c r="AB141" s="33"/>
    </row>
    <row r="142" spans="1:28" x14ac:dyDescent="0.25">
      <c r="A142" t="s">
        <v>425</v>
      </c>
      <c r="B142" t="s">
        <v>426</v>
      </c>
      <c r="C142" t="s">
        <v>112</v>
      </c>
      <c r="D142" t="s">
        <v>427</v>
      </c>
      <c r="E142">
        <v>1.1935483870967742</v>
      </c>
      <c r="F142" t="s">
        <v>116</v>
      </c>
      <c r="G142" t="s">
        <v>1413</v>
      </c>
      <c r="H142">
        <v>1.5049595403225813</v>
      </c>
      <c r="I142" t="str">
        <f>IF(Inventory[[#This Row],[METAL]] = "925 Silver",  "7113.11.00"," 7113.19.00")</f>
        <v>7113.11.00</v>
      </c>
      <c r="J142" t="str">
        <f>IF(Inventory[[#This Row],[METAL]]= "925 Silver", "7113.11.10.00"," 7113.19.10.00")</f>
        <v>7113.11.10.00</v>
      </c>
      <c r="K142" t="str">
        <f>IF(Inventory[[#This Row],[METAL]] = "925 Silver",  "7113.11.00"," 7113.19.00")</f>
        <v>7113.11.00</v>
      </c>
      <c r="L142" s="106" t="str">
        <f>PROPER(Inventory[[#This Row],[METAL]] &amp; " " &amp; Inventory[[#This Row],[Item Type]])</f>
        <v>925 Silver Bracelet</v>
      </c>
      <c r="M142" s="106" t="str">
        <f>IFERROR(VLOOKUP(Inventory[[#This Row],[Short Description]],Map!$G$12:$H$32,2,FALSE), IF(F141 = "925 Silver", "7113.11.10.00", "7113.19.29.00"))</f>
        <v>7113.11.10.00</v>
      </c>
      <c r="N142" s="106" t="str">
        <f>Inventory[[#This Row],[ASIN]] &amp; " " &amp; Inventory[[#This Row],[Short Description]]</f>
        <v>B01N24LCKI Rhombus Chain</v>
      </c>
      <c r="O142" s="33">
        <f>Inventory[[#This Row],[Total Price GBP]]/ EURtoGBP</f>
        <v>1.708307980819421</v>
      </c>
      <c r="P142" s="33">
        <f>Inventory[[#This Row],[Total Price GBP]]/USDtoGBP</f>
        <v>2.0630495026238873</v>
      </c>
      <c r="Q142" s="33">
        <f>Inventory[[#This Row],[Total Price GBP]]/ CADtoGBP</f>
        <v>2.6408219587574662</v>
      </c>
      <c r="R142" s="33">
        <f>Inventory[[#This Row],[Total Price GBP]]/AUDtoGBP</f>
        <v>2.7030669234905189</v>
      </c>
      <c r="S142" s="33">
        <f>IFERROR(VLOOKUP(Inventory[[#This Row],[Assigned Item SKU]],skuQuantity[#All],2,FALSE),0)</f>
        <v>0</v>
      </c>
      <c r="T142" s="33" t="str">
        <f>PROPER(Inventory[[#This Row],[METAL]] &amp; " " &amp; Inventory[[#This Row],[Item Type]])</f>
        <v>925 Silver Bracelet</v>
      </c>
      <c r="U142" s="33">
        <f>Inventory[[#This Row],[Quantity]]*Inventory[[#This Row],[Weight (g)]]</f>
        <v>0</v>
      </c>
      <c r="V142" s="33">
        <f>Inventory[[#This Row],[Total Price GBP]]*Inventory[[#This Row],[Quantity]]</f>
        <v>0</v>
      </c>
      <c r="W142" s="33">
        <f>Inventory[[#This Row],[Total Cost GBP]]/EURtoGBP</f>
        <v>0</v>
      </c>
      <c r="X142" s="33">
        <f>Inventory[[#This Row],[Total Cost GBP]]/USDtoGBP</f>
        <v>0</v>
      </c>
      <c r="Y142" s="33">
        <f>Inventory[[#This Row],[Total Cost GBP]]/CADtoGBP</f>
        <v>0</v>
      </c>
      <c r="Z142" s="33">
        <f>Inventory[[#This Row],[Total Cost GBP]]*AUDtoGBP</f>
        <v>0</v>
      </c>
      <c r="AA142" s="33"/>
      <c r="AB142" s="33"/>
    </row>
    <row r="143" spans="1:28" x14ac:dyDescent="0.25">
      <c r="A143" t="s">
        <v>428</v>
      </c>
      <c r="B143" t="s">
        <v>429</v>
      </c>
      <c r="C143" t="s">
        <v>112</v>
      </c>
      <c r="D143" t="s">
        <v>427</v>
      </c>
      <c r="E143">
        <v>1.2354838709677418</v>
      </c>
      <c r="F143" t="s">
        <v>116</v>
      </c>
      <c r="G143" t="s">
        <v>1413</v>
      </c>
      <c r="H143">
        <v>1.5455976032258067</v>
      </c>
      <c r="I143" t="str">
        <f>IF(Inventory[[#This Row],[METAL]] = "925 Silver",  "7113.11.00"," 7113.19.00")</f>
        <v>7113.11.00</v>
      </c>
      <c r="J143" t="str">
        <f>IF(Inventory[[#This Row],[METAL]]= "925 Silver", "7113.11.10.00"," 7113.19.10.00")</f>
        <v>7113.11.10.00</v>
      </c>
      <c r="K143" t="str">
        <f>IF(Inventory[[#This Row],[METAL]] = "925 Silver",  "7113.11.00"," 7113.19.00")</f>
        <v>7113.11.00</v>
      </c>
      <c r="L143" s="106" t="str">
        <f>PROPER(Inventory[[#This Row],[METAL]] &amp; " " &amp; Inventory[[#This Row],[Item Type]])</f>
        <v>925 Silver Bracelet</v>
      </c>
      <c r="M143" s="106" t="str">
        <f>IFERROR(VLOOKUP(Inventory[[#This Row],[Short Description]],Map!$G$12:$H$32,2,FALSE), IF(F142 = "925 Silver", "7113.11.10.00", "7113.19.29.00"))</f>
        <v>7113.11.10.00</v>
      </c>
      <c r="N143" s="106" t="str">
        <f>Inventory[[#This Row],[ASIN]] &amp; " " &amp; Inventory[[#This Row],[Short Description]]</f>
        <v>B01MUCWUT4 Rhombus Chain</v>
      </c>
      <c r="O143" s="33">
        <f>Inventory[[#This Row],[Total Price GBP]]/ EURtoGBP</f>
        <v>1.7544370130774851</v>
      </c>
      <c r="P143" s="33">
        <f>Inventory[[#This Row],[Total Price GBP]]/USDtoGBP</f>
        <v>2.1187575354405883</v>
      </c>
      <c r="Q143" s="33">
        <f>Inventory[[#This Row],[Total Price GBP]]/ CADtoGBP</f>
        <v>2.712131443166065</v>
      </c>
      <c r="R143" s="33">
        <f>Inventory[[#This Row],[Total Price GBP]]/AUDtoGBP</f>
        <v>2.7760571938102712</v>
      </c>
      <c r="S143" s="33">
        <f>IFERROR(VLOOKUP(Inventory[[#This Row],[Assigned Item SKU]],skuQuantity[#All],2,FALSE),0)</f>
        <v>0</v>
      </c>
      <c r="T143" s="33" t="str">
        <f>PROPER(Inventory[[#This Row],[METAL]] &amp; " " &amp; Inventory[[#This Row],[Item Type]])</f>
        <v>925 Silver Bracelet</v>
      </c>
      <c r="U143" s="33">
        <f>Inventory[[#This Row],[Quantity]]*Inventory[[#This Row],[Weight (g)]]</f>
        <v>0</v>
      </c>
      <c r="V143" s="33">
        <f>Inventory[[#This Row],[Total Price GBP]]*Inventory[[#This Row],[Quantity]]</f>
        <v>0</v>
      </c>
      <c r="W143" s="33">
        <f>Inventory[[#This Row],[Total Cost GBP]]/EURtoGBP</f>
        <v>0</v>
      </c>
      <c r="X143" s="33">
        <f>Inventory[[#This Row],[Total Cost GBP]]/USDtoGBP</f>
        <v>0</v>
      </c>
      <c r="Y143" s="33">
        <f>Inventory[[#This Row],[Total Cost GBP]]/CADtoGBP</f>
        <v>0</v>
      </c>
      <c r="Z143" s="33">
        <f>Inventory[[#This Row],[Total Cost GBP]]*AUDtoGBP</f>
        <v>0</v>
      </c>
      <c r="AA143" s="33"/>
      <c r="AB143" s="33"/>
    </row>
    <row r="144" spans="1:28" x14ac:dyDescent="0.25">
      <c r="A144" t="s">
        <v>430</v>
      </c>
      <c r="B144" t="s">
        <v>431</v>
      </c>
      <c r="C144" t="s">
        <v>112</v>
      </c>
      <c r="D144" t="s">
        <v>427</v>
      </c>
      <c r="E144">
        <v>1.3</v>
      </c>
      <c r="F144" t="s">
        <v>116</v>
      </c>
      <c r="G144" t="s">
        <v>1413</v>
      </c>
      <c r="H144">
        <v>1.6081177000000004</v>
      </c>
      <c r="I144" t="str">
        <f>IF(Inventory[[#This Row],[METAL]] = "925 Silver",  "7113.11.00"," 7113.19.00")</f>
        <v>7113.11.00</v>
      </c>
      <c r="J144" t="str">
        <f>IF(Inventory[[#This Row],[METAL]]= "925 Silver", "7113.11.10.00"," 7113.19.10.00")</f>
        <v>7113.11.10.00</v>
      </c>
      <c r="K144" t="str">
        <f>IF(Inventory[[#This Row],[METAL]] = "925 Silver",  "7113.11.00"," 7113.19.00")</f>
        <v>7113.11.00</v>
      </c>
      <c r="L144" s="106" t="str">
        <f>PROPER(Inventory[[#This Row],[METAL]] &amp; " " &amp; Inventory[[#This Row],[Item Type]])</f>
        <v>925 Silver Bracelet</v>
      </c>
      <c r="M144" s="106" t="str">
        <f>IFERROR(VLOOKUP(Inventory[[#This Row],[Short Description]],Map!$G$12:$H$32,2,FALSE), IF(F143 = "925 Silver", "7113.11.10.00", "7113.19.29.00"))</f>
        <v>7113.11.10.00</v>
      </c>
      <c r="N144" s="106" t="str">
        <f>Inventory[[#This Row],[ASIN]] &amp; " " &amp; Inventory[[#This Row],[Short Description]]</f>
        <v>B01MR89U2X Rhombus Chain</v>
      </c>
      <c r="O144" s="33">
        <f>Inventory[[#This Row],[Total Price GBP]]/ EURtoGBP</f>
        <v>1.8254047550129693</v>
      </c>
      <c r="P144" s="33">
        <f>Inventory[[#This Row],[Total Price GBP]]/USDtoGBP</f>
        <v>2.2044622013124369</v>
      </c>
      <c r="Q144" s="33">
        <f>Inventory[[#This Row],[Total Price GBP]]/ CADtoGBP</f>
        <v>2.8218383422562181</v>
      </c>
      <c r="R144" s="33">
        <f>Inventory[[#This Row],[Total Price GBP]]/AUDtoGBP</f>
        <v>2.8883499173791227</v>
      </c>
      <c r="S144" s="33">
        <f>IFERROR(VLOOKUP(Inventory[[#This Row],[Assigned Item SKU]],skuQuantity[#All],2,FALSE),0)</f>
        <v>0</v>
      </c>
      <c r="T144" s="33" t="str">
        <f>PROPER(Inventory[[#This Row],[METAL]] &amp; " " &amp; Inventory[[#This Row],[Item Type]])</f>
        <v>925 Silver Bracelet</v>
      </c>
      <c r="U144" s="33">
        <f>Inventory[[#This Row],[Quantity]]*Inventory[[#This Row],[Weight (g)]]</f>
        <v>0</v>
      </c>
      <c r="V144" s="33">
        <f>Inventory[[#This Row],[Total Price GBP]]*Inventory[[#This Row],[Quantity]]</f>
        <v>0</v>
      </c>
      <c r="W144" s="33">
        <f>Inventory[[#This Row],[Total Cost GBP]]/EURtoGBP</f>
        <v>0</v>
      </c>
      <c r="X144" s="33">
        <f>Inventory[[#This Row],[Total Cost GBP]]/USDtoGBP</f>
        <v>0</v>
      </c>
      <c r="Y144" s="33">
        <f>Inventory[[#This Row],[Total Cost GBP]]/CADtoGBP</f>
        <v>0</v>
      </c>
      <c r="Z144" s="33">
        <f>Inventory[[#This Row],[Total Cost GBP]]*AUDtoGBP</f>
        <v>0</v>
      </c>
      <c r="AA144" s="33"/>
      <c r="AB144" s="33"/>
    </row>
    <row r="145" spans="1:28" x14ac:dyDescent="0.25">
      <c r="A145" t="s">
        <v>432</v>
      </c>
      <c r="B145" t="s">
        <v>433</v>
      </c>
      <c r="C145" t="s">
        <v>112</v>
      </c>
      <c r="D145" t="s">
        <v>427</v>
      </c>
      <c r="E145">
        <v>2.4603896103896101</v>
      </c>
      <c r="F145" t="s">
        <v>116</v>
      </c>
      <c r="G145" t="s">
        <v>102</v>
      </c>
      <c r="H145">
        <v>2.6242307397727269</v>
      </c>
      <c r="I145" t="str">
        <f>IF(Inventory[[#This Row],[METAL]] = "925 Silver",  "7113.11.00"," 7113.19.00")</f>
        <v>7113.11.00</v>
      </c>
      <c r="J145" t="str">
        <f>IF(Inventory[[#This Row],[METAL]]= "925 Silver", "7113.11.10.00"," 7113.19.10.00")</f>
        <v>7113.11.10.00</v>
      </c>
      <c r="K145" t="str">
        <f>IF(Inventory[[#This Row],[METAL]] = "925 Silver",  "7113.11.00"," 7113.19.00")</f>
        <v>7113.11.00</v>
      </c>
      <c r="L145" s="106" t="str">
        <f>PROPER(Inventory[[#This Row],[METAL]] &amp; " " &amp; Inventory[[#This Row],[Item Type]])</f>
        <v>925 Silver Chain</v>
      </c>
      <c r="M145" s="106" t="str">
        <f>IFERROR(VLOOKUP(Inventory[[#This Row],[Short Description]],Map!$G$12:$H$32,2,FALSE), IF(F144 = "925 Silver", "7113.11.10.00", "7113.19.29.00"))</f>
        <v>7113.11.10.00</v>
      </c>
      <c r="N145" s="106" t="str">
        <f>Inventory[[#This Row],[ASIN]] &amp; " " &amp; Inventory[[#This Row],[Short Description]]</f>
        <v>B00DKCZE3I Rhombus Chain</v>
      </c>
      <c r="O145" s="33">
        <f>Inventory[[#This Row],[Total Price GBP]]/ EURtoGBP</f>
        <v>2.9788138459220592</v>
      </c>
      <c r="P145" s="33">
        <f>Inventory[[#This Row],[Total Price GBP]]/USDtoGBP</f>
        <v>3.5973843664248886</v>
      </c>
      <c r="Q145" s="33">
        <f>Inventory[[#This Row],[Total Price GBP]]/ CADtoGBP</f>
        <v>4.6048587864048001</v>
      </c>
      <c r="R145" s="33">
        <f>Inventory[[#This Row],[Total Price GBP]]/AUDtoGBP</f>
        <v>4.7133966875722519</v>
      </c>
      <c r="S145" s="33">
        <f>IFERROR(VLOOKUP(Inventory[[#This Row],[Assigned Item SKU]],skuQuantity[#All],2,FALSE),0)</f>
        <v>0</v>
      </c>
      <c r="T145" s="33" t="str">
        <f>PROPER(Inventory[[#This Row],[METAL]] &amp; " " &amp; Inventory[[#This Row],[Item Type]])</f>
        <v>925 Silver Chain</v>
      </c>
      <c r="U145" s="33">
        <f>Inventory[[#This Row],[Quantity]]*Inventory[[#This Row],[Weight (g)]]</f>
        <v>0</v>
      </c>
      <c r="V145" s="33">
        <f>Inventory[[#This Row],[Total Price GBP]]*Inventory[[#This Row],[Quantity]]</f>
        <v>0</v>
      </c>
      <c r="W145" s="33">
        <f>Inventory[[#This Row],[Total Cost GBP]]/EURtoGBP</f>
        <v>0</v>
      </c>
      <c r="X145" s="33">
        <f>Inventory[[#This Row],[Total Cost GBP]]/USDtoGBP</f>
        <v>0</v>
      </c>
      <c r="Y145" s="33">
        <f>Inventory[[#This Row],[Total Cost GBP]]/CADtoGBP</f>
        <v>0</v>
      </c>
      <c r="Z145" s="33">
        <f>Inventory[[#This Row],[Total Cost GBP]]*AUDtoGBP</f>
        <v>0</v>
      </c>
      <c r="AA145" s="33"/>
      <c r="AB145" s="33"/>
    </row>
    <row r="146" spans="1:28" x14ac:dyDescent="0.25">
      <c r="A146" t="s">
        <v>434</v>
      </c>
      <c r="B146" t="s">
        <v>435</v>
      </c>
      <c r="C146" t="s">
        <v>112</v>
      </c>
      <c r="D146" t="s">
        <v>427</v>
      </c>
      <c r="E146">
        <v>2.7946666666666662</v>
      </c>
      <c r="F146" t="s">
        <v>116</v>
      </c>
      <c r="G146" t="s">
        <v>102</v>
      </c>
      <c r="H146">
        <v>2.9334414459999998</v>
      </c>
      <c r="I146" t="str">
        <f>IF(Inventory[[#This Row],[METAL]] = "925 Silver",  "7113.11.00"," 7113.19.00")</f>
        <v>7113.11.00</v>
      </c>
      <c r="J146" t="str">
        <f>IF(Inventory[[#This Row],[METAL]]= "925 Silver", "7113.11.10.00"," 7113.19.10.00")</f>
        <v>7113.11.10.00</v>
      </c>
      <c r="K146" t="str">
        <f>IF(Inventory[[#This Row],[METAL]] = "925 Silver",  "7113.11.00"," 7113.19.00")</f>
        <v>7113.11.00</v>
      </c>
      <c r="L146" s="106" t="str">
        <f>PROPER(Inventory[[#This Row],[METAL]] &amp; " " &amp; Inventory[[#This Row],[Item Type]])</f>
        <v>925 Silver Chain</v>
      </c>
      <c r="M146" s="106" t="str">
        <f>IFERROR(VLOOKUP(Inventory[[#This Row],[Short Description]],Map!$G$12:$H$32,2,FALSE), IF(F145 = "925 Silver", "7113.11.10.00", "7113.19.29.00"))</f>
        <v>7113.11.10.00</v>
      </c>
      <c r="N146" s="106" t="str">
        <f>Inventory[[#This Row],[ASIN]] &amp; " " &amp; Inventory[[#This Row],[Short Description]]</f>
        <v>B00DKCZEQ0 Rhombus Chain</v>
      </c>
      <c r="O146" s="33">
        <f>Inventory[[#This Row],[Total Price GBP]]/ EURtoGBP</f>
        <v>3.3298047550129684</v>
      </c>
      <c r="P146" s="33">
        <f>Inventory[[#This Row],[Total Price GBP]]/USDtoGBP</f>
        <v>4.0212608737969218</v>
      </c>
      <c r="Q146" s="33">
        <f>Inventory[[#This Row],[Total Price GBP]]/ CADtoGBP</f>
        <v>5.1474450825871267</v>
      </c>
      <c r="R146" s="33">
        <f>Inventory[[#This Row],[Total Price GBP]]/AUDtoGBP</f>
        <v>5.268771905309289</v>
      </c>
      <c r="S146" s="33">
        <f>IFERROR(VLOOKUP(Inventory[[#This Row],[Assigned Item SKU]],skuQuantity[#All],2,FALSE),0)</f>
        <v>0</v>
      </c>
      <c r="T146" s="33" t="str">
        <f>PROPER(Inventory[[#This Row],[METAL]] &amp; " " &amp; Inventory[[#This Row],[Item Type]])</f>
        <v>925 Silver Chain</v>
      </c>
      <c r="U146" s="33">
        <f>Inventory[[#This Row],[Quantity]]*Inventory[[#This Row],[Weight (g)]]</f>
        <v>0</v>
      </c>
      <c r="V146" s="33">
        <f>Inventory[[#This Row],[Total Price GBP]]*Inventory[[#This Row],[Quantity]]</f>
        <v>0</v>
      </c>
      <c r="W146" s="33">
        <f>Inventory[[#This Row],[Total Cost GBP]]/EURtoGBP</f>
        <v>0</v>
      </c>
      <c r="X146" s="33">
        <f>Inventory[[#This Row],[Total Cost GBP]]/USDtoGBP</f>
        <v>0</v>
      </c>
      <c r="Y146" s="33">
        <f>Inventory[[#This Row],[Total Cost GBP]]/CADtoGBP</f>
        <v>0</v>
      </c>
      <c r="Z146" s="33">
        <f>Inventory[[#This Row],[Total Cost GBP]]*AUDtoGBP</f>
        <v>0</v>
      </c>
      <c r="AA146" s="33"/>
      <c r="AB146" s="33"/>
    </row>
    <row r="147" spans="1:28" x14ac:dyDescent="0.25">
      <c r="A147" t="s">
        <v>436</v>
      </c>
      <c r="B147" t="s">
        <v>437</v>
      </c>
      <c r="C147" t="s">
        <v>112</v>
      </c>
      <c r="D147" t="s">
        <v>427</v>
      </c>
      <c r="E147">
        <v>3.0677631578947371</v>
      </c>
      <c r="F147" t="s">
        <v>116</v>
      </c>
      <c r="G147" t="s">
        <v>102</v>
      </c>
      <c r="H147">
        <v>3.1860593189144737</v>
      </c>
      <c r="I147" t="str">
        <f>IF(Inventory[[#This Row],[METAL]] = "925 Silver",  "7113.11.00"," 7113.19.00")</f>
        <v>7113.11.00</v>
      </c>
      <c r="J147" t="str">
        <f>IF(Inventory[[#This Row],[METAL]]= "925 Silver", "7113.11.10.00"," 7113.19.10.00")</f>
        <v>7113.11.10.00</v>
      </c>
      <c r="K147" t="str">
        <f>IF(Inventory[[#This Row],[METAL]] = "925 Silver",  "7113.11.00"," 7113.19.00")</f>
        <v>7113.11.00</v>
      </c>
      <c r="L147" s="106" t="str">
        <f>PROPER(Inventory[[#This Row],[METAL]] &amp; " " &amp; Inventory[[#This Row],[Item Type]])</f>
        <v>925 Silver Chain</v>
      </c>
      <c r="M147" s="106" t="str">
        <f>IFERROR(VLOOKUP(Inventory[[#This Row],[Short Description]],Map!$G$12:$H$32,2,FALSE), IF(F146 = "925 Silver", "7113.11.10.00", "7113.19.29.00"))</f>
        <v>7113.11.10.00</v>
      </c>
      <c r="N147" s="106" t="str">
        <f>Inventory[[#This Row],[ASIN]] &amp; " " &amp; Inventory[[#This Row],[Short Description]]</f>
        <v>B00DKCZF96 Rhombus Chain</v>
      </c>
      <c r="O147" s="33">
        <f>Inventory[[#This Row],[Total Price GBP]]/ EURtoGBP</f>
        <v>3.6165560708024422</v>
      </c>
      <c r="P147" s="33">
        <f>Inventory[[#This Row],[Total Price GBP]]/USDtoGBP</f>
        <v>4.3675580087739858</v>
      </c>
      <c r="Q147" s="33">
        <f>Inventory[[#This Row],[Total Price GBP]]/ CADtoGBP</f>
        <v>5.5907253224161337</v>
      </c>
      <c r="R147" s="33">
        <f>Inventory[[#This Row],[Total Price GBP]]/AUDtoGBP</f>
        <v>5.7225003931936085</v>
      </c>
      <c r="S147" s="33">
        <f>IFERROR(VLOOKUP(Inventory[[#This Row],[Assigned Item SKU]],skuQuantity[#All],2,FALSE),0)</f>
        <v>0</v>
      </c>
      <c r="T147" s="33" t="str">
        <f>PROPER(Inventory[[#This Row],[METAL]] &amp; " " &amp; Inventory[[#This Row],[Item Type]])</f>
        <v>925 Silver Chain</v>
      </c>
      <c r="U147" s="33">
        <f>Inventory[[#This Row],[Quantity]]*Inventory[[#This Row],[Weight (g)]]</f>
        <v>0</v>
      </c>
      <c r="V147" s="33">
        <f>Inventory[[#This Row],[Total Price GBP]]*Inventory[[#This Row],[Quantity]]</f>
        <v>0</v>
      </c>
      <c r="W147" s="33">
        <f>Inventory[[#This Row],[Total Cost GBP]]/EURtoGBP</f>
        <v>0</v>
      </c>
      <c r="X147" s="33">
        <f>Inventory[[#This Row],[Total Cost GBP]]/USDtoGBP</f>
        <v>0</v>
      </c>
      <c r="Y147" s="33">
        <f>Inventory[[#This Row],[Total Cost GBP]]/CADtoGBP</f>
        <v>0</v>
      </c>
      <c r="Z147" s="33">
        <f>Inventory[[#This Row],[Total Cost GBP]]*AUDtoGBP</f>
        <v>0</v>
      </c>
      <c r="AA147" s="33"/>
      <c r="AB147" s="33"/>
    </row>
    <row r="148" spans="1:28" x14ac:dyDescent="0.25">
      <c r="A148" t="s">
        <v>438</v>
      </c>
      <c r="B148" t="s">
        <v>439</v>
      </c>
      <c r="C148" t="s">
        <v>112</v>
      </c>
      <c r="D148" t="s">
        <v>179</v>
      </c>
      <c r="E148">
        <v>1.7148514851485148</v>
      </c>
      <c r="F148" t="s">
        <v>116</v>
      </c>
      <c r="G148" t="s">
        <v>102</v>
      </c>
      <c r="H148">
        <v>1.934598095544555</v>
      </c>
      <c r="I148" t="str">
        <f>IF(Inventory[[#This Row],[METAL]] = "925 Silver",  "7113.11.00"," 7113.19.00")</f>
        <v>7113.11.00</v>
      </c>
      <c r="J148" t="str">
        <f>IF(Inventory[[#This Row],[METAL]]= "925 Silver", "7113.11.10.00"," 7113.19.10.00")</f>
        <v>7113.11.10.00</v>
      </c>
      <c r="K148" t="str">
        <f>IF(Inventory[[#This Row],[METAL]] = "925 Silver",  "7113.11.00"," 7113.19.00")</f>
        <v>7113.11.00</v>
      </c>
      <c r="L148" s="106" t="str">
        <f>PROPER(Inventory[[#This Row],[METAL]] &amp; " " &amp; Inventory[[#This Row],[Item Type]])</f>
        <v>925 Silver Chain</v>
      </c>
      <c r="M148" s="106" t="str">
        <f>IFERROR(VLOOKUP(Inventory[[#This Row],[Short Description]],Map!$G$12:$H$32,2,FALSE), IF(F147 = "925 Silver", "7113.11.10.00", "7113.19.29.00"))</f>
        <v>7113.11.10.00</v>
      </c>
      <c r="N148" s="106" t="str">
        <f>Inventory[[#This Row],[ASIN]] &amp; " " &amp; Inventory[[#This Row],[Short Description]]</f>
        <v>B00JCW2KC8 Belcher Chain</v>
      </c>
      <c r="O148" s="33">
        <f>Inventory[[#This Row],[Total Price GBP]]/ EURtoGBP</f>
        <v>2.19599881441891</v>
      </c>
      <c r="P148" s="33">
        <f>Inventory[[#This Row],[Total Price GBP]]/USDtoGBP</f>
        <v>2.6520125836305368</v>
      </c>
      <c r="Q148" s="33">
        <f>Inventory[[#This Row],[Total Price GBP]]/ CADtoGBP</f>
        <v>3.3947285592736667</v>
      </c>
      <c r="R148" s="33">
        <f>Inventory[[#This Row],[Total Price GBP]]/AUDtoGBP</f>
        <v>3.474743328444132</v>
      </c>
      <c r="S148" s="33">
        <f>IFERROR(VLOOKUP(Inventory[[#This Row],[Assigned Item SKU]],skuQuantity[#All],2,FALSE),0)</f>
        <v>0</v>
      </c>
      <c r="T148" s="33" t="str">
        <f>PROPER(Inventory[[#This Row],[METAL]] &amp; " " &amp; Inventory[[#This Row],[Item Type]])</f>
        <v>925 Silver Chain</v>
      </c>
      <c r="U148" s="33">
        <f>Inventory[[#This Row],[Quantity]]*Inventory[[#This Row],[Weight (g)]]</f>
        <v>0</v>
      </c>
      <c r="V148" s="33">
        <f>Inventory[[#This Row],[Total Price GBP]]*Inventory[[#This Row],[Quantity]]</f>
        <v>0</v>
      </c>
      <c r="W148" s="33">
        <f>Inventory[[#This Row],[Total Cost GBP]]/EURtoGBP</f>
        <v>0</v>
      </c>
      <c r="X148" s="33">
        <f>Inventory[[#This Row],[Total Cost GBP]]/USDtoGBP</f>
        <v>0</v>
      </c>
      <c r="Y148" s="33">
        <f>Inventory[[#This Row],[Total Cost GBP]]/CADtoGBP</f>
        <v>0</v>
      </c>
      <c r="Z148" s="33">
        <f>Inventory[[#This Row],[Total Cost GBP]]*AUDtoGBP</f>
        <v>0</v>
      </c>
      <c r="AA148" s="33"/>
      <c r="AB148" s="33"/>
    </row>
    <row r="149" spans="1:28" x14ac:dyDescent="0.25">
      <c r="A149" t="s">
        <v>440</v>
      </c>
      <c r="B149" t="s">
        <v>441</v>
      </c>
      <c r="C149" t="s">
        <v>112</v>
      </c>
      <c r="D149" t="s">
        <v>179</v>
      </c>
      <c r="E149">
        <v>2.0811881188118813</v>
      </c>
      <c r="F149" t="s">
        <v>116</v>
      </c>
      <c r="G149" t="s">
        <v>102</v>
      </c>
      <c r="H149">
        <v>2.2734643356435646</v>
      </c>
      <c r="I149" t="str">
        <f>IF(Inventory[[#This Row],[METAL]] = "925 Silver",  "7113.11.00"," 7113.19.00")</f>
        <v>7113.11.00</v>
      </c>
      <c r="J149" t="str">
        <f>IF(Inventory[[#This Row],[METAL]]= "925 Silver", "7113.11.10.00"," 7113.19.10.00")</f>
        <v>7113.11.10.00</v>
      </c>
      <c r="K149" t="str">
        <f>IF(Inventory[[#This Row],[METAL]] = "925 Silver",  "7113.11.00"," 7113.19.00")</f>
        <v>7113.11.00</v>
      </c>
      <c r="L149" s="106" t="str">
        <f>PROPER(Inventory[[#This Row],[METAL]] &amp; " " &amp; Inventory[[#This Row],[Item Type]])</f>
        <v>925 Silver Chain</v>
      </c>
      <c r="M149" s="106" t="str">
        <f>IFERROR(VLOOKUP(Inventory[[#This Row],[Short Description]],Map!$G$12:$H$32,2,FALSE), IF(F148 = "925 Silver", "7113.11.10.00", "7113.19.29.00"))</f>
        <v>7113.11.10.00</v>
      </c>
      <c r="N149" s="106" t="str">
        <f>Inventory[[#This Row],[ASIN]] &amp; " " &amp; Inventory[[#This Row],[Short Description]]</f>
        <v>B00DKCZH5I Belcher Chain</v>
      </c>
      <c r="O149" s="33">
        <f>Inventory[[#This Row],[Total Price GBP]]/ EURtoGBP</f>
        <v>2.5806522797654443</v>
      </c>
      <c r="P149" s="33">
        <f>Inventory[[#This Row],[Total Price GBP]]/USDtoGBP</f>
        <v>3.1165419011047066</v>
      </c>
      <c r="Q149" s="33">
        <f>Inventory[[#This Row],[Total Price GBP]]/ CADtoGBP</f>
        <v>3.989352789333187</v>
      </c>
      <c r="R149" s="33">
        <f>Inventory[[#This Row],[Total Price GBP]]/AUDtoGBP</f>
        <v>4.0833830297499185</v>
      </c>
      <c r="S149" s="33">
        <f>IFERROR(VLOOKUP(Inventory[[#This Row],[Assigned Item SKU]],skuQuantity[#All],2,FALSE),0)</f>
        <v>0</v>
      </c>
      <c r="T149" s="33" t="str">
        <f>PROPER(Inventory[[#This Row],[METAL]] &amp; " " &amp; Inventory[[#This Row],[Item Type]])</f>
        <v>925 Silver Chain</v>
      </c>
      <c r="U149" s="33">
        <f>Inventory[[#This Row],[Quantity]]*Inventory[[#This Row],[Weight (g)]]</f>
        <v>0</v>
      </c>
      <c r="V149" s="33">
        <f>Inventory[[#This Row],[Total Price GBP]]*Inventory[[#This Row],[Quantity]]</f>
        <v>0</v>
      </c>
      <c r="W149" s="33">
        <f>Inventory[[#This Row],[Total Cost GBP]]/EURtoGBP</f>
        <v>0</v>
      </c>
      <c r="X149" s="33">
        <f>Inventory[[#This Row],[Total Cost GBP]]/USDtoGBP</f>
        <v>0</v>
      </c>
      <c r="Y149" s="33">
        <f>Inventory[[#This Row],[Total Cost GBP]]/CADtoGBP</f>
        <v>0</v>
      </c>
      <c r="Z149" s="33">
        <f>Inventory[[#This Row],[Total Cost GBP]]*AUDtoGBP</f>
        <v>0</v>
      </c>
      <c r="AA149" s="33"/>
      <c r="AB149" s="33"/>
    </row>
    <row r="150" spans="1:28" x14ac:dyDescent="0.25">
      <c r="A150" t="s">
        <v>442</v>
      </c>
      <c r="B150" t="s">
        <v>443</v>
      </c>
      <c r="C150" t="s">
        <v>112</v>
      </c>
      <c r="D150" t="s">
        <v>179</v>
      </c>
      <c r="E150">
        <v>2.3321782178217823</v>
      </c>
      <c r="F150" t="s">
        <v>116</v>
      </c>
      <c r="G150" t="s">
        <v>102</v>
      </c>
      <c r="H150">
        <v>2.5056335028465351</v>
      </c>
      <c r="I150" t="str">
        <f>IF(Inventory[[#This Row],[METAL]] = "925 Silver",  "7113.11.00"," 7113.19.00")</f>
        <v>7113.11.00</v>
      </c>
      <c r="J150" t="str">
        <f>IF(Inventory[[#This Row],[METAL]]= "925 Silver", "7113.11.10.00"," 7113.19.10.00")</f>
        <v>7113.11.10.00</v>
      </c>
      <c r="K150" t="str">
        <f>IF(Inventory[[#This Row],[METAL]] = "925 Silver",  "7113.11.00"," 7113.19.00")</f>
        <v>7113.11.00</v>
      </c>
      <c r="L150" s="106" t="str">
        <f>PROPER(Inventory[[#This Row],[METAL]] &amp; " " &amp; Inventory[[#This Row],[Item Type]])</f>
        <v>925 Silver Chain</v>
      </c>
      <c r="M150" s="106" t="str">
        <f>IFERROR(VLOOKUP(Inventory[[#This Row],[Short Description]],Map!$G$12:$H$32,2,FALSE), IF(F149 = "925 Silver", "7113.11.10.00", "7113.19.29.00"))</f>
        <v>7113.11.10.00</v>
      </c>
      <c r="N150" s="106" t="str">
        <f>Inventory[[#This Row],[ASIN]] &amp; " " &amp; Inventory[[#This Row],[Short Description]]</f>
        <v>B00DKCZHX0 Belcher Chain</v>
      </c>
      <c r="O150" s="33">
        <f>Inventory[[#This Row],[Total Price GBP]]/ EURtoGBP</f>
        <v>2.8441918837258404</v>
      </c>
      <c r="P150" s="33">
        <f>Inventory[[#This Row],[Total Price GBP]]/USDtoGBP</f>
        <v>3.4348072578066042</v>
      </c>
      <c r="Q150" s="33">
        <f>Inventory[[#This Row],[Total Price GBP]]/ CADtoGBP</f>
        <v>4.396750741549643</v>
      </c>
      <c r="R150" s="33">
        <f>Inventory[[#This Row],[Total Price GBP]]/AUDtoGBP</f>
        <v>4.5003834737526667</v>
      </c>
      <c r="S150" s="33">
        <f>IFERROR(VLOOKUP(Inventory[[#This Row],[Assigned Item SKU]],skuQuantity[#All],2,FALSE),0)</f>
        <v>0</v>
      </c>
      <c r="T150" s="33" t="str">
        <f>PROPER(Inventory[[#This Row],[METAL]] &amp; " " &amp; Inventory[[#This Row],[Item Type]])</f>
        <v>925 Silver Chain</v>
      </c>
      <c r="U150" s="33">
        <f>Inventory[[#This Row],[Quantity]]*Inventory[[#This Row],[Weight (g)]]</f>
        <v>0</v>
      </c>
      <c r="V150" s="33">
        <f>Inventory[[#This Row],[Total Price GBP]]*Inventory[[#This Row],[Quantity]]</f>
        <v>0</v>
      </c>
      <c r="W150" s="33">
        <f>Inventory[[#This Row],[Total Cost GBP]]/EURtoGBP</f>
        <v>0</v>
      </c>
      <c r="X150" s="33">
        <f>Inventory[[#This Row],[Total Cost GBP]]/USDtoGBP</f>
        <v>0</v>
      </c>
      <c r="Y150" s="33">
        <f>Inventory[[#This Row],[Total Cost GBP]]/CADtoGBP</f>
        <v>0</v>
      </c>
      <c r="Z150" s="33">
        <f>Inventory[[#This Row],[Total Cost GBP]]*AUDtoGBP</f>
        <v>0</v>
      </c>
      <c r="AA150" s="33"/>
      <c r="AB150" s="33"/>
    </row>
    <row r="151" spans="1:28" x14ac:dyDescent="0.25">
      <c r="A151" t="s">
        <v>444</v>
      </c>
      <c r="B151" t="s">
        <v>445</v>
      </c>
      <c r="C151" t="s">
        <v>112</v>
      </c>
      <c r="D151" t="s">
        <v>179</v>
      </c>
      <c r="E151">
        <v>3.1891089108910893</v>
      </c>
      <c r="F151" t="s">
        <v>116</v>
      </c>
      <c r="G151" t="s">
        <v>102</v>
      </c>
      <c r="H151">
        <v>3.2983057482673273</v>
      </c>
      <c r="I151" t="str">
        <f>IF(Inventory[[#This Row],[METAL]] = "925 Silver",  "7113.11.00"," 7113.19.00")</f>
        <v>7113.11.00</v>
      </c>
      <c r="J151" t="str">
        <f>IF(Inventory[[#This Row],[METAL]]= "925 Silver", "7113.11.10.00"," 7113.19.10.00")</f>
        <v>7113.11.10.00</v>
      </c>
      <c r="K151" t="str">
        <f>IF(Inventory[[#This Row],[METAL]] = "925 Silver",  "7113.11.00"," 7113.19.00")</f>
        <v>7113.11.00</v>
      </c>
      <c r="L151" s="106" t="str">
        <f>PROPER(Inventory[[#This Row],[METAL]] &amp; " " &amp; Inventory[[#This Row],[Item Type]])</f>
        <v>925 Silver Chain</v>
      </c>
      <c r="M151" s="106" t="str">
        <f>IFERROR(VLOOKUP(Inventory[[#This Row],[Short Description]],Map!$G$12:$H$32,2,FALSE), IF(F150 = "925 Silver", "7113.11.10.00", "7113.19.29.00"))</f>
        <v>7113.11.10.00</v>
      </c>
      <c r="N151" s="106" t="str">
        <f>Inventory[[#This Row],[ASIN]] &amp; " " &amp; Inventory[[#This Row],[Short Description]]</f>
        <v>B00JCW2MRG Belcher Chain</v>
      </c>
      <c r="O151" s="33">
        <f>Inventory[[#This Row],[Total Price GBP]]/ EURtoGBP</f>
        <v>3.7439691114486129</v>
      </c>
      <c r="P151" s="33">
        <f>Inventory[[#This Row],[Total Price GBP]]/USDtoGBP</f>
        <v>4.5214292153036153</v>
      </c>
      <c r="Q151" s="33">
        <f>Inventory[[#This Row],[Total Price GBP]]/ CADtoGBP</f>
        <v>5.7876893121348187</v>
      </c>
      <c r="R151" s="33">
        <f>Inventory[[#This Row],[Total Price GBP]]/AUDtoGBP</f>
        <v>5.9241068831585011</v>
      </c>
      <c r="S151" s="33">
        <f>IFERROR(VLOOKUP(Inventory[[#This Row],[Assigned Item SKU]],skuQuantity[#All],2,FALSE),0)</f>
        <v>0</v>
      </c>
      <c r="T151" s="33" t="str">
        <f>PROPER(Inventory[[#This Row],[METAL]] &amp; " " &amp; Inventory[[#This Row],[Item Type]])</f>
        <v>925 Silver Chain</v>
      </c>
      <c r="U151" s="33">
        <f>Inventory[[#This Row],[Quantity]]*Inventory[[#This Row],[Weight (g)]]</f>
        <v>0</v>
      </c>
      <c r="V151" s="33">
        <f>Inventory[[#This Row],[Total Price GBP]]*Inventory[[#This Row],[Quantity]]</f>
        <v>0</v>
      </c>
      <c r="W151" s="33">
        <f>Inventory[[#This Row],[Total Cost GBP]]/EURtoGBP</f>
        <v>0</v>
      </c>
      <c r="X151" s="33">
        <f>Inventory[[#This Row],[Total Cost GBP]]/USDtoGBP</f>
        <v>0</v>
      </c>
      <c r="Y151" s="33">
        <f>Inventory[[#This Row],[Total Cost GBP]]/CADtoGBP</f>
        <v>0</v>
      </c>
      <c r="Z151" s="33">
        <f>Inventory[[#This Row],[Total Cost GBP]]*AUDtoGBP</f>
        <v>0</v>
      </c>
      <c r="AA151" s="33"/>
      <c r="AB151" s="33"/>
    </row>
    <row r="152" spans="1:28" x14ac:dyDescent="0.25">
      <c r="A152" t="s">
        <v>446</v>
      </c>
      <c r="B152" t="s">
        <v>447</v>
      </c>
      <c r="C152" t="s">
        <v>112</v>
      </c>
      <c r="D152" t="s">
        <v>188</v>
      </c>
      <c r="E152">
        <v>2.27</v>
      </c>
      <c r="F152" t="s">
        <v>116</v>
      </c>
      <c r="G152" t="s">
        <v>102</v>
      </c>
      <c r="H152">
        <v>2.4881136384999998</v>
      </c>
      <c r="I152" t="str">
        <f>IF(Inventory[[#This Row],[METAL]] = "925 Silver",  "7113.11.00"," 7113.19.00")</f>
        <v>7113.11.00</v>
      </c>
      <c r="J152" t="str">
        <f>IF(Inventory[[#This Row],[METAL]]= "925 Silver", "7113.11.10.00"," 7113.19.10.00")</f>
        <v>7113.11.10.00</v>
      </c>
      <c r="K152" t="str">
        <f>IF(Inventory[[#This Row],[METAL]] = "925 Silver",  "7113.11.00"," 7113.19.00")</f>
        <v>7113.11.00</v>
      </c>
      <c r="L152" s="106" t="str">
        <f>PROPER(Inventory[[#This Row],[METAL]] &amp; " " &amp; Inventory[[#This Row],[Item Type]])</f>
        <v>925 Silver Chain</v>
      </c>
      <c r="M152" s="106" t="str">
        <f>IFERROR(VLOOKUP(Inventory[[#This Row],[Short Description]],Map!$G$12:$H$32,2,FALSE), IF(F151 = "925 Silver", "7113.11.10.00", "7113.19.29.00"))</f>
        <v>7113.11.10.00</v>
      </c>
      <c r="N152" s="106" t="str">
        <f>Inventory[[#This Row],[ASIN]] &amp; " " &amp; Inventory[[#This Row],[Short Description]]</f>
        <v>B00JCW2NES Singapore Chain</v>
      </c>
      <c r="O152" s="33">
        <f>Inventory[[#This Row],[Total Price GBP]]/ EURtoGBP</f>
        <v>2.8243047550129683</v>
      </c>
      <c r="P152" s="33">
        <f>Inventory[[#This Row],[Total Price GBP]]/USDtoGBP</f>
        <v>3.4107904344583764</v>
      </c>
      <c r="Q152" s="33">
        <f>Inventory[[#This Row],[Total Price GBP]]/ CADtoGBP</f>
        <v>4.3660078270452001</v>
      </c>
      <c r="R152" s="33">
        <f>Inventory[[#This Row],[Total Price GBP]]/AUDtoGBP</f>
        <v>4.46891593954307</v>
      </c>
      <c r="S152" s="33">
        <f>IFERROR(VLOOKUP(Inventory[[#This Row],[Assigned Item SKU]],skuQuantity[#All],2,FALSE),0)</f>
        <v>0</v>
      </c>
      <c r="T152" s="33" t="str">
        <f>PROPER(Inventory[[#This Row],[METAL]] &amp; " " &amp; Inventory[[#This Row],[Item Type]])</f>
        <v>925 Silver Chain</v>
      </c>
      <c r="U152" s="33">
        <f>Inventory[[#This Row],[Quantity]]*Inventory[[#This Row],[Weight (g)]]</f>
        <v>0</v>
      </c>
      <c r="V152" s="33">
        <f>Inventory[[#This Row],[Total Price GBP]]*Inventory[[#This Row],[Quantity]]</f>
        <v>0</v>
      </c>
      <c r="W152" s="33">
        <f>Inventory[[#This Row],[Total Cost GBP]]/EURtoGBP</f>
        <v>0</v>
      </c>
      <c r="X152" s="33">
        <f>Inventory[[#This Row],[Total Cost GBP]]/USDtoGBP</f>
        <v>0</v>
      </c>
      <c r="Y152" s="33">
        <f>Inventory[[#This Row],[Total Cost GBP]]/CADtoGBP</f>
        <v>0</v>
      </c>
      <c r="Z152" s="33">
        <f>Inventory[[#This Row],[Total Cost GBP]]*AUDtoGBP</f>
        <v>0</v>
      </c>
      <c r="AA152" s="33"/>
      <c r="AB152" s="33"/>
    </row>
    <row r="153" spans="1:28" x14ac:dyDescent="0.25">
      <c r="A153" t="s">
        <v>448</v>
      </c>
      <c r="B153" t="s">
        <v>449</v>
      </c>
      <c r="C153" t="s">
        <v>112</v>
      </c>
      <c r="D153" t="s">
        <v>188</v>
      </c>
      <c r="E153">
        <v>2.7440000000000002</v>
      </c>
      <c r="F153" t="s">
        <v>116</v>
      </c>
      <c r="G153" t="s">
        <v>102</v>
      </c>
      <c r="H153">
        <v>2.9349214671999997</v>
      </c>
      <c r="I153" t="str">
        <f>IF(Inventory[[#This Row],[METAL]] = "925 Silver",  "7113.11.00"," 7113.19.00")</f>
        <v>7113.11.00</v>
      </c>
      <c r="J153" t="str">
        <f>IF(Inventory[[#This Row],[METAL]]= "925 Silver", "7113.11.10.00"," 7113.19.10.00")</f>
        <v>7113.11.10.00</v>
      </c>
      <c r="K153" t="str">
        <f>IF(Inventory[[#This Row],[METAL]] = "925 Silver",  "7113.11.00"," 7113.19.00")</f>
        <v>7113.11.00</v>
      </c>
      <c r="L153" s="106" t="str">
        <f>PROPER(Inventory[[#This Row],[METAL]] &amp; " " &amp; Inventory[[#This Row],[Item Type]])</f>
        <v>925 Silver Chain</v>
      </c>
      <c r="M153" s="106" t="str">
        <f>IFERROR(VLOOKUP(Inventory[[#This Row],[Short Description]],Map!$G$12:$H$32,2,FALSE), IF(F152 = "925 Silver", "7113.11.10.00", "7113.19.29.00"))</f>
        <v>7113.11.10.00</v>
      </c>
      <c r="N153" s="106" t="str">
        <f>Inventory[[#This Row],[ASIN]] &amp; " " &amp; Inventory[[#This Row],[Short Description]]</f>
        <v>B00DKCZKQY Singapore Chain</v>
      </c>
      <c r="O153" s="33">
        <f>Inventory[[#This Row],[Total Price GBP]]/ EURtoGBP</f>
        <v>3.3314847550129683</v>
      </c>
      <c r="P153" s="33">
        <f>Inventory[[#This Row],[Total Price GBP]]/USDtoGBP</f>
        <v>4.0232897369781062</v>
      </c>
      <c r="Q153" s="33">
        <f>Inventory[[#This Row],[Total Price GBP]]/ CADtoGBP</f>
        <v>5.1500421440892241</v>
      </c>
      <c r="R153" s="33">
        <f>Inventory[[#This Row],[Total Price GBP]]/AUDtoGBP</f>
        <v>5.2714301803290455</v>
      </c>
      <c r="S153" s="33">
        <f>IFERROR(VLOOKUP(Inventory[[#This Row],[Assigned Item SKU]],skuQuantity[#All],2,FALSE),0)</f>
        <v>0</v>
      </c>
      <c r="T153" s="33" t="str">
        <f>PROPER(Inventory[[#This Row],[METAL]] &amp; " " &amp; Inventory[[#This Row],[Item Type]])</f>
        <v>925 Silver Chain</v>
      </c>
      <c r="U153" s="33">
        <f>Inventory[[#This Row],[Quantity]]*Inventory[[#This Row],[Weight (g)]]</f>
        <v>0</v>
      </c>
      <c r="V153" s="33">
        <f>Inventory[[#This Row],[Total Price GBP]]*Inventory[[#This Row],[Quantity]]</f>
        <v>0</v>
      </c>
      <c r="W153" s="33">
        <f>Inventory[[#This Row],[Total Cost GBP]]/EURtoGBP</f>
        <v>0</v>
      </c>
      <c r="X153" s="33">
        <f>Inventory[[#This Row],[Total Cost GBP]]/USDtoGBP</f>
        <v>0</v>
      </c>
      <c r="Y153" s="33">
        <f>Inventory[[#This Row],[Total Cost GBP]]/CADtoGBP</f>
        <v>0</v>
      </c>
      <c r="Z153" s="33">
        <f>Inventory[[#This Row],[Total Cost GBP]]*AUDtoGBP</f>
        <v>0</v>
      </c>
      <c r="AA153" s="33"/>
      <c r="AB153" s="33"/>
    </row>
    <row r="154" spans="1:28" x14ac:dyDescent="0.25">
      <c r="A154" t="s">
        <v>450</v>
      </c>
      <c r="B154" t="s">
        <v>451</v>
      </c>
      <c r="C154" t="s">
        <v>112</v>
      </c>
      <c r="D154" t="s">
        <v>188</v>
      </c>
      <c r="E154">
        <v>3.22</v>
      </c>
      <c r="F154" t="s">
        <v>116</v>
      </c>
      <c r="G154" t="s">
        <v>102</v>
      </c>
      <c r="H154">
        <v>3.3836145610000004</v>
      </c>
      <c r="I154" t="str">
        <f>IF(Inventory[[#This Row],[METAL]] = "925 Silver",  "7113.11.00"," 7113.19.00")</f>
        <v>7113.11.00</v>
      </c>
      <c r="J154" t="str">
        <f>IF(Inventory[[#This Row],[METAL]]= "925 Silver", "7113.11.10.00"," 7113.19.10.00")</f>
        <v>7113.11.10.00</v>
      </c>
      <c r="K154" t="str">
        <f>IF(Inventory[[#This Row],[METAL]] = "925 Silver",  "7113.11.00"," 7113.19.00")</f>
        <v>7113.11.00</v>
      </c>
      <c r="L154" s="106" t="str">
        <f>PROPER(Inventory[[#This Row],[METAL]] &amp; " " &amp; Inventory[[#This Row],[Item Type]])</f>
        <v>925 Silver Chain</v>
      </c>
      <c r="M154" s="106" t="str">
        <f>IFERROR(VLOOKUP(Inventory[[#This Row],[Short Description]],Map!$G$12:$H$32,2,FALSE), IF(F153 = "925 Silver", "7113.11.10.00", "7113.19.29.00"))</f>
        <v>7113.11.10.00</v>
      </c>
      <c r="N154" s="106" t="str">
        <f>Inventory[[#This Row],[ASIN]] &amp; " " &amp; Inventory[[#This Row],[Short Description]]</f>
        <v>B00DKCZLFE Singapore Chain</v>
      </c>
      <c r="O154" s="33">
        <f>Inventory[[#This Row],[Total Price GBP]]/ EURtoGBP</f>
        <v>3.8408047550129694</v>
      </c>
      <c r="P154" s="33">
        <f>Inventory[[#This Row],[Total Price GBP]]/USDtoGBP</f>
        <v>4.6383734247405357</v>
      </c>
      <c r="Q154" s="33">
        <f>Inventory[[#This Row],[Total Price GBP]]/ CADtoGBP</f>
        <v>5.9373846228085414</v>
      </c>
      <c r="R154" s="33">
        <f>Inventory[[#This Row],[Total Price GBP]]/AUDtoGBP</f>
        <v>6.0773305571520941</v>
      </c>
      <c r="S154" s="33">
        <f>IFERROR(VLOOKUP(Inventory[[#This Row],[Assigned Item SKU]],skuQuantity[#All],2,FALSE),0)</f>
        <v>0</v>
      </c>
      <c r="T154" s="33" t="str">
        <f>PROPER(Inventory[[#This Row],[METAL]] &amp; " " &amp; Inventory[[#This Row],[Item Type]])</f>
        <v>925 Silver Chain</v>
      </c>
      <c r="U154" s="33">
        <f>Inventory[[#This Row],[Quantity]]*Inventory[[#This Row],[Weight (g)]]</f>
        <v>0</v>
      </c>
      <c r="V154" s="33">
        <f>Inventory[[#This Row],[Total Price GBP]]*Inventory[[#This Row],[Quantity]]</f>
        <v>0</v>
      </c>
      <c r="W154" s="33">
        <f>Inventory[[#This Row],[Total Cost GBP]]/EURtoGBP</f>
        <v>0</v>
      </c>
      <c r="X154" s="33">
        <f>Inventory[[#This Row],[Total Cost GBP]]/USDtoGBP</f>
        <v>0</v>
      </c>
      <c r="Y154" s="33">
        <f>Inventory[[#This Row],[Total Cost GBP]]/CADtoGBP</f>
        <v>0</v>
      </c>
      <c r="Z154" s="33">
        <f>Inventory[[#This Row],[Total Cost GBP]]*AUDtoGBP</f>
        <v>0</v>
      </c>
      <c r="AA154" s="33"/>
      <c r="AB154" s="33"/>
    </row>
    <row r="155" spans="1:28" x14ac:dyDescent="0.25">
      <c r="A155" t="s">
        <v>452</v>
      </c>
      <c r="B155" t="s">
        <v>453</v>
      </c>
      <c r="C155" t="s">
        <v>112</v>
      </c>
      <c r="D155" t="s">
        <v>188</v>
      </c>
      <c r="E155">
        <v>4.3</v>
      </c>
      <c r="F155" t="s">
        <v>116</v>
      </c>
      <c r="G155" t="s">
        <v>102</v>
      </c>
      <c r="H155">
        <v>4.4016577150000007</v>
      </c>
      <c r="I155" t="str">
        <f>IF(Inventory[[#This Row],[METAL]] = "925 Silver",  "7113.11.00"," 7113.19.00")</f>
        <v>7113.11.00</v>
      </c>
      <c r="J155" t="str">
        <f>IF(Inventory[[#This Row],[METAL]]= "925 Silver", "7113.11.10.00"," 7113.19.10.00")</f>
        <v>7113.11.10.00</v>
      </c>
      <c r="K155" t="str">
        <f>IF(Inventory[[#This Row],[METAL]] = "925 Silver",  "7113.11.00"," 7113.19.00")</f>
        <v>7113.11.00</v>
      </c>
      <c r="L155" s="106" t="str">
        <f>PROPER(Inventory[[#This Row],[METAL]] &amp; " " &amp; Inventory[[#This Row],[Item Type]])</f>
        <v>925 Silver Chain</v>
      </c>
      <c r="M155" s="106" t="str">
        <f>IFERROR(VLOOKUP(Inventory[[#This Row],[Short Description]],Map!$G$12:$H$32,2,FALSE), IF(F154 = "925 Silver", "7113.11.10.00", "7113.19.29.00"))</f>
        <v>7113.11.10.00</v>
      </c>
      <c r="N155" s="106" t="str">
        <f>Inventory[[#This Row],[ASIN]] &amp; " " &amp; Inventory[[#This Row],[Short Description]]</f>
        <v>B00JCW2PM8 Singapore Chain</v>
      </c>
      <c r="O155" s="33">
        <f>Inventory[[#This Row],[Total Price GBP]]/ EURtoGBP</f>
        <v>4.9964047550129695</v>
      </c>
      <c r="P155" s="33">
        <f>Inventory[[#This Row],[Total Price GBP]]/USDtoGBP</f>
        <v>6.0339414557981481</v>
      </c>
      <c r="Q155" s="33">
        <f>Inventory[[#This Row],[Total Price GBP]]/ CADtoGBP</f>
        <v>7.7237919274658138</v>
      </c>
      <c r="R155" s="33">
        <f>Inventory[[#This Row],[Total Price GBP]]/AUDtoGBP</f>
        <v>7.9058440171707742</v>
      </c>
      <c r="S155" s="33">
        <f>IFERROR(VLOOKUP(Inventory[[#This Row],[Assigned Item SKU]],skuQuantity[#All],2,FALSE),0)</f>
        <v>0</v>
      </c>
      <c r="T155" s="33" t="str">
        <f>PROPER(Inventory[[#This Row],[METAL]] &amp; " " &amp; Inventory[[#This Row],[Item Type]])</f>
        <v>925 Silver Chain</v>
      </c>
      <c r="U155" s="33">
        <f>Inventory[[#This Row],[Quantity]]*Inventory[[#This Row],[Weight (g)]]</f>
        <v>0</v>
      </c>
      <c r="V155" s="33">
        <f>Inventory[[#This Row],[Total Price GBP]]*Inventory[[#This Row],[Quantity]]</f>
        <v>0</v>
      </c>
      <c r="W155" s="33">
        <f>Inventory[[#This Row],[Total Cost GBP]]/EURtoGBP</f>
        <v>0</v>
      </c>
      <c r="X155" s="33">
        <f>Inventory[[#This Row],[Total Cost GBP]]/USDtoGBP</f>
        <v>0</v>
      </c>
      <c r="Y155" s="33">
        <f>Inventory[[#This Row],[Total Cost GBP]]/CADtoGBP</f>
        <v>0</v>
      </c>
      <c r="Z155" s="33">
        <f>Inventory[[#This Row],[Total Cost GBP]]*AUDtoGBP</f>
        <v>0</v>
      </c>
      <c r="AA155" s="33"/>
      <c r="AB155" s="33"/>
    </row>
    <row r="156" spans="1:28" x14ac:dyDescent="0.25">
      <c r="A156" t="s">
        <v>454</v>
      </c>
      <c r="B156" t="s">
        <v>455</v>
      </c>
      <c r="C156" t="s">
        <v>112</v>
      </c>
      <c r="D156" t="s">
        <v>188</v>
      </c>
      <c r="E156">
        <v>3.28</v>
      </c>
      <c r="F156" t="s">
        <v>116</v>
      </c>
      <c r="G156" t="s">
        <v>1413</v>
      </c>
      <c r="H156">
        <v>3.2090072980000004</v>
      </c>
      <c r="I156" t="str">
        <f>IF(Inventory[[#This Row],[METAL]] = "925 Silver",  "7113.11.00"," 7113.19.00")</f>
        <v>7113.11.00</v>
      </c>
      <c r="J156" t="str">
        <f>IF(Inventory[[#This Row],[METAL]]= "925 Silver", "7113.11.10.00"," 7113.19.10.00")</f>
        <v>7113.11.10.00</v>
      </c>
      <c r="K156" t="str">
        <f>IF(Inventory[[#This Row],[METAL]] = "925 Silver",  "7113.11.00"," 7113.19.00")</f>
        <v>7113.11.00</v>
      </c>
      <c r="L156" s="106" t="str">
        <f>PROPER(Inventory[[#This Row],[METAL]] &amp; " " &amp; Inventory[[#This Row],[Item Type]])</f>
        <v>925 Silver Bracelet</v>
      </c>
      <c r="M156" s="106" t="str">
        <f>IFERROR(VLOOKUP(Inventory[[#This Row],[Short Description]],Map!$G$12:$H$32,2,FALSE), IF(F155 = "925 Silver", "7113.11.10.00", "7113.19.29.00"))</f>
        <v>7113.11.10.00</v>
      </c>
      <c r="N156" s="106" t="str">
        <f>Inventory[[#This Row],[ASIN]] &amp; " " &amp; Inventory[[#This Row],[Short Description]]</f>
        <v>B01NBWW1WR Singapore Chain</v>
      </c>
      <c r="O156" s="33">
        <f>Inventory[[#This Row],[Total Price GBP]]/ EURtoGBP</f>
        <v>3.642604755012969</v>
      </c>
      <c r="P156" s="33">
        <f>Inventory[[#This Row],[Total Price GBP]]/USDtoGBP</f>
        <v>4.3990158756269855</v>
      </c>
      <c r="Q156" s="33">
        <f>Inventory[[#This Row],[Total Price GBP]]/ CADtoGBP</f>
        <v>5.6309932003586702</v>
      </c>
      <c r="R156" s="33">
        <f>Inventory[[#This Row],[Total Price GBP]]/AUDtoGBP</f>
        <v>5.7637173970831244</v>
      </c>
      <c r="S156" s="33">
        <f>IFERROR(VLOOKUP(Inventory[[#This Row],[Assigned Item SKU]],skuQuantity[#All],2,FALSE),0)</f>
        <v>0</v>
      </c>
      <c r="T156" s="33" t="str">
        <f>PROPER(Inventory[[#This Row],[METAL]] &amp; " " &amp; Inventory[[#This Row],[Item Type]])</f>
        <v>925 Silver Bracelet</v>
      </c>
      <c r="U156" s="33">
        <f>Inventory[[#This Row],[Quantity]]*Inventory[[#This Row],[Weight (g)]]</f>
        <v>0</v>
      </c>
      <c r="V156" s="33">
        <f>Inventory[[#This Row],[Total Price GBP]]*Inventory[[#This Row],[Quantity]]</f>
        <v>0</v>
      </c>
      <c r="W156" s="33">
        <f>Inventory[[#This Row],[Total Cost GBP]]/EURtoGBP</f>
        <v>0</v>
      </c>
      <c r="X156" s="33">
        <f>Inventory[[#This Row],[Total Cost GBP]]/USDtoGBP</f>
        <v>0</v>
      </c>
      <c r="Y156" s="33">
        <f>Inventory[[#This Row],[Total Cost GBP]]/CADtoGBP</f>
        <v>0</v>
      </c>
      <c r="Z156" s="33">
        <f>Inventory[[#This Row],[Total Cost GBP]]*AUDtoGBP</f>
        <v>0</v>
      </c>
      <c r="AA156" s="33"/>
      <c r="AB156" s="33"/>
    </row>
    <row r="157" spans="1:28" x14ac:dyDescent="0.25">
      <c r="A157" t="s">
        <v>456</v>
      </c>
      <c r="B157" t="s">
        <v>457</v>
      </c>
      <c r="C157" t="s">
        <v>112</v>
      </c>
      <c r="D157" t="s">
        <v>188</v>
      </c>
      <c r="E157">
        <v>3.45</v>
      </c>
      <c r="F157" t="s">
        <v>116</v>
      </c>
      <c r="G157" t="s">
        <v>1413</v>
      </c>
      <c r="H157">
        <v>3.3572737075000001</v>
      </c>
      <c r="I157" t="str">
        <f>IF(Inventory[[#This Row],[METAL]] = "925 Silver",  "7113.11.00"," 7113.19.00")</f>
        <v>7113.11.00</v>
      </c>
      <c r="J157" t="str">
        <f>IF(Inventory[[#This Row],[METAL]]= "925 Silver", "7113.11.10.00"," 7113.19.10.00")</f>
        <v>7113.11.10.00</v>
      </c>
      <c r="K157" t="str">
        <f>IF(Inventory[[#This Row],[METAL]] = "925 Silver",  "7113.11.00"," 7113.19.00")</f>
        <v>7113.11.00</v>
      </c>
      <c r="L157" s="106" t="str">
        <f>PROPER(Inventory[[#This Row],[METAL]] &amp; " " &amp; Inventory[[#This Row],[Item Type]])</f>
        <v>925 Silver Bracelet</v>
      </c>
      <c r="M157" s="106" t="str">
        <f>IFERROR(VLOOKUP(Inventory[[#This Row],[Short Description]],Map!$G$12:$H$32,2,FALSE), IF(F156 = "925 Silver", "7113.11.10.00", "7113.19.29.00"))</f>
        <v>7113.11.10.00</v>
      </c>
      <c r="N157" s="106" t="str">
        <f>Inventory[[#This Row],[ASIN]] &amp; " " &amp; Inventory[[#This Row],[Short Description]]</f>
        <v>B01N366D90 Singapore Chain</v>
      </c>
      <c r="O157" s="33">
        <f>Inventory[[#This Row],[Total Price GBP]]/ EURtoGBP</f>
        <v>3.8109047550129689</v>
      </c>
      <c r="P157" s="33">
        <f>Inventory[[#This Row],[Total Price GBP]]/USDtoGBP</f>
        <v>4.6022644907420736</v>
      </c>
      <c r="Q157" s="33">
        <f>Inventory[[#This Row],[Total Price GBP]]/ CADtoGBP</f>
        <v>5.8911631115509673</v>
      </c>
      <c r="R157" s="33">
        <f>Inventory[[#This Row],[Total Price GBP]]/AUDtoGBP</f>
        <v>6.0300195910266536</v>
      </c>
      <c r="S157" s="33">
        <f>IFERROR(VLOOKUP(Inventory[[#This Row],[Assigned Item SKU]],skuQuantity[#All],2,FALSE),0)</f>
        <v>0</v>
      </c>
      <c r="T157" s="33" t="str">
        <f>PROPER(Inventory[[#This Row],[METAL]] &amp; " " &amp; Inventory[[#This Row],[Item Type]])</f>
        <v>925 Silver Bracelet</v>
      </c>
      <c r="U157" s="33">
        <f>Inventory[[#This Row],[Quantity]]*Inventory[[#This Row],[Weight (g)]]</f>
        <v>0</v>
      </c>
      <c r="V157" s="33">
        <f>Inventory[[#This Row],[Total Price GBP]]*Inventory[[#This Row],[Quantity]]</f>
        <v>0</v>
      </c>
      <c r="W157" s="33">
        <f>Inventory[[#This Row],[Total Cost GBP]]/EURtoGBP</f>
        <v>0</v>
      </c>
      <c r="X157" s="33">
        <f>Inventory[[#This Row],[Total Cost GBP]]/USDtoGBP</f>
        <v>0</v>
      </c>
      <c r="Y157" s="33">
        <f>Inventory[[#This Row],[Total Cost GBP]]/CADtoGBP</f>
        <v>0</v>
      </c>
      <c r="Z157" s="33">
        <f>Inventory[[#This Row],[Total Cost GBP]]*AUDtoGBP</f>
        <v>0</v>
      </c>
      <c r="AA157" s="33"/>
      <c r="AB157" s="33"/>
    </row>
    <row r="158" spans="1:28" x14ac:dyDescent="0.25">
      <c r="A158" t="s">
        <v>458</v>
      </c>
      <c r="B158" t="s">
        <v>459</v>
      </c>
      <c r="C158" t="s">
        <v>112</v>
      </c>
      <c r="D158" t="s">
        <v>188</v>
      </c>
      <c r="E158">
        <v>3.6179999999999999</v>
      </c>
      <c r="F158" t="s">
        <v>116</v>
      </c>
      <c r="G158" t="s">
        <v>1413</v>
      </c>
      <c r="H158">
        <v>3.5037958063000008</v>
      </c>
      <c r="I158" t="str">
        <f>IF(Inventory[[#This Row],[METAL]] = "925 Silver",  "7113.11.00"," 7113.19.00")</f>
        <v>7113.11.00</v>
      </c>
      <c r="J158" t="str">
        <f>IF(Inventory[[#This Row],[METAL]]= "925 Silver", "7113.11.10.00"," 7113.19.10.00")</f>
        <v>7113.11.10.00</v>
      </c>
      <c r="K158" t="str">
        <f>IF(Inventory[[#This Row],[METAL]] = "925 Silver",  "7113.11.00"," 7113.19.00")</f>
        <v>7113.11.00</v>
      </c>
      <c r="L158" s="106" t="str">
        <f>PROPER(Inventory[[#This Row],[METAL]] &amp; " " &amp; Inventory[[#This Row],[Item Type]])</f>
        <v>925 Silver Bracelet</v>
      </c>
      <c r="M158" s="106" t="str">
        <f>IFERROR(VLOOKUP(Inventory[[#This Row],[Short Description]],Map!$G$12:$H$32,2,FALSE), IF(F157 = "925 Silver", "7113.11.10.00", "7113.19.29.00"))</f>
        <v>7113.11.10.00</v>
      </c>
      <c r="N158" s="106" t="str">
        <f>Inventory[[#This Row],[ASIN]] &amp; " " &amp; Inventory[[#This Row],[Short Description]]</f>
        <v>B01N5RK65Z Singapore Chain</v>
      </c>
      <c r="O158" s="33">
        <f>Inventory[[#This Row],[Total Price GBP]]/ EURtoGBP</f>
        <v>3.9772247550129696</v>
      </c>
      <c r="P158" s="33">
        <f>Inventory[[#This Row],[Total Price GBP]]/USDtoGBP</f>
        <v>4.8031219456793384</v>
      </c>
      <c r="Q158" s="33">
        <f>Inventory[[#This Row],[Total Price GBP]]/ CADtoGBP</f>
        <v>6.148272200258651</v>
      </c>
      <c r="R158" s="33">
        <f>Inventory[[#This Row],[Total Price GBP]]/AUDtoGBP</f>
        <v>6.2931888179826148</v>
      </c>
      <c r="S158" s="33">
        <f>IFERROR(VLOOKUP(Inventory[[#This Row],[Assigned Item SKU]],skuQuantity[#All],2,FALSE),0)</f>
        <v>0</v>
      </c>
      <c r="T158" s="33" t="str">
        <f>PROPER(Inventory[[#This Row],[METAL]] &amp; " " &amp; Inventory[[#This Row],[Item Type]])</f>
        <v>925 Silver Bracelet</v>
      </c>
      <c r="U158" s="33">
        <f>Inventory[[#This Row],[Quantity]]*Inventory[[#This Row],[Weight (g)]]</f>
        <v>0</v>
      </c>
      <c r="V158" s="33">
        <f>Inventory[[#This Row],[Total Price GBP]]*Inventory[[#This Row],[Quantity]]</f>
        <v>0</v>
      </c>
      <c r="W158" s="33">
        <f>Inventory[[#This Row],[Total Cost GBP]]/EURtoGBP</f>
        <v>0</v>
      </c>
      <c r="X158" s="33">
        <f>Inventory[[#This Row],[Total Cost GBP]]/USDtoGBP</f>
        <v>0</v>
      </c>
      <c r="Y158" s="33">
        <f>Inventory[[#This Row],[Total Cost GBP]]/CADtoGBP</f>
        <v>0</v>
      </c>
      <c r="Z158" s="33">
        <f>Inventory[[#This Row],[Total Cost GBP]]*AUDtoGBP</f>
        <v>0</v>
      </c>
      <c r="AA158" s="33"/>
      <c r="AB158" s="33"/>
    </row>
    <row r="159" spans="1:28" x14ac:dyDescent="0.25">
      <c r="A159" t="s">
        <v>460</v>
      </c>
      <c r="B159" t="s">
        <v>461</v>
      </c>
      <c r="C159" t="s">
        <v>112</v>
      </c>
      <c r="D159" t="s">
        <v>188</v>
      </c>
      <c r="E159">
        <v>4.55</v>
      </c>
      <c r="F159" t="s">
        <v>116</v>
      </c>
      <c r="G159" t="s">
        <v>1425</v>
      </c>
      <c r="H159">
        <v>5.0782388350000005</v>
      </c>
      <c r="I159" t="str">
        <f>IF(Inventory[[#This Row],[METAL]] = "925 Silver",  "7113.11.00"," 7113.19.00")</f>
        <v>7113.11.00</v>
      </c>
      <c r="J159" t="str">
        <f>IF(Inventory[[#This Row],[METAL]]= "925 Silver", "7113.11.10.00"," 7113.19.10.00")</f>
        <v>7113.11.10.00</v>
      </c>
      <c r="K159" t="str">
        <f>IF(Inventory[[#This Row],[METAL]] = "925 Silver",  "7113.11.00"," 7113.19.00")</f>
        <v>7113.11.00</v>
      </c>
      <c r="L159" s="106" t="str">
        <f>PROPER(Inventory[[#This Row],[METAL]] &amp; " " &amp; Inventory[[#This Row],[Item Type]])</f>
        <v>925 Silver Anklet</v>
      </c>
      <c r="M159" s="106" t="str">
        <f>IFERROR(VLOOKUP(Inventory[[#This Row],[Short Description]],Map!$G$12:$H$32,2,FALSE), IF(F158 = "925 Silver", "7113.11.10.00", "7113.19.29.00"))</f>
        <v>7113.11.10.00</v>
      </c>
      <c r="N159" s="106" t="str">
        <f>Inventory[[#This Row],[ASIN]] &amp; " " &amp; Inventory[[#This Row],[Short Description]]</f>
        <v>B071F7MDJP Singapore Chain</v>
      </c>
      <c r="O159" s="33">
        <f>Inventory[[#This Row],[Total Price GBP]]/ EURtoGBP</f>
        <v>5.7644047550129693</v>
      </c>
      <c r="P159" s="33">
        <f>Inventory[[#This Row],[Total Price GBP]]/USDtoGBP</f>
        <v>6.9614217671967689</v>
      </c>
      <c r="Q159" s="33">
        <f>Inventory[[#This Row],[Total Price GBP]]/ CADtoGBP</f>
        <v>8.9110200427105219</v>
      </c>
      <c r="R159" s="33">
        <f>Inventory[[#This Row],[Total Price GBP]]/AUDtoGBP</f>
        <v>9.1210554547740497</v>
      </c>
      <c r="S159" s="33">
        <f>IFERROR(VLOOKUP(Inventory[[#This Row],[Assigned Item SKU]],skuQuantity[#All],2,FALSE),0)</f>
        <v>0</v>
      </c>
      <c r="T159" s="33" t="str">
        <f>PROPER(Inventory[[#This Row],[METAL]] &amp; " " &amp; Inventory[[#This Row],[Item Type]])</f>
        <v>925 Silver Anklet</v>
      </c>
      <c r="U159" s="33">
        <f>Inventory[[#This Row],[Quantity]]*Inventory[[#This Row],[Weight (g)]]</f>
        <v>0</v>
      </c>
      <c r="V159" s="33">
        <f>Inventory[[#This Row],[Total Price GBP]]*Inventory[[#This Row],[Quantity]]</f>
        <v>0</v>
      </c>
      <c r="W159" s="33">
        <f>Inventory[[#This Row],[Total Cost GBP]]/EURtoGBP</f>
        <v>0</v>
      </c>
      <c r="X159" s="33">
        <f>Inventory[[#This Row],[Total Cost GBP]]/USDtoGBP</f>
        <v>0</v>
      </c>
      <c r="Y159" s="33">
        <f>Inventory[[#This Row],[Total Cost GBP]]/CADtoGBP</f>
        <v>0</v>
      </c>
      <c r="Z159" s="33">
        <f>Inventory[[#This Row],[Total Cost GBP]]*AUDtoGBP</f>
        <v>0</v>
      </c>
      <c r="AA159" s="33"/>
      <c r="AB159" s="33"/>
    </row>
    <row r="160" spans="1:28" x14ac:dyDescent="0.25">
      <c r="A160" t="s">
        <v>462</v>
      </c>
      <c r="B160" t="s">
        <v>463</v>
      </c>
      <c r="C160" t="s">
        <v>112</v>
      </c>
      <c r="D160" t="s">
        <v>464</v>
      </c>
      <c r="E160">
        <v>4.0699999999999994</v>
      </c>
      <c r="F160" t="s">
        <v>116</v>
      </c>
      <c r="G160" t="s">
        <v>102</v>
      </c>
      <c r="H160">
        <v>3.8262994735000002</v>
      </c>
      <c r="I160" t="str">
        <f>IF(Inventory[[#This Row],[METAL]] = "925 Silver",  "7113.11.00"," 7113.19.00")</f>
        <v>7113.11.00</v>
      </c>
      <c r="J160" t="str">
        <f>IF(Inventory[[#This Row],[METAL]]= "925 Silver", "7113.11.10.00"," 7113.19.10.00")</f>
        <v>7113.11.10.00</v>
      </c>
      <c r="K160" t="str">
        <f>IF(Inventory[[#This Row],[METAL]] = "925 Silver",  "7113.11.00"," 7113.19.00")</f>
        <v>7113.11.00</v>
      </c>
      <c r="L160" s="106" t="str">
        <f>PROPER(Inventory[[#This Row],[METAL]] &amp; " " &amp; Inventory[[#This Row],[Item Type]])</f>
        <v>925 Silver Chain</v>
      </c>
      <c r="M160" s="106" t="str">
        <f>IFERROR(VLOOKUP(Inventory[[#This Row],[Short Description]],Map!$G$12:$H$32,2,FALSE), IF(F159 = "925 Silver", "7113.11.10.00", "7113.19.29.00"))</f>
        <v>7113.11.10.00</v>
      </c>
      <c r="N160" s="106" t="str">
        <f>Inventory[[#This Row],[ASIN]] &amp; " " &amp; Inventory[[#This Row],[Short Description]]</f>
        <v>B00DKCZOUQ Wheat Chain</v>
      </c>
      <c r="O160" s="33">
        <f>Inventory[[#This Row],[Total Price GBP]]/ EURtoGBP</f>
        <v>4.3433047550129693</v>
      </c>
      <c r="P160" s="33">
        <f>Inventory[[#This Row],[Total Price GBP]]/USDtoGBP</f>
        <v>5.2452208941126806</v>
      </c>
      <c r="Q160" s="33">
        <f>Inventory[[#This Row],[Total Price GBP]]/ CADtoGBP</f>
        <v>6.7141842685252939</v>
      </c>
      <c r="R160" s="33">
        <f>Inventory[[#This Row],[Total Price GBP]]/AUDtoGBP</f>
        <v>6.8724396032401751</v>
      </c>
      <c r="S160" s="33">
        <f>IFERROR(VLOOKUP(Inventory[[#This Row],[Assigned Item SKU]],skuQuantity[#All],2,FALSE),0)</f>
        <v>0</v>
      </c>
      <c r="T160" s="33" t="str">
        <f>PROPER(Inventory[[#This Row],[METAL]] &amp; " " &amp; Inventory[[#This Row],[Item Type]])</f>
        <v>925 Silver Chain</v>
      </c>
      <c r="U160" s="33">
        <f>Inventory[[#This Row],[Quantity]]*Inventory[[#This Row],[Weight (g)]]</f>
        <v>0</v>
      </c>
      <c r="V160" s="33">
        <f>Inventory[[#This Row],[Total Price GBP]]*Inventory[[#This Row],[Quantity]]</f>
        <v>0</v>
      </c>
      <c r="W160" s="33">
        <f>Inventory[[#This Row],[Total Cost GBP]]/EURtoGBP</f>
        <v>0</v>
      </c>
      <c r="X160" s="33">
        <f>Inventory[[#This Row],[Total Cost GBP]]/USDtoGBP</f>
        <v>0</v>
      </c>
      <c r="Y160" s="33">
        <f>Inventory[[#This Row],[Total Cost GBP]]/CADtoGBP</f>
        <v>0</v>
      </c>
      <c r="Z160" s="33">
        <f>Inventory[[#This Row],[Total Cost GBP]]*AUDtoGBP</f>
        <v>0</v>
      </c>
      <c r="AA160" s="33"/>
      <c r="AB160" s="33"/>
    </row>
    <row r="161" spans="1:28" x14ac:dyDescent="0.25">
      <c r="A161" t="s">
        <v>47</v>
      </c>
      <c r="B161" t="s">
        <v>465</v>
      </c>
      <c r="C161" t="s">
        <v>112</v>
      </c>
      <c r="D161" t="s">
        <v>466</v>
      </c>
      <c r="E161">
        <v>2.8560000000000003</v>
      </c>
      <c r="F161" t="s">
        <v>116</v>
      </c>
      <c r="G161" t="s">
        <v>1413</v>
      </c>
      <c r="H161">
        <v>2.8140530692000003</v>
      </c>
      <c r="I161" t="str">
        <f>IF(Inventory[[#This Row],[METAL]] = "925 Silver",  "7113.11.00"," 7113.19.00")</f>
        <v>7113.11.00</v>
      </c>
      <c r="J161" t="str">
        <f>IF(Inventory[[#This Row],[METAL]]= "925 Silver", "7113.11.10.00"," 7113.19.10.00")</f>
        <v>7113.11.10.00</v>
      </c>
      <c r="K161" t="str">
        <f>IF(Inventory[[#This Row],[METAL]] = "925 Silver",  "7113.11.00"," 7113.19.00")</f>
        <v>7113.11.00</v>
      </c>
      <c r="L161" s="106" t="str">
        <f>PROPER(Inventory[[#This Row],[METAL]] &amp; " " &amp; Inventory[[#This Row],[Item Type]])</f>
        <v>925 Silver Bracelet</v>
      </c>
      <c r="M161" s="106" t="str">
        <f>IFERROR(VLOOKUP(Inventory[[#This Row],[Short Description]],Map!$G$12:$H$32,2,FALSE), IF(F160 = "925 Silver", "7113.11.10.00", "7113.19.29.00"))</f>
        <v>7113.11.10.00</v>
      </c>
      <c r="N161" s="106" t="str">
        <f>Inventory[[#This Row],[ASIN]] &amp; " " &amp; Inventory[[#This Row],[Short Description]]</f>
        <v>B01N366CM3 Open Curb Chain</v>
      </c>
      <c r="O161" s="33">
        <f>Inventory[[#This Row],[Total Price GBP]]/ EURtoGBP</f>
        <v>3.1942847550129692</v>
      </c>
      <c r="P161" s="33">
        <f>Inventory[[#This Row],[Total Price GBP]]/USDtoGBP</f>
        <v>3.8575992438480409</v>
      </c>
      <c r="Q161" s="33">
        <f>Inventory[[#This Row],[Total Price GBP]]/ CADtoGBP</f>
        <v>4.9379487880845723</v>
      </c>
      <c r="R161" s="33">
        <f>Inventory[[#This Row],[Total Price GBP]]/AUDtoGBP</f>
        <v>5.054337720382212</v>
      </c>
      <c r="S161" s="33">
        <f>IFERROR(VLOOKUP(Inventory[[#This Row],[Assigned Item SKU]],skuQuantity[#All],2,FALSE),0)</f>
        <v>2</v>
      </c>
      <c r="T161" s="33" t="str">
        <f>PROPER(Inventory[[#This Row],[METAL]] &amp; " " &amp; Inventory[[#This Row],[Item Type]])</f>
        <v>925 Silver Bracelet</v>
      </c>
      <c r="U161" s="33">
        <f>Inventory[[#This Row],[Quantity]]*Inventory[[#This Row],[Weight (g)]]</f>
        <v>5.7120000000000006</v>
      </c>
      <c r="V161" s="33">
        <f>Inventory[[#This Row],[Total Price GBP]]*Inventory[[#This Row],[Quantity]]</f>
        <v>5.6281061384000006</v>
      </c>
      <c r="W161" s="33">
        <f>Inventory[[#This Row],[Total Cost GBP]]/EURtoGBP</f>
        <v>6.3885695100259383</v>
      </c>
      <c r="X161" s="33">
        <f>Inventory[[#This Row],[Total Cost GBP]]/USDtoGBP</f>
        <v>7.7151984876960817</v>
      </c>
      <c r="Y161" s="33">
        <f>Inventory[[#This Row],[Total Cost GBP]]/CADtoGBP</f>
        <v>9.8758975761691445</v>
      </c>
      <c r="Z161" s="33">
        <f>Inventory[[#This Row],[Total Cost GBP]]*AUDtoGBP</f>
        <v>3.1335043736155845</v>
      </c>
      <c r="AA161" s="33"/>
      <c r="AB161" s="33"/>
    </row>
    <row r="162" spans="1:28" x14ac:dyDescent="0.25">
      <c r="A162" t="s">
        <v>467</v>
      </c>
      <c r="B162" t="s">
        <v>468</v>
      </c>
      <c r="C162" t="s">
        <v>112</v>
      </c>
      <c r="D162" t="s">
        <v>469</v>
      </c>
      <c r="E162">
        <v>3.1225806451612903</v>
      </c>
      <c r="F162" t="s">
        <v>116</v>
      </c>
      <c r="G162" t="s">
        <v>102</v>
      </c>
      <c r="H162">
        <v>2.96167779516129</v>
      </c>
      <c r="I162" t="str">
        <f>IF(Inventory[[#This Row],[METAL]] = "925 Silver",  "7113.11.00"," 7113.19.00")</f>
        <v>7113.11.00</v>
      </c>
      <c r="J162" t="str">
        <f>IF(Inventory[[#This Row],[METAL]]= "925 Silver", "7113.11.10.00"," 7113.19.10.00")</f>
        <v>7113.11.10.00</v>
      </c>
      <c r="K162" t="str">
        <f>IF(Inventory[[#This Row],[METAL]] = "925 Silver",  "7113.11.00"," 7113.19.00")</f>
        <v>7113.11.00</v>
      </c>
      <c r="L162" s="106" t="str">
        <f>PROPER(Inventory[[#This Row],[METAL]] &amp; " " &amp; Inventory[[#This Row],[Item Type]])</f>
        <v>925 Silver Chain</v>
      </c>
      <c r="M162" s="106" t="str">
        <f>IFERROR(VLOOKUP(Inventory[[#This Row],[Short Description]],Map!$G$12:$H$32,2,FALSE), IF(F161 = "925 Silver", "7113.11.10.00", "7113.19.29.00"))</f>
        <v>7113.11.10.00</v>
      </c>
      <c r="N162" s="106" t="str">
        <f>Inventory[[#This Row],[ASIN]] &amp; " " &amp; Inventory[[#This Row],[Short Description]]</f>
        <v>B00DKCZX0W Beading Chain</v>
      </c>
      <c r="O162" s="33">
        <f>Inventory[[#This Row],[Total Price GBP]]/ EURtoGBP</f>
        <v>3.3618563679161944</v>
      </c>
      <c r="P162" s="33">
        <f>Inventory[[#This Row],[Total Price GBP]]/USDtoGBP</f>
        <v>4.0599682174379526</v>
      </c>
      <c r="Q162" s="33">
        <f>Inventory[[#This Row],[Total Price GBP]]/ CADtoGBP</f>
        <v>5.1969927075580244</v>
      </c>
      <c r="R162" s="33">
        <f>Inventory[[#This Row],[Total Price GBP]]/AUDtoGBP</f>
        <v>5.3194873826447475</v>
      </c>
      <c r="S162" s="33">
        <f>IFERROR(VLOOKUP(Inventory[[#This Row],[Assigned Item SKU]],skuQuantity[#All],2,FALSE),0)</f>
        <v>0</v>
      </c>
      <c r="T162" s="33" t="str">
        <f>PROPER(Inventory[[#This Row],[METAL]] &amp; " " &amp; Inventory[[#This Row],[Item Type]])</f>
        <v>925 Silver Chain</v>
      </c>
      <c r="U162" s="33">
        <f>Inventory[[#This Row],[Quantity]]*Inventory[[#This Row],[Weight (g)]]</f>
        <v>0</v>
      </c>
      <c r="V162" s="33">
        <f>Inventory[[#This Row],[Total Price GBP]]*Inventory[[#This Row],[Quantity]]</f>
        <v>0</v>
      </c>
      <c r="W162" s="33">
        <f>Inventory[[#This Row],[Total Cost GBP]]/EURtoGBP</f>
        <v>0</v>
      </c>
      <c r="X162" s="33">
        <f>Inventory[[#This Row],[Total Cost GBP]]/USDtoGBP</f>
        <v>0</v>
      </c>
      <c r="Y162" s="33">
        <f>Inventory[[#This Row],[Total Cost GBP]]/CADtoGBP</f>
        <v>0</v>
      </c>
      <c r="Z162" s="33">
        <f>Inventory[[#This Row],[Total Cost GBP]]*AUDtoGBP</f>
        <v>0</v>
      </c>
      <c r="AA162" s="33"/>
      <c r="AB162" s="33"/>
    </row>
    <row r="163" spans="1:28" x14ac:dyDescent="0.25">
      <c r="A163" t="s">
        <v>470</v>
      </c>
      <c r="B163" t="s">
        <v>471</v>
      </c>
      <c r="C163" t="s">
        <v>112</v>
      </c>
      <c r="D163" t="s">
        <v>199</v>
      </c>
      <c r="E163">
        <v>1.9379999999999999</v>
      </c>
      <c r="F163" t="s">
        <v>116</v>
      </c>
      <c r="G163" t="s">
        <v>102</v>
      </c>
      <c r="H163">
        <v>2.0556479200000002</v>
      </c>
      <c r="I163" t="str">
        <f>IF(Inventory[[#This Row],[METAL]] = "925 Silver",  "7113.11.00"," 7113.19.00")</f>
        <v>7113.11.00</v>
      </c>
      <c r="J163" t="str">
        <f>IF(Inventory[[#This Row],[METAL]]= "925 Silver", "7113.11.10.00"," 7113.19.10.00")</f>
        <v>7113.11.10.00</v>
      </c>
      <c r="K163" t="str">
        <f>IF(Inventory[[#This Row],[METAL]] = "925 Silver",  "7113.11.00"," 7113.19.00")</f>
        <v>7113.11.00</v>
      </c>
      <c r="L163" s="106" t="str">
        <f>PROPER(Inventory[[#This Row],[METAL]] &amp; " " &amp; Inventory[[#This Row],[Item Type]])</f>
        <v>925 Silver Chain</v>
      </c>
      <c r="M163" s="106" t="str">
        <f>IFERROR(VLOOKUP(Inventory[[#This Row],[Short Description]],Map!$G$12:$H$32,2,FALSE), IF(F162 = "925 Silver", "7113.11.10.00", "7113.19.29.00"))</f>
        <v>7113.11.10.00</v>
      </c>
      <c r="N163" s="106" t="str">
        <f>Inventory[[#This Row],[ASIN]] &amp; " " &amp; Inventory[[#This Row],[Short Description]]</f>
        <v>B012EOLGES Venice Box Chain</v>
      </c>
      <c r="O163" s="33">
        <f>Inventory[[#This Row],[Total Price GBP]]/ EURtoGBP</f>
        <v>2.3334047550129688</v>
      </c>
      <c r="P163" s="33">
        <f>Inventory[[#This Row],[Total Price GBP]]/USDtoGBP</f>
        <v>2.8179517822896494</v>
      </c>
      <c r="Q163" s="33">
        <f>Inventory[[#This Row],[Total Price GBP]]/ CADtoGBP</f>
        <v>3.6071402726524568</v>
      </c>
      <c r="R163" s="33">
        <f>Inventory[[#This Row],[Total Price GBP]]/AUDtoGBP</f>
        <v>3.692161649543789</v>
      </c>
      <c r="S163" s="33">
        <f>IFERROR(VLOOKUP(Inventory[[#This Row],[Assigned Item SKU]],skuQuantity[#All],2,FALSE),0)</f>
        <v>0</v>
      </c>
      <c r="T163" s="33" t="str">
        <f>PROPER(Inventory[[#This Row],[METAL]] &amp; " " &amp; Inventory[[#This Row],[Item Type]])</f>
        <v>925 Silver Chain</v>
      </c>
      <c r="U163" s="33">
        <f>Inventory[[#This Row],[Quantity]]*Inventory[[#This Row],[Weight (g)]]</f>
        <v>0</v>
      </c>
      <c r="V163" s="33">
        <f>Inventory[[#This Row],[Total Price GBP]]*Inventory[[#This Row],[Quantity]]</f>
        <v>0</v>
      </c>
      <c r="W163" s="33">
        <f>Inventory[[#This Row],[Total Cost GBP]]/EURtoGBP</f>
        <v>0</v>
      </c>
      <c r="X163" s="33">
        <f>Inventory[[#This Row],[Total Cost GBP]]/USDtoGBP</f>
        <v>0</v>
      </c>
      <c r="Y163" s="33">
        <f>Inventory[[#This Row],[Total Cost GBP]]/CADtoGBP</f>
        <v>0</v>
      </c>
      <c r="Z163" s="33">
        <f>Inventory[[#This Row],[Total Cost GBP]]*AUDtoGBP</f>
        <v>0</v>
      </c>
      <c r="AA163" s="33"/>
      <c r="AB163" s="33"/>
    </row>
    <row r="164" spans="1:28" x14ac:dyDescent="0.25">
      <c r="A164" t="s">
        <v>472</v>
      </c>
      <c r="B164" t="s">
        <v>473</v>
      </c>
      <c r="C164" t="s">
        <v>112</v>
      </c>
      <c r="D164" t="s">
        <v>199</v>
      </c>
      <c r="E164">
        <v>2.3650602409638553</v>
      </c>
      <c r="F164" t="s">
        <v>116</v>
      </c>
      <c r="G164" t="s">
        <v>102</v>
      </c>
      <c r="H164">
        <v>2.4318730451807231</v>
      </c>
      <c r="I164" t="str">
        <f>IF(Inventory[[#This Row],[METAL]] = "925 Silver",  "7113.11.00"," 7113.19.00")</f>
        <v>7113.11.00</v>
      </c>
      <c r="J164" t="str">
        <f>IF(Inventory[[#This Row],[METAL]]= "925 Silver", "7113.11.10.00"," 7113.19.10.00")</f>
        <v>7113.11.10.00</v>
      </c>
      <c r="K164" t="str">
        <f>IF(Inventory[[#This Row],[METAL]] = "925 Silver",  "7113.11.00"," 7113.19.00")</f>
        <v>7113.11.00</v>
      </c>
      <c r="L164" s="106" t="str">
        <f>PROPER(Inventory[[#This Row],[METAL]] &amp; " " &amp; Inventory[[#This Row],[Item Type]])</f>
        <v>925 Silver Chain</v>
      </c>
      <c r="M164" s="106" t="str">
        <f>IFERROR(VLOOKUP(Inventory[[#This Row],[Short Description]],Map!$G$12:$H$32,2,FALSE), IF(F163 = "925 Silver", "7113.11.10.00", "7113.19.29.00"))</f>
        <v>7113.11.10.00</v>
      </c>
      <c r="N164" s="106" t="str">
        <f>Inventory[[#This Row],[ASIN]] &amp; " " &amp; Inventory[[#This Row],[Short Description]]</f>
        <v>B012EOLJA4 Venice Box Chain</v>
      </c>
      <c r="O164" s="33">
        <f>Inventory[[#This Row],[Total Price GBP]]/ EURtoGBP</f>
        <v>2.7604649959768244</v>
      </c>
      <c r="P164" s="33">
        <f>Inventory[[#This Row],[Total Price GBP]]/USDtoGBP</f>
        <v>3.3336939245749706</v>
      </c>
      <c r="Q164" s="33">
        <f>Inventory[[#This Row],[Total Price GBP]]/ CADtoGBP</f>
        <v>4.2673198624642659</v>
      </c>
      <c r="R164" s="33">
        <f>Inventory[[#This Row],[Total Price GBP]]/AUDtoGBP</f>
        <v>4.3679018700709875</v>
      </c>
      <c r="S164" s="33">
        <f>IFERROR(VLOOKUP(Inventory[[#This Row],[Assigned Item SKU]],skuQuantity[#All],2,FALSE),0)</f>
        <v>2</v>
      </c>
      <c r="T164" s="33" t="str">
        <f>PROPER(Inventory[[#This Row],[METAL]] &amp; " " &amp; Inventory[[#This Row],[Item Type]])</f>
        <v>925 Silver Chain</v>
      </c>
      <c r="U164" s="33">
        <f>Inventory[[#This Row],[Quantity]]*Inventory[[#This Row],[Weight (g)]]</f>
        <v>4.7301204819277105</v>
      </c>
      <c r="V164" s="33">
        <f>Inventory[[#This Row],[Total Price GBP]]*Inventory[[#This Row],[Quantity]]</f>
        <v>4.8637460903614462</v>
      </c>
      <c r="W164" s="33">
        <f>Inventory[[#This Row],[Total Cost GBP]]/EURtoGBP</f>
        <v>5.5209299919536488</v>
      </c>
      <c r="X164" s="33">
        <f>Inventory[[#This Row],[Total Cost GBP]]/USDtoGBP</f>
        <v>6.6673878491499412</v>
      </c>
      <c r="Y164" s="33">
        <f>Inventory[[#This Row],[Total Cost GBP]]/CADtoGBP</f>
        <v>8.5346397249285317</v>
      </c>
      <c r="Z164" s="33">
        <f>Inventory[[#This Row],[Total Cost GBP]]*AUDtoGBP</f>
        <v>2.707939273269639</v>
      </c>
      <c r="AA164" s="33"/>
      <c r="AB164" s="33"/>
    </row>
    <row r="165" spans="1:28" x14ac:dyDescent="0.25">
      <c r="A165" t="s">
        <v>46</v>
      </c>
      <c r="B165" t="s">
        <v>474</v>
      </c>
      <c r="C165" t="s">
        <v>112</v>
      </c>
      <c r="D165" t="s">
        <v>199</v>
      </c>
      <c r="E165">
        <v>2.7071146245059285</v>
      </c>
      <c r="F165" t="s">
        <v>116</v>
      </c>
      <c r="G165" t="s">
        <v>102</v>
      </c>
      <c r="H165">
        <v>2.7332109851778656</v>
      </c>
      <c r="I165" t="str">
        <f>IF(Inventory[[#This Row],[METAL]] = "925 Silver",  "7113.11.00"," 7113.19.00")</f>
        <v>7113.11.00</v>
      </c>
      <c r="J165" t="str">
        <f>IF(Inventory[[#This Row],[METAL]]= "925 Silver", "7113.11.10.00"," 7113.19.10.00")</f>
        <v>7113.11.10.00</v>
      </c>
      <c r="K165" t="str">
        <f>IF(Inventory[[#This Row],[METAL]] = "925 Silver",  "7113.11.00"," 7113.19.00")</f>
        <v>7113.11.00</v>
      </c>
      <c r="L165" s="106" t="str">
        <f>PROPER(Inventory[[#This Row],[METAL]] &amp; " " &amp; Inventory[[#This Row],[Item Type]])</f>
        <v>925 Silver Chain</v>
      </c>
      <c r="M165" s="106" t="str">
        <f>IFERROR(VLOOKUP(Inventory[[#This Row],[Short Description]],Map!$G$12:$H$32,2,FALSE), IF(F164 = "925 Silver", "7113.11.10.00", "7113.19.29.00"))</f>
        <v>7113.11.10.00</v>
      </c>
      <c r="N165" s="106" t="str">
        <f>Inventory[[#This Row],[ASIN]] &amp; " " &amp; Inventory[[#This Row],[Short Description]]</f>
        <v>B012EOLKEO Venice Box Chain</v>
      </c>
      <c r="O165" s="33">
        <f>Inventory[[#This Row],[Total Price GBP]]/ EURtoGBP</f>
        <v>3.1025193795188977</v>
      </c>
      <c r="P165" s="33">
        <f>Inventory[[#This Row],[Total Price GBP]]/USDtoGBP</f>
        <v>3.7467781773912012</v>
      </c>
      <c r="Q165" s="33">
        <f>Inventory[[#This Row],[Total Price GBP]]/ CADtoGBP</f>
        <v>4.7960914524171905</v>
      </c>
      <c r="R165" s="33">
        <f>Inventory[[#This Row],[Total Price GBP]]/AUDtoGBP</f>
        <v>4.9091367648140407</v>
      </c>
      <c r="S165" s="33">
        <f>IFERROR(VLOOKUP(Inventory[[#This Row],[Assigned Item SKU]],skuQuantity[#All],2,FALSE),0)</f>
        <v>0</v>
      </c>
      <c r="T165" s="33" t="str">
        <f>PROPER(Inventory[[#This Row],[METAL]] &amp; " " &amp; Inventory[[#This Row],[Item Type]])</f>
        <v>925 Silver Chain</v>
      </c>
      <c r="U165" s="33">
        <f>Inventory[[#This Row],[Quantity]]*Inventory[[#This Row],[Weight (g)]]</f>
        <v>0</v>
      </c>
      <c r="V165" s="33">
        <f>Inventory[[#This Row],[Total Price GBP]]*Inventory[[#This Row],[Quantity]]</f>
        <v>0</v>
      </c>
      <c r="W165" s="33">
        <f>Inventory[[#This Row],[Total Cost GBP]]/EURtoGBP</f>
        <v>0</v>
      </c>
      <c r="X165" s="33">
        <f>Inventory[[#This Row],[Total Cost GBP]]/USDtoGBP</f>
        <v>0</v>
      </c>
      <c r="Y165" s="33">
        <f>Inventory[[#This Row],[Total Cost GBP]]/CADtoGBP</f>
        <v>0</v>
      </c>
      <c r="Z165" s="33">
        <f>Inventory[[#This Row],[Total Cost GBP]]*AUDtoGBP</f>
        <v>0</v>
      </c>
      <c r="AA165" s="33"/>
      <c r="AB165" s="33"/>
    </row>
    <row r="166" spans="1:28" x14ac:dyDescent="0.25">
      <c r="A166" t="s">
        <v>45</v>
      </c>
      <c r="B166" t="s">
        <v>475</v>
      </c>
      <c r="C166" t="s">
        <v>112</v>
      </c>
      <c r="D166" t="s">
        <v>199</v>
      </c>
      <c r="E166">
        <v>3.1294117647058823</v>
      </c>
      <c r="F166" t="s">
        <v>116</v>
      </c>
      <c r="G166" t="s">
        <v>102</v>
      </c>
      <c r="H166">
        <v>3.1052399852941179</v>
      </c>
      <c r="I166" t="str">
        <f>IF(Inventory[[#This Row],[METAL]] = "925 Silver",  "7113.11.00"," 7113.19.00")</f>
        <v>7113.11.00</v>
      </c>
      <c r="J166" t="str">
        <f>IF(Inventory[[#This Row],[METAL]]= "925 Silver", "7113.11.10.00"," 7113.19.10.00")</f>
        <v>7113.11.10.00</v>
      </c>
      <c r="K166" t="str">
        <f>IF(Inventory[[#This Row],[METAL]] = "925 Silver",  "7113.11.00"," 7113.19.00")</f>
        <v>7113.11.00</v>
      </c>
      <c r="L166" s="106" t="str">
        <f>PROPER(Inventory[[#This Row],[METAL]] &amp; " " &amp; Inventory[[#This Row],[Item Type]])</f>
        <v>925 Silver Chain</v>
      </c>
      <c r="M166" s="106" t="str">
        <f>IFERROR(VLOOKUP(Inventory[[#This Row],[Short Description]],Map!$G$12:$H$32,2,FALSE), IF(F165 = "925 Silver", "7113.11.10.00", "7113.19.29.00"))</f>
        <v>7113.11.10.00</v>
      </c>
      <c r="N166" s="106" t="str">
        <f>Inventory[[#This Row],[ASIN]] &amp; " " &amp; Inventory[[#This Row],[Short Description]]</f>
        <v>B012EOLN4Q Venice Box Chain</v>
      </c>
      <c r="O166" s="33">
        <f>Inventory[[#This Row],[Total Price GBP]]/ EURtoGBP</f>
        <v>3.5248165197188515</v>
      </c>
      <c r="P166" s="33">
        <f>Inventory[[#This Row],[Total Price GBP]]/USDtoGBP</f>
        <v>4.2567681293383366</v>
      </c>
      <c r="Q166" s="33">
        <f>Inventory[[#This Row],[Total Price GBP]]/ CADtoGBP</f>
        <v>5.4489079079286764</v>
      </c>
      <c r="R166" s="33">
        <f>Inventory[[#This Row],[Total Price GBP]]/AUDtoGBP</f>
        <v>5.5773402997595332</v>
      </c>
      <c r="S166" s="33">
        <f>IFERROR(VLOOKUP(Inventory[[#This Row],[Assigned Item SKU]],skuQuantity[#All],2,FALSE),0)</f>
        <v>0</v>
      </c>
      <c r="T166" s="33" t="str">
        <f>PROPER(Inventory[[#This Row],[METAL]] &amp; " " &amp; Inventory[[#This Row],[Item Type]])</f>
        <v>925 Silver Chain</v>
      </c>
      <c r="U166" s="33">
        <f>Inventory[[#This Row],[Quantity]]*Inventory[[#This Row],[Weight (g)]]</f>
        <v>0</v>
      </c>
      <c r="V166" s="33">
        <f>Inventory[[#This Row],[Total Price GBP]]*Inventory[[#This Row],[Quantity]]</f>
        <v>0</v>
      </c>
      <c r="W166" s="33">
        <f>Inventory[[#This Row],[Total Cost GBP]]/EURtoGBP</f>
        <v>0</v>
      </c>
      <c r="X166" s="33">
        <f>Inventory[[#This Row],[Total Cost GBP]]/USDtoGBP</f>
        <v>0</v>
      </c>
      <c r="Y166" s="33">
        <f>Inventory[[#This Row],[Total Cost GBP]]/CADtoGBP</f>
        <v>0</v>
      </c>
      <c r="Z166" s="33">
        <f>Inventory[[#This Row],[Total Cost GBP]]*AUDtoGBP</f>
        <v>0</v>
      </c>
      <c r="AA166" s="33"/>
      <c r="AB166" s="33"/>
    </row>
    <row r="167" spans="1:28" x14ac:dyDescent="0.25">
      <c r="A167" t="s">
        <v>476</v>
      </c>
      <c r="B167" t="s">
        <v>477</v>
      </c>
      <c r="C167" t="s">
        <v>112</v>
      </c>
      <c r="D167" t="s">
        <v>199</v>
      </c>
      <c r="E167">
        <v>9.94</v>
      </c>
      <c r="F167" t="s">
        <v>116</v>
      </c>
      <c r="G167" t="s">
        <v>102</v>
      </c>
      <c r="H167">
        <v>8.9045864819999991</v>
      </c>
      <c r="I167" t="str">
        <f>IF(Inventory[[#This Row],[METAL]] = "925 Silver",  "7113.11.00"," 7113.19.00")</f>
        <v>7113.11.00</v>
      </c>
      <c r="J167" t="str">
        <f>IF(Inventory[[#This Row],[METAL]]= "925 Silver", "7113.11.10.00"," 7113.19.10.00")</f>
        <v>7113.11.10.00</v>
      </c>
      <c r="K167" t="str">
        <f>IF(Inventory[[#This Row],[METAL]] = "925 Silver",  "7113.11.00"," 7113.19.00")</f>
        <v>7113.11.00</v>
      </c>
      <c r="L167" s="106" t="str">
        <f>PROPER(Inventory[[#This Row],[METAL]] &amp; " " &amp; Inventory[[#This Row],[Item Type]])</f>
        <v>925 Silver Chain</v>
      </c>
      <c r="M167" s="106" t="str">
        <f>IFERROR(VLOOKUP(Inventory[[#This Row],[Short Description]],Map!$G$12:$H$32,2,FALSE), IF(F166 = "925 Silver", "7113.11.10.00", "7113.19.29.00"))</f>
        <v>7113.11.10.00</v>
      </c>
      <c r="N167" s="106" t="str">
        <f>Inventory[[#This Row],[ASIN]] &amp; " " &amp; Inventory[[#This Row],[Short Description]]</f>
        <v>B073D6H1YK Venice Box Chain</v>
      </c>
      <c r="O167" s="33">
        <f>Inventory[[#This Row],[Total Price GBP]]/ EURtoGBP</f>
        <v>10.107764192675077</v>
      </c>
      <c r="P167" s="33">
        <f>Inventory[[#This Row],[Total Price GBP]]/USDtoGBP</f>
        <v>12.206708699174619</v>
      </c>
      <c r="Q167" s="33">
        <f>Inventory[[#This Row],[Total Price GBP]]/ CADtoGBP</f>
        <v>15.625288843499453</v>
      </c>
      <c r="R167" s="33">
        <f>Inventory[[#This Row],[Total Price GBP]]/AUDtoGBP</f>
        <v>15.993581582728641</v>
      </c>
      <c r="S167" s="33">
        <f>IFERROR(VLOOKUP(Inventory[[#This Row],[Assigned Item SKU]],skuQuantity[#All],2,FALSE),0)</f>
        <v>0</v>
      </c>
      <c r="T167" s="33" t="str">
        <f>PROPER(Inventory[[#This Row],[METAL]] &amp; " " &amp; Inventory[[#This Row],[Item Type]])</f>
        <v>925 Silver Chain</v>
      </c>
      <c r="U167" s="33">
        <f>Inventory[[#This Row],[Quantity]]*Inventory[[#This Row],[Weight (g)]]</f>
        <v>0</v>
      </c>
      <c r="V167" s="33">
        <f>Inventory[[#This Row],[Total Price GBP]]*Inventory[[#This Row],[Quantity]]</f>
        <v>0</v>
      </c>
      <c r="W167" s="33">
        <f>Inventory[[#This Row],[Total Cost GBP]]/EURtoGBP</f>
        <v>0</v>
      </c>
      <c r="X167" s="33">
        <f>Inventory[[#This Row],[Total Cost GBP]]/USDtoGBP</f>
        <v>0</v>
      </c>
      <c r="Y167" s="33">
        <f>Inventory[[#This Row],[Total Cost GBP]]/CADtoGBP</f>
        <v>0</v>
      </c>
      <c r="Z167" s="33">
        <f>Inventory[[#This Row],[Total Cost GBP]]*AUDtoGBP</f>
        <v>0</v>
      </c>
      <c r="AA167" s="33"/>
      <c r="AB167" s="33"/>
    </row>
    <row r="168" spans="1:28" x14ac:dyDescent="0.25">
      <c r="A168" t="s">
        <v>70</v>
      </c>
      <c r="B168" t="s">
        <v>478</v>
      </c>
      <c r="C168" t="s">
        <v>112</v>
      </c>
      <c r="D168" t="s">
        <v>199</v>
      </c>
      <c r="E168">
        <v>14.14</v>
      </c>
      <c r="F168" t="s">
        <v>116</v>
      </c>
      <c r="G168" t="s">
        <v>102</v>
      </c>
      <c r="H168">
        <v>12.308635241999999</v>
      </c>
      <c r="I168" t="str">
        <f>IF(Inventory[[#This Row],[METAL]] = "925 Silver",  "7113.11.00"," 7113.19.00")</f>
        <v>7113.11.00</v>
      </c>
      <c r="J168" t="str">
        <f>IF(Inventory[[#This Row],[METAL]]= "925 Silver", "7113.11.10.00"," 7113.19.10.00")</f>
        <v>7113.11.10.00</v>
      </c>
      <c r="K168" t="str">
        <f>IF(Inventory[[#This Row],[METAL]] = "925 Silver",  "7113.11.00"," 7113.19.00")</f>
        <v>7113.11.00</v>
      </c>
      <c r="L168" s="106" t="str">
        <f>PROPER(Inventory[[#This Row],[METAL]] &amp; " " &amp; Inventory[[#This Row],[Item Type]])</f>
        <v>925 Silver Chain</v>
      </c>
      <c r="M168" s="106" t="str">
        <f>IFERROR(VLOOKUP(Inventory[[#This Row],[Short Description]],Map!$G$12:$H$32,2,FALSE), IF(F167 = "925 Silver", "7113.11.10.00", "7113.19.29.00"))</f>
        <v>7113.11.10.00</v>
      </c>
      <c r="N168" s="106" t="str">
        <f>Inventory[[#This Row],[ASIN]] &amp; " " &amp; Inventory[[#This Row],[Short Description]]</f>
        <v>B073D8F8RV Venice Box Chain</v>
      </c>
      <c r="O168" s="33">
        <f>Inventory[[#This Row],[Total Price GBP]]/ EURtoGBP</f>
        <v>13.971764192675078</v>
      </c>
      <c r="P168" s="33">
        <f>Inventory[[#This Row],[Total Price GBP]]/USDtoGBP</f>
        <v>16.873094015898932</v>
      </c>
      <c r="Q168" s="33">
        <f>Inventory[[#This Row],[Total Price GBP]]/ CADtoGBP</f>
        <v>21.598530298324391</v>
      </c>
      <c r="R168" s="33">
        <f>Inventory[[#This Row],[Total Price GBP]]/AUDtoGBP</f>
        <v>22.107614128170123</v>
      </c>
      <c r="S168" s="33">
        <f>IFERROR(VLOOKUP(Inventory[[#This Row],[Assigned Item SKU]],skuQuantity[#All],2,FALSE),0)</f>
        <v>0</v>
      </c>
      <c r="T168" s="33" t="str">
        <f>PROPER(Inventory[[#This Row],[METAL]] &amp; " " &amp; Inventory[[#This Row],[Item Type]])</f>
        <v>925 Silver Chain</v>
      </c>
      <c r="U168" s="33">
        <f>Inventory[[#This Row],[Quantity]]*Inventory[[#This Row],[Weight (g)]]</f>
        <v>0</v>
      </c>
      <c r="V168" s="33">
        <f>Inventory[[#This Row],[Total Price GBP]]*Inventory[[#This Row],[Quantity]]</f>
        <v>0</v>
      </c>
      <c r="W168" s="33">
        <f>Inventory[[#This Row],[Total Cost GBP]]/EURtoGBP</f>
        <v>0</v>
      </c>
      <c r="X168" s="33">
        <f>Inventory[[#This Row],[Total Cost GBP]]/USDtoGBP</f>
        <v>0</v>
      </c>
      <c r="Y168" s="33">
        <f>Inventory[[#This Row],[Total Cost GBP]]/CADtoGBP</f>
        <v>0</v>
      </c>
      <c r="Z168" s="33">
        <f>Inventory[[#This Row],[Total Cost GBP]]*AUDtoGBP</f>
        <v>0</v>
      </c>
      <c r="AA168" s="33"/>
      <c r="AB168" s="33"/>
    </row>
    <row r="169" spans="1:28" x14ac:dyDescent="0.25">
      <c r="A169" t="s">
        <v>44</v>
      </c>
      <c r="B169" t="s">
        <v>479</v>
      </c>
      <c r="C169" t="s">
        <v>113</v>
      </c>
      <c r="D169" t="s">
        <v>208</v>
      </c>
      <c r="E169">
        <v>5.98</v>
      </c>
      <c r="F169" t="s">
        <v>116</v>
      </c>
      <c r="G169" t="s">
        <v>1413</v>
      </c>
      <c r="H169">
        <v>7.749324715000002</v>
      </c>
      <c r="I169" t="str">
        <f>IF(Inventory[[#This Row],[METAL]] = "925 Silver",  "7113.11.00"," 7113.19.00")</f>
        <v>7113.11.00</v>
      </c>
      <c r="J169" t="str">
        <f>IF(Inventory[[#This Row],[METAL]]= "925 Silver", "7113.11.10.00"," 7113.19.10.00")</f>
        <v>7113.11.10.00</v>
      </c>
      <c r="K169" t="str">
        <f>IF(Inventory[[#This Row],[METAL]] = "925 Silver",  "7113.11.00"," 7113.19.00")</f>
        <v>7113.11.00</v>
      </c>
      <c r="L169" s="106" t="str">
        <f>PROPER(Inventory[[#This Row],[METAL]] &amp; " " &amp; Inventory[[#This Row],[Item Type]])</f>
        <v>925 Silver Bracelet</v>
      </c>
      <c r="M169" s="106" t="str">
        <f>IFERROR(VLOOKUP(Inventory[[#This Row],[Short Description]],Map!$G$12:$H$32,2,FALSE), IF(F168 = "925 Silver", "7113.11.10.00", "7113.19.29.00"))</f>
        <v>7113.11.10.00</v>
      </c>
      <c r="N169" s="106" t="str">
        <f>Inventory[[#This Row],[ASIN]] &amp; " " &amp; Inventory[[#This Row],[Short Description]]</f>
        <v>B00DKD02Z2 Byzantine Chain</v>
      </c>
      <c r="O169" s="33">
        <f>Inventory[[#This Row],[Total Price GBP]]/ EURtoGBP</f>
        <v>8.7964047550129703</v>
      </c>
      <c r="P169" s="33">
        <f>Inventory[[#This Row],[Total Price GBP]]/USDtoGBP</f>
        <v>10.623036746572575</v>
      </c>
      <c r="Q169" s="33">
        <f>Inventory[[#This Row],[Total Price GBP]]/ CADtoGBP</f>
        <v>13.598097706020361</v>
      </c>
      <c r="R169" s="33">
        <f>Inventory[[#This Row],[Total Price GBP]]/AUDtoGBP</f>
        <v>13.918608942811986</v>
      </c>
      <c r="S169" s="33">
        <f>IFERROR(VLOOKUP(Inventory[[#This Row],[Assigned Item SKU]],skuQuantity[#All],2,FALSE),0)</f>
        <v>0</v>
      </c>
      <c r="T169" s="33" t="str">
        <f>PROPER(Inventory[[#This Row],[METAL]] &amp; " " &amp; Inventory[[#This Row],[Item Type]])</f>
        <v>925 Silver Bracelet</v>
      </c>
      <c r="U169" s="33">
        <f>Inventory[[#This Row],[Quantity]]*Inventory[[#This Row],[Weight (g)]]</f>
        <v>0</v>
      </c>
      <c r="V169" s="33">
        <f>Inventory[[#This Row],[Total Price GBP]]*Inventory[[#This Row],[Quantity]]</f>
        <v>0</v>
      </c>
      <c r="W169" s="33">
        <f>Inventory[[#This Row],[Total Cost GBP]]/EURtoGBP</f>
        <v>0</v>
      </c>
      <c r="X169" s="33">
        <f>Inventory[[#This Row],[Total Cost GBP]]/USDtoGBP</f>
        <v>0</v>
      </c>
      <c r="Y169" s="33">
        <f>Inventory[[#This Row],[Total Cost GBP]]/CADtoGBP</f>
        <v>0</v>
      </c>
      <c r="Z169" s="33">
        <f>Inventory[[#This Row],[Total Cost GBP]]*AUDtoGBP</f>
        <v>0</v>
      </c>
      <c r="AA169" s="33"/>
      <c r="AB169" s="33"/>
    </row>
    <row r="170" spans="1:28" x14ac:dyDescent="0.25">
      <c r="A170" t="s">
        <v>43</v>
      </c>
      <c r="B170" t="s">
        <v>480</v>
      </c>
      <c r="C170" t="s">
        <v>113</v>
      </c>
      <c r="D170" t="s">
        <v>208</v>
      </c>
      <c r="E170">
        <v>6.26</v>
      </c>
      <c r="F170" t="s">
        <v>116</v>
      </c>
      <c r="G170" t="s">
        <v>1413</v>
      </c>
      <c r="H170">
        <v>8.1069965050000015</v>
      </c>
      <c r="I170" t="str">
        <f>IF(Inventory[[#This Row],[METAL]] = "925 Silver",  "7113.11.00"," 7113.19.00")</f>
        <v>7113.11.00</v>
      </c>
      <c r="J170" t="str">
        <f>IF(Inventory[[#This Row],[METAL]]= "925 Silver", "7113.11.10.00"," 7113.19.10.00")</f>
        <v>7113.11.10.00</v>
      </c>
      <c r="K170" t="str">
        <f>IF(Inventory[[#This Row],[METAL]] = "925 Silver",  "7113.11.00"," 7113.19.00")</f>
        <v>7113.11.00</v>
      </c>
      <c r="L170" s="106" t="str">
        <f>PROPER(Inventory[[#This Row],[METAL]] &amp; " " &amp; Inventory[[#This Row],[Item Type]])</f>
        <v>925 Silver Bracelet</v>
      </c>
      <c r="M170" s="106" t="str">
        <f>IFERROR(VLOOKUP(Inventory[[#This Row],[Short Description]],Map!$G$12:$H$32,2,FALSE), IF(F169 = "925 Silver", "7113.11.10.00", "7113.19.29.00"))</f>
        <v>7113.11.10.00</v>
      </c>
      <c r="N170" s="106" t="str">
        <f>Inventory[[#This Row],[ASIN]] &amp; " " &amp; Inventory[[#This Row],[Short Description]]</f>
        <v>B00DKD03D8 Byzantine Chain</v>
      </c>
      <c r="O170" s="33">
        <f>Inventory[[#This Row],[Total Price GBP]]/ EURtoGBP</f>
        <v>9.2024047550129708</v>
      </c>
      <c r="P170" s="33">
        <f>Inventory[[#This Row],[Total Price GBP]]/USDtoGBP</f>
        <v>11.113345348692159</v>
      </c>
      <c r="Q170" s="33">
        <f>Inventory[[#This Row],[Total Price GBP]]/ CADtoGBP</f>
        <v>14.225720902360662</v>
      </c>
      <c r="R170" s="33">
        <f>Inventory[[#This Row],[Total Price GBP]]/AUDtoGBP</f>
        <v>14.561025405919967</v>
      </c>
      <c r="S170" s="33">
        <f>IFERROR(VLOOKUP(Inventory[[#This Row],[Assigned Item SKU]],skuQuantity[#All],2,FALSE),0)</f>
        <v>0</v>
      </c>
      <c r="T170" s="33" t="str">
        <f>PROPER(Inventory[[#This Row],[METAL]] &amp; " " &amp; Inventory[[#This Row],[Item Type]])</f>
        <v>925 Silver Bracelet</v>
      </c>
      <c r="U170" s="33">
        <f>Inventory[[#This Row],[Quantity]]*Inventory[[#This Row],[Weight (g)]]</f>
        <v>0</v>
      </c>
      <c r="V170" s="33">
        <f>Inventory[[#This Row],[Total Price GBP]]*Inventory[[#This Row],[Quantity]]</f>
        <v>0</v>
      </c>
      <c r="W170" s="33">
        <f>Inventory[[#This Row],[Total Cost GBP]]/EURtoGBP</f>
        <v>0</v>
      </c>
      <c r="X170" s="33">
        <f>Inventory[[#This Row],[Total Cost GBP]]/USDtoGBP</f>
        <v>0</v>
      </c>
      <c r="Y170" s="33">
        <f>Inventory[[#This Row],[Total Cost GBP]]/CADtoGBP</f>
        <v>0</v>
      </c>
      <c r="Z170" s="33">
        <f>Inventory[[#This Row],[Total Cost GBP]]*AUDtoGBP</f>
        <v>0</v>
      </c>
      <c r="AA170" s="33"/>
      <c r="AB170" s="33"/>
    </row>
    <row r="171" spans="1:28" x14ac:dyDescent="0.25">
      <c r="A171" t="s">
        <v>481</v>
      </c>
      <c r="B171" t="s">
        <v>482</v>
      </c>
      <c r="C171" t="s">
        <v>113</v>
      </c>
      <c r="D171" t="s">
        <v>208</v>
      </c>
      <c r="E171">
        <v>13.59</v>
      </c>
      <c r="F171" t="s">
        <v>116</v>
      </c>
      <c r="G171" t="s">
        <v>102</v>
      </c>
      <c r="H171">
        <v>17.970333007499995</v>
      </c>
      <c r="I171" t="str">
        <f>IF(Inventory[[#This Row],[METAL]] = "925 Silver",  "7113.11.00"," 7113.19.00")</f>
        <v>7113.11.00</v>
      </c>
      <c r="J171" t="str">
        <f>IF(Inventory[[#This Row],[METAL]]= "925 Silver", "7113.11.10.00"," 7113.19.10.00")</f>
        <v>7113.11.10.00</v>
      </c>
      <c r="K171" t="str">
        <f>IF(Inventory[[#This Row],[METAL]] = "925 Silver",  "7113.11.00"," 7113.19.00")</f>
        <v>7113.11.00</v>
      </c>
      <c r="L171" s="106" t="str">
        <f>PROPER(Inventory[[#This Row],[METAL]] &amp; " " &amp; Inventory[[#This Row],[Item Type]])</f>
        <v>925 Silver Chain</v>
      </c>
      <c r="M171" s="106" t="str">
        <f>IFERROR(VLOOKUP(Inventory[[#This Row],[Short Description]],Map!$G$12:$H$32,2,FALSE), IF(F170 = "925 Silver", "7113.11.10.00", "7113.19.29.00"))</f>
        <v>7113.11.10.00</v>
      </c>
      <c r="N171" s="106" t="str">
        <f>Inventory[[#This Row],[ASIN]] &amp; " " &amp; Inventory[[#This Row],[Short Description]]</f>
        <v>B073D7ZZVJ Byzantine Chain</v>
      </c>
      <c r="O171" s="33">
        <f>Inventory[[#This Row],[Total Price GBP]]/ EURtoGBP</f>
        <v>20.398464192675071</v>
      </c>
      <c r="P171" s="33">
        <f>Inventory[[#This Row],[Total Price GBP]]/USDtoGBP</f>
        <v>24.6343410435884</v>
      </c>
      <c r="Q171" s="33">
        <f>Inventory[[#This Row],[Total Price GBP]]/ CADtoGBP</f>
        <v>31.533372652807671</v>
      </c>
      <c r="R171" s="33">
        <f>Inventory[[#This Row],[Total Price GBP]]/AUDtoGBP</f>
        <v>32.276623693332844</v>
      </c>
      <c r="S171" s="33">
        <f>IFERROR(VLOOKUP(Inventory[[#This Row],[Assigned Item SKU]],skuQuantity[#All],2,FALSE),0)</f>
        <v>0</v>
      </c>
      <c r="T171" s="33" t="str">
        <f>PROPER(Inventory[[#This Row],[METAL]] &amp; " " &amp; Inventory[[#This Row],[Item Type]])</f>
        <v>925 Silver Chain</v>
      </c>
      <c r="U171" s="33">
        <f>Inventory[[#This Row],[Quantity]]*Inventory[[#This Row],[Weight (g)]]</f>
        <v>0</v>
      </c>
      <c r="V171" s="33">
        <f>Inventory[[#This Row],[Total Price GBP]]*Inventory[[#This Row],[Quantity]]</f>
        <v>0</v>
      </c>
      <c r="W171" s="33">
        <f>Inventory[[#This Row],[Total Cost GBP]]/EURtoGBP</f>
        <v>0</v>
      </c>
      <c r="X171" s="33">
        <f>Inventory[[#This Row],[Total Cost GBP]]/USDtoGBP</f>
        <v>0</v>
      </c>
      <c r="Y171" s="33">
        <f>Inventory[[#This Row],[Total Cost GBP]]/CADtoGBP</f>
        <v>0</v>
      </c>
      <c r="Z171" s="33">
        <f>Inventory[[#This Row],[Total Cost GBP]]*AUDtoGBP</f>
        <v>0</v>
      </c>
      <c r="AA171" s="33"/>
      <c r="AB171" s="33"/>
    </row>
    <row r="172" spans="1:28" x14ac:dyDescent="0.25">
      <c r="A172" t="s">
        <v>483</v>
      </c>
      <c r="B172" t="s">
        <v>484</v>
      </c>
      <c r="C172" t="s">
        <v>113</v>
      </c>
      <c r="D172" t="s">
        <v>208</v>
      </c>
      <c r="E172">
        <v>20</v>
      </c>
      <c r="F172" t="s">
        <v>116</v>
      </c>
      <c r="G172" t="s">
        <v>102</v>
      </c>
      <c r="H172">
        <v>26.158462199999999</v>
      </c>
      <c r="I172" t="str">
        <f>IF(Inventory[[#This Row],[METAL]] = "925 Silver",  "7113.11.00"," 7113.19.00")</f>
        <v>7113.11.00</v>
      </c>
      <c r="J172" t="str">
        <f>IF(Inventory[[#This Row],[METAL]]= "925 Silver", "7113.11.10.00"," 7113.19.10.00")</f>
        <v>7113.11.10.00</v>
      </c>
      <c r="K172" t="str">
        <f>IF(Inventory[[#This Row],[METAL]] = "925 Silver",  "7113.11.00"," 7113.19.00")</f>
        <v>7113.11.00</v>
      </c>
      <c r="L172" s="106" t="str">
        <f>PROPER(Inventory[[#This Row],[METAL]] &amp; " " &amp; Inventory[[#This Row],[Item Type]])</f>
        <v>925 Silver Chain</v>
      </c>
      <c r="M172" s="106" t="str">
        <f>IFERROR(VLOOKUP(Inventory[[#This Row],[Short Description]],Map!$G$12:$H$32,2,FALSE), IF(F171 = "925 Silver", "7113.11.10.00", "7113.19.29.00"))</f>
        <v>7113.11.10.00</v>
      </c>
      <c r="N172" s="106" t="str">
        <f>Inventory[[#This Row],[ASIN]] &amp; " " &amp; Inventory[[#This Row],[Short Description]]</f>
        <v>B073D6QSLB Byzantine Chain</v>
      </c>
      <c r="O172" s="33">
        <f>Inventory[[#This Row],[Total Price GBP]]/ EURtoGBP</f>
        <v>29.692964192675078</v>
      </c>
      <c r="P172" s="33">
        <f>Inventory[[#This Row],[Total Price GBP]]/USDtoGBP</f>
        <v>35.858905827826007</v>
      </c>
      <c r="Q172" s="33">
        <f>Inventory[[#This Row],[Total Price GBP]]/ CADtoGBP</f>
        <v>45.901460826169576</v>
      </c>
      <c r="R172" s="33">
        <f>Inventory[[#This Row],[Total Price GBP]]/AUDtoGBP</f>
        <v>46.983372009483432</v>
      </c>
      <c r="S172" s="33">
        <f>IFERROR(VLOOKUP(Inventory[[#This Row],[Assigned Item SKU]],skuQuantity[#All],2,FALSE),0)</f>
        <v>0</v>
      </c>
      <c r="T172" s="33" t="str">
        <f>PROPER(Inventory[[#This Row],[METAL]] &amp; " " &amp; Inventory[[#This Row],[Item Type]])</f>
        <v>925 Silver Chain</v>
      </c>
      <c r="U172" s="33">
        <f>Inventory[[#This Row],[Quantity]]*Inventory[[#This Row],[Weight (g)]]</f>
        <v>0</v>
      </c>
      <c r="V172" s="33">
        <f>Inventory[[#This Row],[Total Price GBP]]*Inventory[[#This Row],[Quantity]]</f>
        <v>0</v>
      </c>
      <c r="W172" s="33">
        <f>Inventory[[#This Row],[Total Cost GBP]]/EURtoGBP</f>
        <v>0</v>
      </c>
      <c r="X172" s="33">
        <f>Inventory[[#This Row],[Total Cost GBP]]/USDtoGBP</f>
        <v>0</v>
      </c>
      <c r="Y172" s="33">
        <f>Inventory[[#This Row],[Total Cost GBP]]/CADtoGBP</f>
        <v>0</v>
      </c>
      <c r="Z172" s="33">
        <f>Inventory[[#This Row],[Total Cost GBP]]*AUDtoGBP</f>
        <v>0</v>
      </c>
      <c r="AA172" s="33"/>
      <c r="AB172" s="33"/>
    </row>
    <row r="173" spans="1:28" x14ac:dyDescent="0.25">
      <c r="A173" t="s">
        <v>485</v>
      </c>
      <c r="B173" t="s">
        <v>486</v>
      </c>
      <c r="C173" t="s">
        <v>112</v>
      </c>
      <c r="D173" t="s">
        <v>212</v>
      </c>
      <c r="E173">
        <v>1.6900000000000002</v>
      </c>
      <c r="F173" t="s">
        <v>116</v>
      </c>
      <c r="G173" t="s">
        <v>102</v>
      </c>
      <c r="H173">
        <v>1.9116101425000005</v>
      </c>
      <c r="I173" t="str">
        <f>IF(Inventory[[#This Row],[METAL]] = "925 Silver",  "7113.11.00"," 7113.19.00")</f>
        <v>7113.11.00</v>
      </c>
      <c r="J173" t="str">
        <f>IF(Inventory[[#This Row],[METAL]]= "925 Silver", "7113.11.10.00"," 7113.19.10.00")</f>
        <v>7113.11.10.00</v>
      </c>
      <c r="K173" t="str">
        <f>IF(Inventory[[#This Row],[METAL]] = "925 Silver",  "7113.11.00"," 7113.19.00")</f>
        <v>7113.11.00</v>
      </c>
      <c r="L173" s="106" t="str">
        <f>PROPER(Inventory[[#This Row],[METAL]] &amp; " " &amp; Inventory[[#This Row],[Item Type]])</f>
        <v>925 Silver Chain</v>
      </c>
      <c r="M173" s="106" t="str">
        <f>IFERROR(VLOOKUP(Inventory[[#This Row],[Short Description]],Map!$G$12:$H$32,2,FALSE), IF(F172 = "925 Silver", "7113.11.10.00", "7113.19.29.00"))</f>
        <v>7113.11.10.00</v>
      </c>
      <c r="N173" s="106" t="str">
        <f>Inventory[[#This Row],[ASIN]] &amp; " " &amp; Inventory[[#This Row],[Short Description]]</f>
        <v>B00JCW1CDQ Ball Chain</v>
      </c>
      <c r="O173" s="33">
        <f>Inventory[[#This Row],[Total Price GBP]]/ EURtoGBP</f>
        <v>2.1699047550129693</v>
      </c>
      <c r="P173" s="33">
        <f>Inventory[[#This Row],[Total Price GBP]]/USDtoGBP</f>
        <v>2.6204999191208027</v>
      </c>
      <c r="Q173" s="33">
        <f>Inventory[[#This Row],[Total Price GBP]]/ CADtoGBP</f>
        <v>3.3543905371804397</v>
      </c>
      <c r="R173" s="33">
        <f>Inventory[[#This Row],[Total Price GBP]]/AUDtoGBP</f>
        <v>3.4334545270852797</v>
      </c>
      <c r="S173" s="33">
        <f>IFERROR(VLOOKUP(Inventory[[#This Row],[Assigned Item SKU]],skuQuantity[#All],2,FALSE),0)</f>
        <v>0</v>
      </c>
      <c r="T173" s="33" t="str">
        <f>PROPER(Inventory[[#This Row],[METAL]] &amp; " " &amp; Inventory[[#This Row],[Item Type]])</f>
        <v>925 Silver Chain</v>
      </c>
      <c r="U173" s="33">
        <f>Inventory[[#This Row],[Quantity]]*Inventory[[#This Row],[Weight (g)]]</f>
        <v>0</v>
      </c>
      <c r="V173" s="33">
        <f>Inventory[[#This Row],[Total Price GBP]]*Inventory[[#This Row],[Quantity]]</f>
        <v>0</v>
      </c>
      <c r="W173" s="33">
        <f>Inventory[[#This Row],[Total Cost GBP]]/EURtoGBP</f>
        <v>0</v>
      </c>
      <c r="X173" s="33">
        <f>Inventory[[#This Row],[Total Cost GBP]]/USDtoGBP</f>
        <v>0</v>
      </c>
      <c r="Y173" s="33">
        <f>Inventory[[#This Row],[Total Cost GBP]]/CADtoGBP</f>
        <v>0</v>
      </c>
      <c r="Z173" s="33">
        <f>Inventory[[#This Row],[Total Cost GBP]]*AUDtoGBP</f>
        <v>0</v>
      </c>
      <c r="AA173" s="33"/>
      <c r="AB173" s="33"/>
    </row>
    <row r="174" spans="1:28" x14ac:dyDescent="0.25">
      <c r="A174" t="s">
        <v>42</v>
      </c>
      <c r="B174" t="s">
        <v>487</v>
      </c>
      <c r="C174" t="s">
        <v>112</v>
      </c>
      <c r="D174" t="s">
        <v>212</v>
      </c>
      <c r="E174">
        <v>2.0009803921568627</v>
      </c>
      <c r="F174" t="s">
        <v>116</v>
      </c>
      <c r="G174" t="s">
        <v>102</v>
      </c>
      <c r="H174">
        <v>2.1992711257352946</v>
      </c>
      <c r="I174" t="str">
        <f>IF(Inventory[[#This Row],[METAL]] = "925 Silver",  "7113.11.00"," 7113.19.00")</f>
        <v>7113.11.00</v>
      </c>
      <c r="J174" t="str">
        <f>IF(Inventory[[#This Row],[METAL]]= "925 Silver", "7113.11.10.00"," 7113.19.10.00")</f>
        <v>7113.11.10.00</v>
      </c>
      <c r="K174" t="str">
        <f>IF(Inventory[[#This Row],[METAL]] = "925 Silver",  "7113.11.00"," 7113.19.00")</f>
        <v>7113.11.00</v>
      </c>
      <c r="L174" s="106" t="str">
        <f>PROPER(Inventory[[#This Row],[METAL]] &amp; " " &amp; Inventory[[#This Row],[Item Type]])</f>
        <v>925 Silver Chain</v>
      </c>
      <c r="M174" s="106" t="str">
        <f>IFERROR(VLOOKUP(Inventory[[#This Row],[Short Description]],Map!$G$12:$H$32,2,FALSE), IF(F173 = "925 Silver", "7113.11.10.00", "7113.19.29.00"))</f>
        <v>7113.11.10.00</v>
      </c>
      <c r="N174" s="106" t="str">
        <f>Inventory[[#This Row],[ASIN]] &amp; " " &amp; Inventory[[#This Row],[Short Description]]</f>
        <v>B00DKD0874 Ball Chain</v>
      </c>
      <c r="O174" s="33">
        <f>Inventory[[#This Row],[Total Price GBP]]/ EURtoGBP</f>
        <v>2.496434166777675</v>
      </c>
      <c r="P174" s="33">
        <f>Inventory[[#This Row],[Total Price GBP]]/USDtoGBP</f>
        <v>3.0148353364441594</v>
      </c>
      <c r="Q174" s="33">
        <f>Inventory[[#This Row],[Total Price GBP]]/ CADtoGBP</f>
        <v>3.8591625399166047</v>
      </c>
      <c r="R174" s="33">
        <f>Inventory[[#This Row],[Total Price GBP]]/AUDtoGBP</f>
        <v>3.9501241571508272</v>
      </c>
      <c r="S174" s="33">
        <f>IFERROR(VLOOKUP(Inventory[[#This Row],[Assigned Item SKU]],skuQuantity[#All],2,FALSE),0)</f>
        <v>0</v>
      </c>
      <c r="T174" s="33" t="str">
        <f>PROPER(Inventory[[#This Row],[METAL]] &amp; " " &amp; Inventory[[#This Row],[Item Type]])</f>
        <v>925 Silver Chain</v>
      </c>
      <c r="U174" s="33">
        <f>Inventory[[#This Row],[Quantity]]*Inventory[[#This Row],[Weight (g)]]</f>
        <v>0</v>
      </c>
      <c r="V174" s="33">
        <f>Inventory[[#This Row],[Total Price GBP]]*Inventory[[#This Row],[Quantity]]</f>
        <v>0</v>
      </c>
      <c r="W174" s="33">
        <f>Inventory[[#This Row],[Total Cost GBP]]/EURtoGBP</f>
        <v>0</v>
      </c>
      <c r="X174" s="33">
        <f>Inventory[[#This Row],[Total Cost GBP]]/USDtoGBP</f>
        <v>0</v>
      </c>
      <c r="Y174" s="33">
        <f>Inventory[[#This Row],[Total Cost GBP]]/CADtoGBP</f>
        <v>0</v>
      </c>
      <c r="Z174" s="33">
        <f>Inventory[[#This Row],[Total Cost GBP]]*AUDtoGBP</f>
        <v>0</v>
      </c>
      <c r="AA174" s="33"/>
      <c r="AB174" s="33"/>
    </row>
    <row r="175" spans="1:28" x14ac:dyDescent="0.25">
      <c r="A175" t="s">
        <v>41</v>
      </c>
      <c r="B175" t="s">
        <v>488</v>
      </c>
      <c r="C175" t="s">
        <v>112</v>
      </c>
      <c r="D175" t="s">
        <v>212</v>
      </c>
      <c r="E175">
        <v>2.2137254901960786</v>
      </c>
      <c r="F175" t="s">
        <v>116</v>
      </c>
      <c r="G175" t="s">
        <v>102</v>
      </c>
      <c r="H175">
        <v>2.3960631602941183</v>
      </c>
      <c r="I175" t="str">
        <f>IF(Inventory[[#This Row],[METAL]] = "925 Silver",  "7113.11.00"," 7113.19.00")</f>
        <v>7113.11.00</v>
      </c>
      <c r="J175" t="str">
        <f>IF(Inventory[[#This Row],[METAL]]= "925 Silver", "7113.11.10.00"," 7113.19.10.00")</f>
        <v>7113.11.10.00</v>
      </c>
      <c r="K175" t="str">
        <f>IF(Inventory[[#This Row],[METAL]] = "925 Silver",  "7113.11.00"," 7113.19.00")</f>
        <v>7113.11.00</v>
      </c>
      <c r="L175" s="106" t="str">
        <f>PROPER(Inventory[[#This Row],[METAL]] &amp; " " &amp; Inventory[[#This Row],[Item Type]])</f>
        <v>925 Silver Chain</v>
      </c>
      <c r="M175" s="106" t="str">
        <f>IFERROR(VLOOKUP(Inventory[[#This Row],[Short Description]],Map!$G$12:$H$32,2,FALSE), IF(F174 = "925 Silver", "7113.11.10.00", "7113.19.29.00"))</f>
        <v>7113.11.10.00</v>
      </c>
      <c r="N175" s="106" t="str">
        <f>Inventory[[#This Row],[ASIN]] &amp; " " &amp; Inventory[[#This Row],[Short Description]]</f>
        <v>B00DKD08U6 Ball Chain</v>
      </c>
      <c r="O175" s="33">
        <f>Inventory[[#This Row],[Total Price GBP]]/ EURtoGBP</f>
        <v>2.7198165197188517</v>
      </c>
      <c r="P175" s="33">
        <f>Inventory[[#This Row],[Total Price GBP]]/USDtoGBP</f>
        <v>3.2846045216874393</v>
      </c>
      <c r="Q175" s="33">
        <f>Inventory[[#This Row],[Total Price GBP]]/ CADtoGBP</f>
        <v>4.2044826048401482</v>
      </c>
      <c r="R175" s="33">
        <f>Inventory[[#This Row],[Total Price GBP]]/AUDtoGBP</f>
        <v>4.3035835194592247</v>
      </c>
      <c r="S175" s="33">
        <f>IFERROR(VLOOKUP(Inventory[[#This Row],[Assigned Item SKU]],skuQuantity[#All],2,FALSE),0)</f>
        <v>0</v>
      </c>
      <c r="T175" s="33" t="str">
        <f>PROPER(Inventory[[#This Row],[METAL]] &amp; " " &amp; Inventory[[#This Row],[Item Type]])</f>
        <v>925 Silver Chain</v>
      </c>
      <c r="U175" s="33">
        <f>Inventory[[#This Row],[Quantity]]*Inventory[[#This Row],[Weight (g)]]</f>
        <v>0</v>
      </c>
      <c r="V175" s="33">
        <f>Inventory[[#This Row],[Total Price GBP]]*Inventory[[#This Row],[Quantity]]</f>
        <v>0</v>
      </c>
      <c r="W175" s="33">
        <f>Inventory[[#This Row],[Total Cost GBP]]/EURtoGBP</f>
        <v>0</v>
      </c>
      <c r="X175" s="33">
        <f>Inventory[[#This Row],[Total Cost GBP]]/USDtoGBP</f>
        <v>0</v>
      </c>
      <c r="Y175" s="33">
        <f>Inventory[[#This Row],[Total Cost GBP]]/CADtoGBP</f>
        <v>0</v>
      </c>
      <c r="Z175" s="33">
        <f>Inventory[[#This Row],[Total Cost GBP]]*AUDtoGBP</f>
        <v>0</v>
      </c>
      <c r="AA175" s="33"/>
      <c r="AB175" s="33"/>
    </row>
    <row r="176" spans="1:28" x14ac:dyDescent="0.25">
      <c r="A176" t="s">
        <v>40</v>
      </c>
      <c r="B176" t="s">
        <v>489</v>
      </c>
      <c r="C176" t="s">
        <v>112</v>
      </c>
      <c r="D176" t="s">
        <v>212</v>
      </c>
      <c r="E176">
        <v>2.8969999999999998</v>
      </c>
      <c r="F176" t="s">
        <v>116</v>
      </c>
      <c r="G176" t="s">
        <v>102</v>
      </c>
      <c r="H176">
        <v>3.02810113525</v>
      </c>
      <c r="I176" t="str">
        <f>IF(Inventory[[#This Row],[METAL]] = "925 Silver",  "7113.11.00"," 7113.19.00")</f>
        <v>7113.11.00</v>
      </c>
      <c r="J176" t="str">
        <f>IF(Inventory[[#This Row],[METAL]]= "925 Silver", "7113.11.10.00"," 7113.19.10.00")</f>
        <v>7113.11.10.00</v>
      </c>
      <c r="K176" t="str">
        <f>IF(Inventory[[#This Row],[METAL]] = "925 Silver",  "7113.11.00"," 7113.19.00")</f>
        <v>7113.11.00</v>
      </c>
      <c r="L176" s="106" t="str">
        <f>PROPER(Inventory[[#This Row],[METAL]] &amp; " " &amp; Inventory[[#This Row],[Item Type]])</f>
        <v>925 Silver Chain</v>
      </c>
      <c r="M176" s="106" t="str">
        <f>IFERROR(VLOOKUP(Inventory[[#This Row],[Short Description]],Map!$G$12:$H$32,2,FALSE), IF(F175 = "925 Silver", "7113.11.10.00", "7113.19.29.00"))</f>
        <v>7113.11.10.00</v>
      </c>
      <c r="N176" s="106" t="str">
        <f>Inventory[[#This Row],[ASIN]] &amp; " " &amp; Inventory[[#This Row],[Short Description]]</f>
        <v>B00JCW1GI2 Ball Chain</v>
      </c>
      <c r="O176" s="33">
        <f>Inventory[[#This Row],[Total Price GBP]]/ EURtoGBP</f>
        <v>3.4372547550129688</v>
      </c>
      <c r="P176" s="33">
        <f>Inventory[[#This Row],[Total Price GBP]]/USDtoGBP</f>
        <v>4.1510235814268466</v>
      </c>
      <c r="Q176" s="33">
        <f>Inventory[[#This Row],[Total Price GBP]]/ CADtoGBP</f>
        <v>5.313548807825466</v>
      </c>
      <c r="R176" s="33">
        <f>Inventory[[#This Row],[Total Price GBP]]/AUDtoGBP</f>
        <v>5.4387907451145914</v>
      </c>
      <c r="S176" s="33">
        <f>IFERROR(VLOOKUP(Inventory[[#This Row],[Assigned Item SKU]],skuQuantity[#All],2,FALSE),0)</f>
        <v>0</v>
      </c>
      <c r="T176" s="33" t="str">
        <f>PROPER(Inventory[[#This Row],[METAL]] &amp; " " &amp; Inventory[[#This Row],[Item Type]])</f>
        <v>925 Silver Chain</v>
      </c>
      <c r="U176" s="33">
        <f>Inventory[[#This Row],[Quantity]]*Inventory[[#This Row],[Weight (g)]]</f>
        <v>0</v>
      </c>
      <c r="V176" s="33">
        <f>Inventory[[#This Row],[Total Price GBP]]*Inventory[[#This Row],[Quantity]]</f>
        <v>0</v>
      </c>
      <c r="W176" s="33">
        <f>Inventory[[#This Row],[Total Cost GBP]]/EURtoGBP</f>
        <v>0</v>
      </c>
      <c r="X176" s="33">
        <f>Inventory[[#This Row],[Total Cost GBP]]/USDtoGBP</f>
        <v>0</v>
      </c>
      <c r="Y176" s="33">
        <f>Inventory[[#This Row],[Total Cost GBP]]/CADtoGBP</f>
        <v>0</v>
      </c>
      <c r="Z176" s="33">
        <f>Inventory[[#This Row],[Total Cost GBP]]*AUDtoGBP</f>
        <v>0</v>
      </c>
      <c r="AA176" s="33"/>
      <c r="AB176" s="33"/>
    </row>
    <row r="177" spans="1:28" x14ac:dyDescent="0.25">
      <c r="A177" t="s">
        <v>39</v>
      </c>
      <c r="B177" t="s">
        <v>490</v>
      </c>
      <c r="C177" t="s">
        <v>112</v>
      </c>
      <c r="D177" t="s">
        <v>212</v>
      </c>
      <c r="E177">
        <v>3.8263157894736839</v>
      </c>
      <c r="F177" t="s">
        <v>116</v>
      </c>
      <c r="G177" t="s">
        <v>102</v>
      </c>
      <c r="H177">
        <v>3.8877305539473688</v>
      </c>
      <c r="I177" t="str">
        <f>IF(Inventory[[#This Row],[METAL]] = "925 Silver",  "7113.11.00"," 7113.19.00")</f>
        <v>7113.11.00</v>
      </c>
      <c r="J177" t="str">
        <f>IF(Inventory[[#This Row],[METAL]]= "925 Silver", "7113.11.10.00"," 7113.19.10.00")</f>
        <v>7113.11.10.00</v>
      </c>
      <c r="K177" t="str">
        <f>IF(Inventory[[#This Row],[METAL]] = "925 Silver",  "7113.11.00"," 7113.19.00")</f>
        <v>7113.11.00</v>
      </c>
      <c r="L177" s="106" t="str">
        <f>PROPER(Inventory[[#This Row],[METAL]] &amp; " " &amp; Inventory[[#This Row],[Item Type]])</f>
        <v>925 Silver Chain</v>
      </c>
      <c r="M177" s="106" t="str">
        <f>IFERROR(VLOOKUP(Inventory[[#This Row],[Short Description]],Map!$G$12:$H$32,2,FALSE), IF(F176 = "925 Silver", "7113.11.10.00", "7113.19.29.00"))</f>
        <v>7113.11.10.00</v>
      </c>
      <c r="N177" s="106" t="str">
        <f>Inventory[[#This Row],[ASIN]] &amp; " " &amp; Inventory[[#This Row],[Short Description]]</f>
        <v>B01NBWIM7J Ball Chain</v>
      </c>
      <c r="O177" s="33">
        <f>Inventory[[#This Row],[Total Price GBP]]/ EURtoGBP</f>
        <v>4.4130363339603376</v>
      </c>
      <c r="P177" s="33">
        <f>Inventory[[#This Row],[Total Price GBP]]/USDtoGBP</f>
        <v>5.3294326995246895</v>
      </c>
      <c r="Q177" s="33">
        <f>Inventory[[#This Row],[Total Price GBP]]/ CADtoGBP</f>
        <v>6.8219802204090465</v>
      </c>
      <c r="R177" s="33">
        <f>Inventory[[#This Row],[Total Price GBP]]/AUDtoGBP</f>
        <v>6.9827763380044701</v>
      </c>
      <c r="S177" s="33">
        <f>IFERROR(VLOOKUP(Inventory[[#This Row],[Assigned Item SKU]],skuQuantity[#All],2,FALSE),0)</f>
        <v>0</v>
      </c>
      <c r="T177" s="33" t="str">
        <f>PROPER(Inventory[[#This Row],[METAL]] &amp; " " &amp; Inventory[[#This Row],[Item Type]])</f>
        <v>925 Silver Chain</v>
      </c>
      <c r="U177" s="33">
        <f>Inventory[[#This Row],[Quantity]]*Inventory[[#This Row],[Weight (g)]]</f>
        <v>0</v>
      </c>
      <c r="V177" s="33">
        <f>Inventory[[#This Row],[Total Price GBP]]*Inventory[[#This Row],[Quantity]]</f>
        <v>0</v>
      </c>
      <c r="W177" s="33">
        <f>Inventory[[#This Row],[Total Cost GBP]]/EURtoGBP</f>
        <v>0</v>
      </c>
      <c r="X177" s="33">
        <f>Inventory[[#This Row],[Total Cost GBP]]/USDtoGBP</f>
        <v>0</v>
      </c>
      <c r="Y177" s="33">
        <f>Inventory[[#This Row],[Total Cost GBP]]/CADtoGBP</f>
        <v>0</v>
      </c>
      <c r="Z177" s="33">
        <f>Inventory[[#This Row],[Total Cost GBP]]*AUDtoGBP</f>
        <v>0</v>
      </c>
      <c r="AA177" s="33"/>
      <c r="AB177" s="33"/>
    </row>
    <row r="178" spans="1:28" x14ac:dyDescent="0.25">
      <c r="A178" t="s">
        <v>491</v>
      </c>
      <c r="B178" t="s">
        <v>492</v>
      </c>
      <c r="C178" t="s">
        <v>112</v>
      </c>
      <c r="D178" t="s">
        <v>493</v>
      </c>
      <c r="E178">
        <v>3.1354166666666665</v>
      </c>
      <c r="F178" t="s">
        <v>116</v>
      </c>
      <c r="G178" t="s">
        <v>1413</v>
      </c>
      <c r="H178">
        <v>3.4419931749999999</v>
      </c>
      <c r="I178" t="str">
        <f>IF(Inventory[[#This Row],[METAL]] = "925 Silver",  "7113.11.00"," 7113.19.00")</f>
        <v>7113.11.00</v>
      </c>
      <c r="J178" t="str">
        <f>IF(Inventory[[#This Row],[METAL]]= "925 Silver", "7113.11.10.00"," 7113.19.10.00")</f>
        <v>7113.11.10.00</v>
      </c>
      <c r="K178" t="str">
        <f>IF(Inventory[[#This Row],[METAL]] = "925 Silver",  "7113.11.00"," 7113.19.00")</f>
        <v>7113.11.00</v>
      </c>
      <c r="L178" s="106" t="str">
        <f>PROPER(Inventory[[#This Row],[METAL]] &amp; " " &amp; Inventory[[#This Row],[Item Type]])</f>
        <v>925 Silver Bracelet</v>
      </c>
      <c r="M178" s="106" t="str">
        <f>IFERROR(VLOOKUP(Inventory[[#This Row],[Short Description]],Map!$G$12:$H$32,2,FALSE), IF(F177 = "925 Silver", "7113.11.10.00", "7113.19.29.00"))</f>
        <v>7113.11.10.00</v>
      </c>
      <c r="N178" s="106" t="str">
        <f>Inventory[[#This Row],[ASIN]] &amp; " " &amp; Inventory[[#This Row],[Short Description]]</f>
        <v>B01N366DR8 Ball and Bar Chain</v>
      </c>
      <c r="O178" s="33">
        <f>Inventory[[#This Row],[Total Price GBP]]/ EURtoGBP</f>
        <v>3.9070714216796354</v>
      </c>
      <c r="P178" s="33">
        <f>Inventory[[#This Row],[Total Price GBP]]/USDtoGBP</f>
        <v>4.7184008057761453</v>
      </c>
      <c r="Q178" s="33">
        <f>Inventory[[#This Row],[Total Price GBP]]/ CADtoGBP</f>
        <v>6.039824270946843</v>
      </c>
      <c r="R178" s="33">
        <f>Inventory[[#This Row],[Total Price GBP]]/AUDtoGBP</f>
        <v>6.1821847384869599</v>
      </c>
      <c r="S178" s="33">
        <f>IFERROR(VLOOKUP(Inventory[[#This Row],[Assigned Item SKU]],skuQuantity[#All],2,FALSE),0)</f>
        <v>0</v>
      </c>
      <c r="T178" s="33" t="str">
        <f>PROPER(Inventory[[#This Row],[METAL]] &amp; " " &amp; Inventory[[#This Row],[Item Type]])</f>
        <v>925 Silver Bracelet</v>
      </c>
      <c r="U178" s="33">
        <f>Inventory[[#This Row],[Quantity]]*Inventory[[#This Row],[Weight (g)]]</f>
        <v>0</v>
      </c>
      <c r="V178" s="33">
        <f>Inventory[[#This Row],[Total Price GBP]]*Inventory[[#This Row],[Quantity]]</f>
        <v>0</v>
      </c>
      <c r="W178" s="33">
        <f>Inventory[[#This Row],[Total Cost GBP]]/EURtoGBP</f>
        <v>0</v>
      </c>
      <c r="X178" s="33">
        <f>Inventory[[#This Row],[Total Cost GBP]]/USDtoGBP</f>
        <v>0</v>
      </c>
      <c r="Y178" s="33">
        <f>Inventory[[#This Row],[Total Cost GBP]]/CADtoGBP</f>
        <v>0</v>
      </c>
      <c r="Z178" s="33">
        <f>Inventory[[#This Row],[Total Cost GBP]]*AUDtoGBP</f>
        <v>0</v>
      </c>
      <c r="AA178" s="33"/>
      <c r="AB178" s="33"/>
    </row>
    <row r="179" spans="1:28" x14ac:dyDescent="0.25">
      <c r="A179" t="s">
        <v>494</v>
      </c>
      <c r="B179" t="s">
        <v>495</v>
      </c>
      <c r="C179" t="s">
        <v>112</v>
      </c>
      <c r="D179" t="s">
        <v>493</v>
      </c>
      <c r="E179">
        <v>3.277551020408163</v>
      </c>
      <c r="F179" t="s">
        <v>116</v>
      </c>
      <c r="G179" t="s">
        <v>1413</v>
      </c>
      <c r="H179">
        <v>3.5822344128571428</v>
      </c>
      <c r="I179" t="str">
        <f>IF(Inventory[[#This Row],[METAL]] = "925 Silver",  "7113.11.00"," 7113.19.00")</f>
        <v>7113.11.00</v>
      </c>
      <c r="J179" t="str">
        <f>IF(Inventory[[#This Row],[METAL]]= "925 Silver", "7113.11.10.00"," 7113.19.10.00")</f>
        <v>7113.11.10.00</v>
      </c>
      <c r="K179" t="str">
        <f>IF(Inventory[[#This Row],[METAL]] = "925 Silver",  "7113.11.00"," 7113.19.00")</f>
        <v>7113.11.00</v>
      </c>
      <c r="L179" s="106" t="str">
        <f>PROPER(Inventory[[#This Row],[METAL]] &amp; " " &amp; Inventory[[#This Row],[Item Type]])</f>
        <v>925 Silver Bracelet</v>
      </c>
      <c r="M179" s="106" t="str">
        <f>IFERROR(VLOOKUP(Inventory[[#This Row],[Short Description]],Map!$G$12:$H$32,2,FALSE), IF(F178 = "925 Silver", "7113.11.10.00", "7113.19.29.00"))</f>
        <v>7113.11.10.00</v>
      </c>
      <c r="N179" s="106" t="str">
        <f>Inventory[[#This Row],[ASIN]] &amp; " " &amp; Inventory[[#This Row],[Short Description]]</f>
        <v>B01MYAH52W Ball and Bar Chain</v>
      </c>
      <c r="O179" s="33">
        <f>Inventory[[#This Row],[Total Price GBP]]/ EURtoGBP</f>
        <v>4.0662618978701115</v>
      </c>
      <c r="P179" s="33">
        <f>Inventory[[#This Row],[Total Price GBP]]/USDtoGBP</f>
        <v>4.9106482438345278</v>
      </c>
      <c r="Q179" s="33">
        <f>Inventory[[#This Row],[Total Price GBP]]/ CADtoGBP</f>
        <v>6.2859120430985707</v>
      </c>
      <c r="R179" s="33">
        <f>Inventory[[#This Row],[Total Price GBP]]/AUDtoGBP</f>
        <v>6.434072873153859</v>
      </c>
      <c r="S179" s="33">
        <f>IFERROR(VLOOKUP(Inventory[[#This Row],[Assigned Item SKU]],skuQuantity[#All],2,FALSE),0)</f>
        <v>0</v>
      </c>
      <c r="T179" s="33" t="str">
        <f>PROPER(Inventory[[#This Row],[METAL]] &amp; " " &amp; Inventory[[#This Row],[Item Type]])</f>
        <v>925 Silver Bracelet</v>
      </c>
      <c r="U179" s="33">
        <f>Inventory[[#This Row],[Quantity]]*Inventory[[#This Row],[Weight (g)]]</f>
        <v>0</v>
      </c>
      <c r="V179" s="33">
        <f>Inventory[[#This Row],[Total Price GBP]]*Inventory[[#This Row],[Quantity]]</f>
        <v>0</v>
      </c>
      <c r="W179" s="33">
        <f>Inventory[[#This Row],[Total Cost GBP]]/EURtoGBP</f>
        <v>0</v>
      </c>
      <c r="X179" s="33">
        <f>Inventory[[#This Row],[Total Cost GBP]]/USDtoGBP</f>
        <v>0</v>
      </c>
      <c r="Y179" s="33">
        <f>Inventory[[#This Row],[Total Cost GBP]]/CADtoGBP</f>
        <v>0</v>
      </c>
      <c r="Z179" s="33">
        <f>Inventory[[#This Row],[Total Cost GBP]]*AUDtoGBP</f>
        <v>0</v>
      </c>
      <c r="AA179" s="33"/>
      <c r="AB179" s="33"/>
    </row>
    <row r="180" spans="1:28" x14ac:dyDescent="0.25">
      <c r="A180" t="s">
        <v>496</v>
      </c>
      <c r="B180" t="s">
        <v>497</v>
      </c>
      <c r="C180" t="s">
        <v>112</v>
      </c>
      <c r="D180" t="s">
        <v>493</v>
      </c>
      <c r="E180">
        <v>3.4520833333333329</v>
      </c>
      <c r="F180" t="s">
        <v>116</v>
      </c>
      <c r="G180" t="s">
        <v>1413</v>
      </c>
      <c r="H180">
        <v>3.7544420949999999</v>
      </c>
      <c r="I180" t="str">
        <f>IF(Inventory[[#This Row],[METAL]] = "925 Silver",  "7113.11.00"," 7113.19.00")</f>
        <v>7113.11.00</v>
      </c>
      <c r="J180" t="str">
        <f>IF(Inventory[[#This Row],[METAL]]= "925 Silver", "7113.11.10.00"," 7113.19.10.00")</f>
        <v>7113.11.10.00</v>
      </c>
      <c r="K180" t="str">
        <f>IF(Inventory[[#This Row],[METAL]] = "925 Silver",  "7113.11.00"," 7113.19.00")</f>
        <v>7113.11.00</v>
      </c>
      <c r="L180" s="106" t="str">
        <f>PROPER(Inventory[[#This Row],[METAL]] &amp; " " &amp; Inventory[[#This Row],[Item Type]])</f>
        <v>925 Silver Bracelet</v>
      </c>
      <c r="M180" s="106" t="str">
        <f>IFERROR(VLOOKUP(Inventory[[#This Row],[Short Description]],Map!$G$12:$H$32,2,FALSE), IF(F179 = "925 Silver", "7113.11.10.00", "7113.19.29.00"))</f>
        <v>7113.11.10.00</v>
      </c>
      <c r="N180" s="106" t="str">
        <f>Inventory[[#This Row],[ASIN]] &amp; " " &amp; Inventory[[#This Row],[Short Description]]</f>
        <v>B01MUCWT7T Ball and Bar Chain</v>
      </c>
      <c r="O180" s="33">
        <f>Inventory[[#This Row],[Total Price GBP]]/ EURtoGBP</f>
        <v>4.2617380883463021</v>
      </c>
      <c r="P180" s="33">
        <f>Inventory[[#This Row],[Total Price GBP]]/USDtoGBP</f>
        <v>5.146716366248425</v>
      </c>
      <c r="Q180" s="33">
        <f>Inventory[[#This Row],[Total Price GBP]]/ CADtoGBP</f>
        <v>6.5880928102786003</v>
      </c>
      <c r="R180" s="33">
        <f>Inventory[[#This Row],[Total Price GBP]]/AUDtoGBP</f>
        <v>6.7433761315468059</v>
      </c>
      <c r="S180" s="33">
        <f>IFERROR(VLOOKUP(Inventory[[#This Row],[Assigned Item SKU]],skuQuantity[#All],2,FALSE),0)</f>
        <v>0</v>
      </c>
      <c r="T180" s="33" t="str">
        <f>PROPER(Inventory[[#This Row],[METAL]] &amp; " " &amp; Inventory[[#This Row],[Item Type]])</f>
        <v>925 Silver Bracelet</v>
      </c>
      <c r="U180" s="33">
        <f>Inventory[[#This Row],[Quantity]]*Inventory[[#This Row],[Weight (g)]]</f>
        <v>0</v>
      </c>
      <c r="V180" s="33">
        <f>Inventory[[#This Row],[Total Price GBP]]*Inventory[[#This Row],[Quantity]]</f>
        <v>0</v>
      </c>
      <c r="W180" s="33">
        <f>Inventory[[#This Row],[Total Cost GBP]]/EURtoGBP</f>
        <v>0</v>
      </c>
      <c r="X180" s="33">
        <f>Inventory[[#This Row],[Total Cost GBP]]/USDtoGBP</f>
        <v>0</v>
      </c>
      <c r="Y180" s="33">
        <f>Inventory[[#This Row],[Total Cost GBP]]/CADtoGBP</f>
        <v>0</v>
      </c>
      <c r="Z180" s="33">
        <f>Inventory[[#This Row],[Total Cost GBP]]*AUDtoGBP</f>
        <v>0</v>
      </c>
      <c r="AA180" s="33"/>
      <c r="AB180" s="33"/>
    </row>
    <row r="181" spans="1:28" x14ac:dyDescent="0.25">
      <c r="A181" t="s">
        <v>498</v>
      </c>
      <c r="B181" t="s">
        <v>499</v>
      </c>
      <c r="C181" t="s">
        <v>112</v>
      </c>
      <c r="D181" t="s">
        <v>493</v>
      </c>
      <c r="E181">
        <v>6.9294117647058817</v>
      </c>
      <c r="F181" t="s">
        <v>116</v>
      </c>
      <c r="G181" t="s">
        <v>102</v>
      </c>
      <c r="H181">
        <v>6.8802268317647064</v>
      </c>
      <c r="I181" t="str">
        <f>IF(Inventory[[#This Row],[METAL]] = "925 Silver",  "7113.11.00"," 7113.19.00")</f>
        <v>7113.11.00</v>
      </c>
      <c r="J181" t="str">
        <f>IF(Inventory[[#This Row],[METAL]]= "925 Silver", "7113.11.10.00"," 7113.19.10.00")</f>
        <v>7113.11.10.00</v>
      </c>
      <c r="K181" t="str">
        <f>IF(Inventory[[#This Row],[METAL]] = "925 Silver",  "7113.11.00"," 7113.19.00")</f>
        <v>7113.11.00</v>
      </c>
      <c r="L181" s="106" t="str">
        <f>PROPER(Inventory[[#This Row],[METAL]] &amp; " " &amp; Inventory[[#This Row],[Item Type]])</f>
        <v>925 Silver Chain</v>
      </c>
      <c r="M181" s="106" t="str">
        <f>IFERROR(VLOOKUP(Inventory[[#This Row],[Short Description]],Map!$G$12:$H$32,2,FALSE), IF(F180 = "925 Silver", "7113.11.10.00", "7113.19.29.00"))</f>
        <v>7113.11.10.00</v>
      </c>
      <c r="N181" s="106" t="str">
        <f>Inventory[[#This Row],[ASIN]] &amp; " " &amp; Inventory[[#This Row],[Short Description]]</f>
        <v>B00DKD0AGI Ball and Bar Chain</v>
      </c>
      <c r="O181" s="33">
        <f>Inventory[[#This Row],[Total Price GBP]]/ EURtoGBP</f>
        <v>7.8098753432482635</v>
      </c>
      <c r="P181" s="33">
        <f>Inventory[[#This Row],[Total Price GBP]]/USDtoGBP</f>
        <v>9.4316479366410277</v>
      </c>
      <c r="Q181" s="33">
        <f>Inventory[[#This Row],[Total Price GBP]]/ CADtoGBP</f>
        <v>12.073051541745773</v>
      </c>
      <c r="R181" s="33">
        <f>Inventory[[#This Row],[Total Price GBP]]/AUDtoGBP</f>
        <v>12.35761698355612</v>
      </c>
      <c r="S181" s="33">
        <f>IFERROR(VLOOKUP(Inventory[[#This Row],[Assigned Item SKU]],skuQuantity[#All],2,FALSE),0)</f>
        <v>0</v>
      </c>
      <c r="T181" s="33" t="str">
        <f>PROPER(Inventory[[#This Row],[METAL]] &amp; " " &amp; Inventory[[#This Row],[Item Type]])</f>
        <v>925 Silver Chain</v>
      </c>
      <c r="U181" s="33">
        <f>Inventory[[#This Row],[Quantity]]*Inventory[[#This Row],[Weight (g)]]</f>
        <v>0</v>
      </c>
      <c r="V181" s="33">
        <f>Inventory[[#This Row],[Total Price GBP]]*Inventory[[#This Row],[Quantity]]</f>
        <v>0</v>
      </c>
      <c r="W181" s="33">
        <f>Inventory[[#This Row],[Total Cost GBP]]/EURtoGBP</f>
        <v>0</v>
      </c>
      <c r="X181" s="33">
        <f>Inventory[[#This Row],[Total Cost GBP]]/USDtoGBP</f>
        <v>0</v>
      </c>
      <c r="Y181" s="33">
        <f>Inventory[[#This Row],[Total Cost GBP]]/CADtoGBP</f>
        <v>0</v>
      </c>
      <c r="Z181" s="33">
        <f>Inventory[[#This Row],[Total Cost GBP]]*AUDtoGBP</f>
        <v>0</v>
      </c>
      <c r="AA181" s="33"/>
      <c r="AB181" s="33"/>
    </row>
    <row r="182" spans="1:28" x14ac:dyDescent="0.25">
      <c r="A182" t="s">
        <v>38</v>
      </c>
      <c r="B182" t="s">
        <v>500</v>
      </c>
      <c r="C182" t="s">
        <v>112</v>
      </c>
      <c r="D182" t="s">
        <v>493</v>
      </c>
      <c r="E182">
        <v>8.6196078431372545</v>
      </c>
      <c r="F182" t="s">
        <v>116</v>
      </c>
      <c r="G182" t="s">
        <v>102</v>
      </c>
      <c r="H182">
        <v>8.4734606711764702</v>
      </c>
      <c r="I182" t="str">
        <f>IF(Inventory[[#This Row],[METAL]] = "925 Silver",  "7113.11.00"," 7113.19.00")</f>
        <v>7113.11.00</v>
      </c>
      <c r="J182" t="str">
        <f>IF(Inventory[[#This Row],[METAL]]= "925 Silver", "7113.11.10.00"," 7113.19.10.00")</f>
        <v>7113.11.10.00</v>
      </c>
      <c r="K182" t="str">
        <f>IF(Inventory[[#This Row],[METAL]] = "925 Silver",  "7113.11.00"," 7113.19.00")</f>
        <v>7113.11.00</v>
      </c>
      <c r="L182" s="106" t="str">
        <f>PROPER(Inventory[[#This Row],[METAL]] &amp; " " &amp; Inventory[[#This Row],[Item Type]])</f>
        <v>925 Silver Chain</v>
      </c>
      <c r="M182" s="106" t="str">
        <f>IFERROR(VLOOKUP(Inventory[[#This Row],[Short Description]],Map!$G$12:$H$32,2,FALSE), IF(F181 = "925 Silver", "7113.11.10.00", "7113.19.29.00"))</f>
        <v>7113.11.10.00</v>
      </c>
      <c r="N182" s="106" t="str">
        <f>Inventory[[#This Row],[ASIN]] &amp; " " &amp; Inventory[[#This Row],[Short Description]]</f>
        <v>B00DKD0C66 Ball and Bar Chain</v>
      </c>
      <c r="O182" s="33">
        <f>Inventory[[#This Row],[Total Price GBP]]/ EURtoGBP</f>
        <v>9.6183851471698318</v>
      </c>
      <c r="P182" s="33">
        <f>Inventory[[#This Row],[Total Price GBP]]/USDtoGBP</f>
        <v>11.615706837824144</v>
      </c>
      <c r="Q182" s="33">
        <f>Inventory[[#This Row],[Total Price GBP]]/ CADtoGBP</f>
        <v>14.868772486942881</v>
      </c>
      <c r="R182" s="33">
        <f>Inventory[[#This Row],[Total Price GBP]]/AUDtoGBP</f>
        <v>15.219233909002927</v>
      </c>
      <c r="S182" s="33">
        <f>IFERROR(VLOOKUP(Inventory[[#This Row],[Assigned Item SKU]],skuQuantity[#All],2,FALSE),0)</f>
        <v>0</v>
      </c>
      <c r="T182" s="33" t="str">
        <f>PROPER(Inventory[[#This Row],[METAL]] &amp; " " &amp; Inventory[[#This Row],[Item Type]])</f>
        <v>925 Silver Chain</v>
      </c>
      <c r="U182" s="33">
        <f>Inventory[[#This Row],[Quantity]]*Inventory[[#This Row],[Weight (g)]]</f>
        <v>0</v>
      </c>
      <c r="V182" s="33">
        <f>Inventory[[#This Row],[Total Price GBP]]*Inventory[[#This Row],[Quantity]]</f>
        <v>0</v>
      </c>
      <c r="W182" s="33">
        <f>Inventory[[#This Row],[Total Cost GBP]]/EURtoGBP</f>
        <v>0</v>
      </c>
      <c r="X182" s="33">
        <f>Inventory[[#This Row],[Total Cost GBP]]/USDtoGBP</f>
        <v>0</v>
      </c>
      <c r="Y182" s="33">
        <f>Inventory[[#This Row],[Total Cost GBP]]/CADtoGBP</f>
        <v>0</v>
      </c>
      <c r="Z182" s="33">
        <f>Inventory[[#This Row],[Total Cost GBP]]*AUDtoGBP</f>
        <v>0</v>
      </c>
      <c r="AA182" s="33"/>
      <c r="AB182" s="33"/>
    </row>
    <row r="183" spans="1:28" x14ac:dyDescent="0.25">
      <c r="A183" t="s">
        <v>501</v>
      </c>
      <c r="B183" t="s">
        <v>502</v>
      </c>
      <c r="C183" t="s">
        <v>112</v>
      </c>
      <c r="D183" t="s">
        <v>493</v>
      </c>
      <c r="E183">
        <v>2.1949999999999998</v>
      </c>
      <c r="F183" t="s">
        <v>116</v>
      </c>
      <c r="G183" t="s">
        <v>102</v>
      </c>
      <c r="H183">
        <v>2.3787418337499999</v>
      </c>
      <c r="I183" t="str">
        <f>IF(Inventory[[#This Row],[METAL]] = "925 Silver",  "7113.11.00"," 7113.19.00")</f>
        <v>7113.11.00</v>
      </c>
      <c r="J183" t="str">
        <f>IF(Inventory[[#This Row],[METAL]]= "925 Silver", "7113.11.10.00"," 7113.19.10.00")</f>
        <v>7113.11.10.00</v>
      </c>
      <c r="K183" t="str">
        <f>IF(Inventory[[#This Row],[METAL]] = "925 Silver",  "7113.11.00"," 7113.19.00")</f>
        <v>7113.11.00</v>
      </c>
      <c r="L183" s="106" t="str">
        <f>PROPER(Inventory[[#This Row],[METAL]] &amp; " " &amp; Inventory[[#This Row],[Item Type]])</f>
        <v>925 Silver Chain</v>
      </c>
      <c r="M183" s="106" t="str">
        <f>IFERROR(VLOOKUP(Inventory[[#This Row],[Short Description]],Map!$G$12:$H$32,2,FALSE), IF(F182 = "925 Silver", "7113.11.10.00", "7113.19.29.00"))</f>
        <v>7113.11.10.00</v>
      </c>
      <c r="N183" s="106" t="str">
        <f>Inventory[[#This Row],[ASIN]] &amp; " " &amp; Inventory[[#This Row],[Short Description]]</f>
        <v>B00DKD0GGC Ball and Bar Chain</v>
      </c>
      <c r="O183" s="33">
        <f>Inventory[[#This Row],[Total Price GBP]]/ EURtoGBP</f>
        <v>2.7001547550129685</v>
      </c>
      <c r="P183" s="33">
        <f>Inventory[[#This Row],[Total Price GBP]]/USDtoGBP</f>
        <v>3.2608598606821544</v>
      </c>
      <c r="Q183" s="33">
        <f>Inventory[[#This Row],[Total Price GBP]]/ CADtoGBP</f>
        <v>4.1740880737800561</v>
      </c>
      <c r="R183" s="33">
        <f>Inventory[[#This Row],[Total Price GBP]]/AUDtoGBP</f>
        <v>4.2724725801961343</v>
      </c>
      <c r="S183" s="33">
        <f>IFERROR(VLOOKUP(Inventory[[#This Row],[Assigned Item SKU]],skuQuantity[#All],2,FALSE),0)</f>
        <v>0</v>
      </c>
      <c r="T183" s="33" t="str">
        <f>PROPER(Inventory[[#This Row],[METAL]] &amp; " " &amp; Inventory[[#This Row],[Item Type]])</f>
        <v>925 Silver Chain</v>
      </c>
      <c r="U183" s="33">
        <f>Inventory[[#This Row],[Quantity]]*Inventory[[#This Row],[Weight (g)]]</f>
        <v>0</v>
      </c>
      <c r="V183" s="33">
        <f>Inventory[[#This Row],[Total Price GBP]]*Inventory[[#This Row],[Quantity]]</f>
        <v>0</v>
      </c>
      <c r="W183" s="33">
        <f>Inventory[[#This Row],[Total Cost GBP]]/EURtoGBP</f>
        <v>0</v>
      </c>
      <c r="X183" s="33">
        <f>Inventory[[#This Row],[Total Cost GBP]]/USDtoGBP</f>
        <v>0</v>
      </c>
      <c r="Y183" s="33">
        <f>Inventory[[#This Row],[Total Cost GBP]]/CADtoGBP</f>
        <v>0</v>
      </c>
      <c r="Z183" s="33">
        <f>Inventory[[#This Row],[Total Cost GBP]]*AUDtoGBP</f>
        <v>0</v>
      </c>
      <c r="AA183" s="33"/>
      <c r="AB183" s="33"/>
    </row>
    <row r="184" spans="1:28" x14ac:dyDescent="0.25">
      <c r="A184" t="s">
        <v>503</v>
      </c>
      <c r="B184" t="s">
        <v>504</v>
      </c>
      <c r="C184" t="s">
        <v>112</v>
      </c>
      <c r="D184" t="s">
        <v>493</v>
      </c>
      <c r="E184">
        <v>2.3730769230769231</v>
      </c>
      <c r="F184" t="s">
        <v>116</v>
      </c>
      <c r="G184" t="s">
        <v>102</v>
      </c>
      <c r="H184">
        <v>2.5434653471153847</v>
      </c>
      <c r="I184" t="str">
        <f>IF(Inventory[[#This Row],[METAL]] = "925 Silver",  "7113.11.00"," 7113.19.00")</f>
        <v>7113.11.00</v>
      </c>
      <c r="J184" t="str">
        <f>IF(Inventory[[#This Row],[METAL]]= "925 Silver", "7113.11.10.00"," 7113.19.10.00")</f>
        <v>7113.11.10.00</v>
      </c>
      <c r="K184" t="str">
        <f>IF(Inventory[[#This Row],[METAL]] = "925 Silver",  "7113.11.00"," 7113.19.00")</f>
        <v>7113.11.00</v>
      </c>
      <c r="L184" s="106" t="str">
        <f>PROPER(Inventory[[#This Row],[METAL]] &amp; " " &amp; Inventory[[#This Row],[Item Type]])</f>
        <v>925 Silver Chain</v>
      </c>
      <c r="M184" s="106" t="str">
        <f>IFERROR(VLOOKUP(Inventory[[#This Row],[Short Description]],Map!$G$12:$H$32,2,FALSE), IF(F183 = "925 Silver", "7113.11.10.00", "7113.19.29.00"))</f>
        <v>7113.11.10.00</v>
      </c>
      <c r="N184" s="106" t="str">
        <f>Inventory[[#This Row],[ASIN]] &amp; " " &amp; Inventory[[#This Row],[Short Description]]</f>
        <v>B00DKD0H3O Ball and Bar Chain</v>
      </c>
      <c r="O184" s="33">
        <f>Inventory[[#This Row],[Total Price GBP]]/ EURtoGBP</f>
        <v>2.887135524243738</v>
      </c>
      <c r="P184" s="33">
        <f>Inventory[[#This Row],[Total Price GBP]]/USDtoGBP</f>
        <v>3.4866684310880238</v>
      </c>
      <c r="Q184" s="33">
        <f>Inventory[[#This Row],[Total Price GBP]]/ CADtoGBP</f>
        <v>4.4631360246144993</v>
      </c>
      <c r="R184" s="33">
        <f>Inventory[[#This Row],[Total Price GBP]]/AUDtoGBP</f>
        <v>4.5683334778277613</v>
      </c>
      <c r="S184" s="33">
        <f>IFERROR(VLOOKUP(Inventory[[#This Row],[Assigned Item SKU]],skuQuantity[#All],2,FALSE),0)</f>
        <v>0</v>
      </c>
      <c r="T184" s="33" t="str">
        <f>PROPER(Inventory[[#This Row],[METAL]] &amp; " " &amp; Inventory[[#This Row],[Item Type]])</f>
        <v>925 Silver Chain</v>
      </c>
      <c r="U184" s="33">
        <f>Inventory[[#This Row],[Quantity]]*Inventory[[#This Row],[Weight (g)]]</f>
        <v>0</v>
      </c>
      <c r="V184" s="33">
        <f>Inventory[[#This Row],[Total Price GBP]]*Inventory[[#This Row],[Quantity]]</f>
        <v>0</v>
      </c>
      <c r="W184" s="33">
        <f>Inventory[[#This Row],[Total Cost GBP]]/EURtoGBP</f>
        <v>0</v>
      </c>
      <c r="X184" s="33">
        <f>Inventory[[#This Row],[Total Cost GBP]]/USDtoGBP</f>
        <v>0</v>
      </c>
      <c r="Y184" s="33">
        <f>Inventory[[#This Row],[Total Cost GBP]]/CADtoGBP</f>
        <v>0</v>
      </c>
      <c r="Z184" s="33">
        <f>Inventory[[#This Row],[Total Cost GBP]]*AUDtoGBP</f>
        <v>0</v>
      </c>
      <c r="AA184" s="33"/>
      <c r="AB184" s="33"/>
    </row>
    <row r="185" spans="1:28" x14ac:dyDescent="0.25">
      <c r="A185" t="s">
        <v>505</v>
      </c>
      <c r="B185" t="s">
        <v>506</v>
      </c>
      <c r="C185" t="s">
        <v>112</v>
      </c>
      <c r="D185" t="s">
        <v>493</v>
      </c>
      <c r="E185">
        <v>3.0960784313725491</v>
      </c>
      <c r="F185" t="s">
        <v>116</v>
      </c>
      <c r="G185" t="s">
        <v>102</v>
      </c>
      <c r="H185">
        <v>3.2122513220588234</v>
      </c>
      <c r="I185" t="str">
        <f>IF(Inventory[[#This Row],[METAL]] = "925 Silver",  "7113.11.00"," 7113.19.00")</f>
        <v>7113.11.00</v>
      </c>
      <c r="J185" t="str">
        <f>IF(Inventory[[#This Row],[METAL]]= "925 Silver", "7113.11.10.00"," 7113.19.10.00")</f>
        <v>7113.11.10.00</v>
      </c>
      <c r="K185" t="str">
        <f>IF(Inventory[[#This Row],[METAL]] = "925 Silver",  "7113.11.00"," 7113.19.00")</f>
        <v>7113.11.00</v>
      </c>
      <c r="L185" s="106" t="str">
        <f>PROPER(Inventory[[#This Row],[METAL]] &amp; " " &amp; Inventory[[#This Row],[Item Type]])</f>
        <v>925 Silver Chain</v>
      </c>
      <c r="M185" s="106" t="str">
        <f>IFERROR(VLOOKUP(Inventory[[#This Row],[Short Description]],Map!$G$12:$H$32,2,FALSE), IF(F184 = "925 Silver", "7113.11.10.00", "7113.19.29.00"))</f>
        <v>7113.11.10.00</v>
      </c>
      <c r="N185" s="106" t="str">
        <f>Inventory[[#This Row],[ASIN]] &amp; " " &amp; Inventory[[#This Row],[Short Description]]</f>
        <v>B01N9TYXR7 Ball and Bar Chain</v>
      </c>
      <c r="O185" s="33">
        <f>Inventory[[#This Row],[Total Price GBP]]/ EURtoGBP</f>
        <v>3.6462871079541452</v>
      </c>
      <c r="P185" s="33">
        <f>Inventory[[#This Row],[Total Price GBP]]/USDtoGBP</f>
        <v>4.4034628936641749</v>
      </c>
      <c r="Q185" s="33">
        <f>Inventory[[#This Row],[Total Price GBP]]/ CADtoGBP</f>
        <v>5.6366856390852567</v>
      </c>
      <c r="R185" s="33">
        <f>Inventory[[#This Row],[Total Price GBP]]/AUDtoGBP</f>
        <v>5.7695440082958962</v>
      </c>
      <c r="S185" s="33">
        <f>IFERROR(VLOOKUP(Inventory[[#This Row],[Assigned Item SKU]],skuQuantity[#All],2,FALSE),0)</f>
        <v>0</v>
      </c>
      <c r="T185" s="33" t="str">
        <f>PROPER(Inventory[[#This Row],[METAL]] &amp; " " &amp; Inventory[[#This Row],[Item Type]])</f>
        <v>925 Silver Chain</v>
      </c>
      <c r="U185" s="33">
        <f>Inventory[[#This Row],[Quantity]]*Inventory[[#This Row],[Weight (g)]]</f>
        <v>0</v>
      </c>
      <c r="V185" s="33">
        <f>Inventory[[#This Row],[Total Price GBP]]*Inventory[[#This Row],[Quantity]]</f>
        <v>0</v>
      </c>
      <c r="W185" s="33">
        <f>Inventory[[#This Row],[Total Cost GBP]]/EURtoGBP</f>
        <v>0</v>
      </c>
      <c r="X185" s="33">
        <f>Inventory[[#This Row],[Total Cost GBP]]/USDtoGBP</f>
        <v>0</v>
      </c>
      <c r="Y185" s="33">
        <f>Inventory[[#This Row],[Total Cost GBP]]/CADtoGBP</f>
        <v>0</v>
      </c>
      <c r="Z185" s="33">
        <f>Inventory[[#This Row],[Total Cost GBP]]*AUDtoGBP</f>
        <v>0</v>
      </c>
      <c r="AA185" s="33"/>
      <c r="AB185" s="33"/>
    </row>
    <row r="186" spans="1:28" x14ac:dyDescent="0.25">
      <c r="A186" t="s">
        <v>37</v>
      </c>
      <c r="B186" t="s">
        <v>507</v>
      </c>
      <c r="C186" t="s">
        <v>112</v>
      </c>
      <c r="D186" t="s">
        <v>212</v>
      </c>
      <c r="E186">
        <v>1.66</v>
      </c>
      <c r="F186" t="s">
        <v>116</v>
      </c>
      <c r="G186" t="s">
        <v>1413</v>
      </c>
      <c r="H186">
        <v>1.9277318020000005</v>
      </c>
      <c r="I186" t="str">
        <f>IF(Inventory[[#This Row],[METAL]] = "925 Silver",  "7113.11.00"," 7113.19.00")</f>
        <v>7113.11.00</v>
      </c>
      <c r="J186" t="str">
        <f>IF(Inventory[[#This Row],[METAL]]= "925 Silver", "7113.11.10.00"," 7113.19.10.00")</f>
        <v>7113.11.10.00</v>
      </c>
      <c r="K186" t="str">
        <f>IF(Inventory[[#This Row],[METAL]] = "925 Silver",  "7113.11.00"," 7113.19.00")</f>
        <v>7113.11.00</v>
      </c>
      <c r="L186" s="106" t="str">
        <f>PROPER(Inventory[[#This Row],[METAL]] &amp; " " &amp; Inventory[[#This Row],[Item Type]])</f>
        <v>925 Silver Bracelet</v>
      </c>
      <c r="M186" s="106" t="str">
        <f>IFERROR(VLOOKUP(Inventory[[#This Row],[Short Description]],Map!$G$12:$H$32,2,FALSE), IF(F185 = "925 Silver", "7113.11.10.00", "7113.19.29.00"))</f>
        <v>7113.11.10.00</v>
      </c>
      <c r="N186" s="106" t="str">
        <f>Inventory[[#This Row],[ASIN]] &amp; " " &amp; Inventory[[#This Row],[Short Description]]</f>
        <v>B01MYAH6T3 Ball Chain</v>
      </c>
      <c r="O186" s="33">
        <f>Inventory[[#This Row],[Total Price GBP]]/ EURtoGBP</f>
        <v>2.1882047550129693</v>
      </c>
      <c r="P186" s="33">
        <f>Inventory[[#This Row],[Total Price GBP]]/USDtoGBP</f>
        <v>2.6426000359158479</v>
      </c>
      <c r="Q186" s="33">
        <f>Inventory[[#This Row],[Total Price GBP]]/ CADtoGBP</f>
        <v>3.3826799571140049</v>
      </c>
      <c r="R186" s="33">
        <f>Inventory[[#This Row],[Total Price GBP]]/AUDtoGBP</f>
        <v>3.4624107371219202</v>
      </c>
      <c r="S186" s="33">
        <f>IFERROR(VLOOKUP(Inventory[[#This Row],[Assigned Item SKU]],skuQuantity[#All],2,FALSE),0)</f>
        <v>0</v>
      </c>
      <c r="T186" s="33" t="str">
        <f>PROPER(Inventory[[#This Row],[METAL]] &amp; " " &amp; Inventory[[#This Row],[Item Type]])</f>
        <v>925 Silver Bracelet</v>
      </c>
      <c r="U186" s="33">
        <f>Inventory[[#This Row],[Quantity]]*Inventory[[#This Row],[Weight (g)]]</f>
        <v>0</v>
      </c>
      <c r="V186" s="33">
        <f>Inventory[[#This Row],[Total Price GBP]]*Inventory[[#This Row],[Quantity]]</f>
        <v>0</v>
      </c>
      <c r="W186" s="33">
        <f>Inventory[[#This Row],[Total Cost GBP]]/EURtoGBP</f>
        <v>0</v>
      </c>
      <c r="X186" s="33">
        <f>Inventory[[#This Row],[Total Cost GBP]]/USDtoGBP</f>
        <v>0</v>
      </c>
      <c r="Y186" s="33">
        <f>Inventory[[#This Row],[Total Cost GBP]]/CADtoGBP</f>
        <v>0</v>
      </c>
      <c r="Z186" s="33">
        <f>Inventory[[#This Row],[Total Cost GBP]]*AUDtoGBP</f>
        <v>0</v>
      </c>
      <c r="AA186" s="33"/>
      <c r="AB186" s="33"/>
    </row>
    <row r="187" spans="1:28" x14ac:dyDescent="0.25">
      <c r="A187" t="s">
        <v>36</v>
      </c>
      <c r="B187" t="s">
        <v>508</v>
      </c>
      <c r="C187" t="s">
        <v>112</v>
      </c>
      <c r="D187" t="s">
        <v>212</v>
      </c>
      <c r="E187">
        <v>1.78</v>
      </c>
      <c r="F187" t="s">
        <v>116</v>
      </c>
      <c r="G187" t="s">
        <v>1413</v>
      </c>
      <c r="H187">
        <v>2.0419048659999999</v>
      </c>
      <c r="I187" t="str">
        <f>IF(Inventory[[#This Row],[METAL]] = "925 Silver",  "7113.11.00"," 7113.19.00")</f>
        <v>7113.11.00</v>
      </c>
      <c r="J187" t="str">
        <f>IF(Inventory[[#This Row],[METAL]]= "925 Silver", "7113.11.10.00"," 7113.19.10.00")</f>
        <v>7113.11.10.00</v>
      </c>
      <c r="K187" t="str">
        <f>IF(Inventory[[#This Row],[METAL]] = "925 Silver",  "7113.11.00"," 7113.19.00")</f>
        <v>7113.11.00</v>
      </c>
      <c r="L187" s="106" t="str">
        <f>PROPER(Inventory[[#This Row],[METAL]] &amp; " " &amp; Inventory[[#This Row],[Item Type]])</f>
        <v>925 Silver Bracelet</v>
      </c>
      <c r="M187" s="106" t="str">
        <f>IFERROR(VLOOKUP(Inventory[[#This Row],[Short Description]],Map!$G$12:$H$32,2,FALSE), IF(F186 = "925 Silver", "7113.11.10.00", "7113.19.29.00"))</f>
        <v>7113.11.10.00</v>
      </c>
      <c r="N187" s="106" t="str">
        <f>Inventory[[#This Row],[ASIN]] &amp; " " &amp; Inventory[[#This Row],[Short Description]]</f>
        <v>B01N4Q9ZOM Ball Chain</v>
      </c>
      <c r="O187" s="33">
        <f>Inventory[[#This Row],[Total Price GBP]]/ EURtoGBP</f>
        <v>2.3178047550129688</v>
      </c>
      <c r="P187" s="33">
        <f>Inventory[[#This Row],[Total Price GBP]]/USDtoGBP</f>
        <v>2.7991123384643641</v>
      </c>
      <c r="Q187" s="33">
        <f>Inventory[[#This Row],[Total Price GBP]]/ CADtoGBP</f>
        <v>3.5830247015615484</v>
      </c>
      <c r="R187" s="33">
        <f>Inventory[[#This Row],[Total Price GBP]]/AUDtoGBP</f>
        <v>3.6674776672174723</v>
      </c>
      <c r="S187" s="33">
        <f>IFERROR(VLOOKUP(Inventory[[#This Row],[Assigned Item SKU]],skuQuantity[#All],2,FALSE),0)</f>
        <v>0</v>
      </c>
      <c r="T187" s="33" t="str">
        <f>PROPER(Inventory[[#This Row],[METAL]] &amp; " " &amp; Inventory[[#This Row],[Item Type]])</f>
        <v>925 Silver Bracelet</v>
      </c>
      <c r="U187" s="33">
        <f>Inventory[[#This Row],[Quantity]]*Inventory[[#This Row],[Weight (g)]]</f>
        <v>0</v>
      </c>
      <c r="V187" s="33">
        <f>Inventory[[#This Row],[Total Price GBP]]*Inventory[[#This Row],[Quantity]]</f>
        <v>0</v>
      </c>
      <c r="W187" s="33">
        <f>Inventory[[#This Row],[Total Cost GBP]]/EURtoGBP</f>
        <v>0</v>
      </c>
      <c r="X187" s="33">
        <f>Inventory[[#This Row],[Total Cost GBP]]/USDtoGBP</f>
        <v>0</v>
      </c>
      <c r="Y187" s="33">
        <f>Inventory[[#This Row],[Total Cost GBP]]/CADtoGBP</f>
        <v>0</v>
      </c>
      <c r="Z187" s="33">
        <f>Inventory[[#This Row],[Total Cost GBP]]*AUDtoGBP</f>
        <v>0</v>
      </c>
      <c r="AA187" s="33"/>
      <c r="AB187" s="33"/>
    </row>
    <row r="188" spans="1:28" x14ac:dyDescent="0.25">
      <c r="A188" t="s">
        <v>35</v>
      </c>
      <c r="B188" t="s">
        <v>509</v>
      </c>
      <c r="C188" t="s">
        <v>112</v>
      </c>
      <c r="D188" t="s">
        <v>212</v>
      </c>
      <c r="E188">
        <v>1.88</v>
      </c>
      <c r="F188" t="s">
        <v>116</v>
      </c>
      <c r="G188" t="s">
        <v>1413</v>
      </c>
      <c r="H188">
        <v>2.1370490860000002</v>
      </c>
      <c r="I188" t="str">
        <f>IF(Inventory[[#This Row],[METAL]] = "925 Silver",  "7113.11.00"," 7113.19.00")</f>
        <v>7113.11.00</v>
      </c>
      <c r="J188" t="str">
        <f>IF(Inventory[[#This Row],[METAL]]= "925 Silver", "7113.11.10.00"," 7113.19.10.00")</f>
        <v>7113.11.10.00</v>
      </c>
      <c r="K188" t="str">
        <f>IF(Inventory[[#This Row],[METAL]] = "925 Silver",  "7113.11.00"," 7113.19.00")</f>
        <v>7113.11.00</v>
      </c>
      <c r="L188" s="106" t="str">
        <f>PROPER(Inventory[[#This Row],[METAL]] &amp; " " &amp; Inventory[[#This Row],[Item Type]])</f>
        <v>925 Silver Bracelet</v>
      </c>
      <c r="M188" s="106" t="str">
        <f>IFERROR(VLOOKUP(Inventory[[#This Row],[Short Description]],Map!$G$12:$H$32,2,FALSE), IF(F187 = "925 Silver", "7113.11.10.00", "7113.19.29.00"))</f>
        <v>7113.11.10.00</v>
      </c>
      <c r="N188" s="106" t="str">
        <f>Inventory[[#This Row],[ASIN]] &amp; " " &amp; Inventory[[#This Row],[Short Description]]</f>
        <v>B01MZC1QYT Ball Chain</v>
      </c>
      <c r="O188" s="33">
        <f>Inventory[[#This Row],[Total Price GBP]]/ EURtoGBP</f>
        <v>2.4258047550129689</v>
      </c>
      <c r="P188" s="33">
        <f>Inventory[[#This Row],[Total Price GBP]]/USDtoGBP</f>
        <v>2.9295392572547958</v>
      </c>
      <c r="Q188" s="33">
        <f>Inventory[[#This Row],[Total Price GBP]]/ CADtoGBP</f>
        <v>3.749978655267836</v>
      </c>
      <c r="R188" s="33">
        <f>Inventory[[#This Row],[Total Price GBP]]/AUDtoGBP</f>
        <v>3.8383667756304334</v>
      </c>
      <c r="S188" s="33">
        <f>IFERROR(VLOOKUP(Inventory[[#This Row],[Assigned Item SKU]],skuQuantity[#All],2,FALSE),0)</f>
        <v>0</v>
      </c>
      <c r="T188" s="33" t="str">
        <f>PROPER(Inventory[[#This Row],[METAL]] &amp; " " &amp; Inventory[[#This Row],[Item Type]])</f>
        <v>925 Silver Bracelet</v>
      </c>
      <c r="U188" s="33">
        <f>Inventory[[#This Row],[Quantity]]*Inventory[[#This Row],[Weight (g)]]</f>
        <v>0</v>
      </c>
      <c r="V188" s="33">
        <f>Inventory[[#This Row],[Total Price GBP]]*Inventory[[#This Row],[Quantity]]</f>
        <v>0</v>
      </c>
      <c r="W188" s="33">
        <f>Inventory[[#This Row],[Total Cost GBP]]/EURtoGBP</f>
        <v>0</v>
      </c>
      <c r="X188" s="33">
        <f>Inventory[[#This Row],[Total Cost GBP]]/USDtoGBP</f>
        <v>0</v>
      </c>
      <c r="Y188" s="33">
        <f>Inventory[[#This Row],[Total Cost GBP]]/CADtoGBP</f>
        <v>0</v>
      </c>
      <c r="Z188" s="33">
        <f>Inventory[[#This Row],[Total Cost GBP]]*AUDtoGBP</f>
        <v>0</v>
      </c>
      <c r="AA188" s="33"/>
      <c r="AB188" s="33"/>
    </row>
    <row r="189" spans="1:28" x14ac:dyDescent="0.25">
      <c r="A189" t="s">
        <v>84</v>
      </c>
      <c r="B189" t="s">
        <v>510</v>
      </c>
      <c r="C189" t="s">
        <v>112</v>
      </c>
      <c r="D189" t="s">
        <v>212</v>
      </c>
      <c r="E189">
        <v>2.4500000000000002</v>
      </c>
      <c r="F189" t="s">
        <v>116</v>
      </c>
      <c r="G189" t="s">
        <v>1425</v>
      </c>
      <c r="H189">
        <v>3.2405458450000002</v>
      </c>
      <c r="I189" t="str">
        <f>IF(Inventory[[#This Row],[METAL]] = "925 Silver",  "7113.11.00"," 7113.19.00")</f>
        <v>7113.11.00</v>
      </c>
      <c r="J189" t="str">
        <f>IF(Inventory[[#This Row],[METAL]]= "925 Silver", "7113.11.10.00"," 7113.19.10.00")</f>
        <v>7113.11.10.00</v>
      </c>
      <c r="K189" t="str">
        <f>IF(Inventory[[#This Row],[METAL]] = "925 Silver",  "7113.11.00"," 7113.19.00")</f>
        <v>7113.11.00</v>
      </c>
      <c r="L189" s="106" t="str">
        <f>PROPER(Inventory[[#This Row],[METAL]] &amp; " " &amp; Inventory[[#This Row],[Item Type]])</f>
        <v>925 Silver Anklet</v>
      </c>
      <c r="M189" s="106" t="str">
        <f>IFERROR(VLOOKUP(Inventory[[#This Row],[Short Description]],Map!$G$12:$H$32,2,FALSE), IF(F188 = "925 Silver", "7113.11.10.00", "7113.19.29.00"))</f>
        <v>7113.11.10.00</v>
      </c>
      <c r="N189" s="106" t="str">
        <f>Inventory[[#This Row],[ASIN]] &amp; " " &amp; Inventory[[#This Row],[Short Description]]</f>
        <v>B0719HGZ9V Ball Chain</v>
      </c>
      <c r="O189" s="33">
        <f>Inventory[[#This Row],[Total Price GBP]]/ EURtoGBP</f>
        <v>3.678404755012969</v>
      </c>
      <c r="P189" s="33">
        <f>Inventory[[#This Row],[Total Price GBP]]/USDtoGBP</f>
        <v>4.4422499838927028</v>
      </c>
      <c r="Q189" s="33">
        <f>Inventory[[#This Row],[Total Price GBP]]/ CADtoGBP</f>
        <v>5.6863353442724209</v>
      </c>
      <c r="R189" s="33">
        <f>Inventory[[#This Row],[Total Price GBP]]/AUDtoGBP</f>
        <v>5.8203639719089013</v>
      </c>
      <c r="S189" s="33">
        <f>IFERROR(VLOOKUP(Inventory[[#This Row],[Assigned Item SKU]],skuQuantity[#All],2,FALSE),0)</f>
        <v>0</v>
      </c>
      <c r="T189" s="33" t="str">
        <f>PROPER(Inventory[[#This Row],[METAL]] &amp; " " &amp; Inventory[[#This Row],[Item Type]])</f>
        <v>925 Silver Anklet</v>
      </c>
      <c r="U189" s="33">
        <f>Inventory[[#This Row],[Quantity]]*Inventory[[#This Row],[Weight (g)]]</f>
        <v>0</v>
      </c>
      <c r="V189" s="33">
        <f>Inventory[[#This Row],[Total Price GBP]]*Inventory[[#This Row],[Quantity]]</f>
        <v>0</v>
      </c>
      <c r="W189" s="33">
        <f>Inventory[[#This Row],[Total Cost GBP]]/EURtoGBP</f>
        <v>0</v>
      </c>
      <c r="X189" s="33">
        <f>Inventory[[#This Row],[Total Cost GBP]]/USDtoGBP</f>
        <v>0</v>
      </c>
      <c r="Y189" s="33">
        <f>Inventory[[#This Row],[Total Cost GBP]]/CADtoGBP</f>
        <v>0</v>
      </c>
      <c r="Z189" s="33">
        <f>Inventory[[#This Row],[Total Cost GBP]]*AUDtoGBP</f>
        <v>0</v>
      </c>
      <c r="AA189" s="33"/>
      <c r="AB189" s="33"/>
    </row>
    <row r="190" spans="1:28" x14ac:dyDescent="0.25">
      <c r="A190" t="s">
        <v>511</v>
      </c>
      <c r="B190" t="s">
        <v>512</v>
      </c>
      <c r="C190" t="s">
        <v>112</v>
      </c>
      <c r="D190" t="s">
        <v>212</v>
      </c>
      <c r="E190">
        <v>4.0571428571428569</v>
      </c>
      <c r="F190" t="s">
        <v>116</v>
      </c>
      <c r="G190" t="s">
        <v>102</v>
      </c>
      <c r="H190">
        <v>4.0297646328571428</v>
      </c>
      <c r="I190" t="str">
        <f>IF(Inventory[[#This Row],[METAL]] = "925 Silver",  "7113.11.00"," 7113.19.00")</f>
        <v>7113.11.00</v>
      </c>
      <c r="J190" t="str">
        <f>IF(Inventory[[#This Row],[METAL]]= "925 Silver", "7113.11.10.00"," 7113.19.10.00")</f>
        <v>7113.11.10.00</v>
      </c>
      <c r="K190" t="str">
        <f>IF(Inventory[[#This Row],[METAL]] = "925 Silver",  "7113.11.00"," 7113.19.00")</f>
        <v>7113.11.00</v>
      </c>
      <c r="L190" s="106" t="str">
        <f>PROPER(Inventory[[#This Row],[METAL]] &amp; " " &amp; Inventory[[#This Row],[Item Type]])</f>
        <v>925 Silver Chain</v>
      </c>
      <c r="M190" s="106" t="str">
        <f>IFERROR(VLOOKUP(Inventory[[#This Row],[Short Description]],Map!$G$12:$H$32,2,FALSE), IF(F189 = "925 Silver", "7113.11.10.00", "7113.19.29.00"))</f>
        <v>7113.11.10.00</v>
      </c>
      <c r="N190" s="106" t="str">
        <f>Inventory[[#This Row],[ASIN]] &amp; " " &amp; Inventory[[#This Row],[Short Description]]</f>
        <v>B00DKD0L5S Ball Chain</v>
      </c>
      <c r="O190" s="33">
        <f>Inventory[[#This Row],[Total Price GBP]]/ EURtoGBP</f>
        <v>4.5742618978701115</v>
      </c>
      <c r="P190" s="33">
        <f>Inventory[[#This Row],[Total Price GBP]]/USDtoGBP</f>
        <v>5.5241378248117403</v>
      </c>
      <c r="Q190" s="33">
        <f>Inventory[[#This Row],[Total Price GBP]]/ CADtoGBP</f>
        <v>7.0712139734948094</v>
      </c>
      <c r="R190" s="33">
        <f>Inventory[[#This Row],[Total Price GBP]]/AUDtoGBP</f>
        <v>7.2378846053185262</v>
      </c>
      <c r="S190" s="33">
        <f>IFERROR(VLOOKUP(Inventory[[#This Row],[Assigned Item SKU]],skuQuantity[#All],2,FALSE),0)</f>
        <v>0</v>
      </c>
      <c r="T190" s="33" t="str">
        <f>PROPER(Inventory[[#This Row],[METAL]] &amp; " " &amp; Inventory[[#This Row],[Item Type]])</f>
        <v>925 Silver Chain</v>
      </c>
      <c r="U190" s="33">
        <f>Inventory[[#This Row],[Quantity]]*Inventory[[#This Row],[Weight (g)]]</f>
        <v>0</v>
      </c>
      <c r="V190" s="33">
        <f>Inventory[[#This Row],[Total Price GBP]]*Inventory[[#This Row],[Quantity]]</f>
        <v>0</v>
      </c>
      <c r="W190" s="33">
        <f>Inventory[[#This Row],[Total Cost GBP]]/EURtoGBP</f>
        <v>0</v>
      </c>
      <c r="X190" s="33">
        <f>Inventory[[#This Row],[Total Cost GBP]]/USDtoGBP</f>
        <v>0</v>
      </c>
      <c r="Y190" s="33">
        <f>Inventory[[#This Row],[Total Cost GBP]]/CADtoGBP</f>
        <v>0</v>
      </c>
      <c r="Z190" s="33">
        <f>Inventory[[#This Row],[Total Cost GBP]]*AUDtoGBP</f>
        <v>0</v>
      </c>
      <c r="AA190" s="33"/>
      <c r="AB190" s="33"/>
    </row>
    <row r="191" spans="1:28" x14ac:dyDescent="0.25">
      <c r="A191" t="s">
        <v>513</v>
      </c>
      <c r="B191" t="s">
        <v>514</v>
      </c>
      <c r="C191" t="s">
        <v>112</v>
      </c>
      <c r="D191" t="s">
        <v>212</v>
      </c>
      <c r="E191">
        <v>4.5619047619047617</v>
      </c>
      <c r="F191" t="s">
        <v>116</v>
      </c>
      <c r="G191" t="s">
        <v>102</v>
      </c>
      <c r="H191">
        <v>4.4877825314285715</v>
      </c>
      <c r="I191" t="str">
        <f>IF(Inventory[[#This Row],[METAL]] = "925 Silver",  "7113.11.00"," 7113.19.00")</f>
        <v>7113.11.00</v>
      </c>
      <c r="J191" t="str">
        <f>IF(Inventory[[#This Row],[METAL]]= "925 Silver", "7113.11.10.00"," 7113.19.10.00")</f>
        <v>7113.11.10.00</v>
      </c>
      <c r="K191" t="str">
        <f>IF(Inventory[[#This Row],[METAL]] = "925 Silver",  "7113.11.00"," 7113.19.00")</f>
        <v>7113.11.00</v>
      </c>
      <c r="L191" s="106" t="str">
        <f>PROPER(Inventory[[#This Row],[METAL]] &amp; " " &amp; Inventory[[#This Row],[Item Type]])</f>
        <v>925 Silver Chain</v>
      </c>
      <c r="M191" s="106" t="str">
        <f>IFERROR(VLOOKUP(Inventory[[#This Row],[Short Description]],Map!$G$12:$H$32,2,FALSE), IF(F190 = "925 Silver", "7113.11.10.00", "7113.19.29.00"))</f>
        <v>7113.11.10.00</v>
      </c>
      <c r="N191" s="106" t="str">
        <f>Inventory[[#This Row],[ASIN]] &amp; " " &amp; Inventory[[#This Row],[Short Description]]</f>
        <v>B00DKD0LXK Ball Chain</v>
      </c>
      <c r="O191" s="33">
        <f>Inventory[[#This Row],[Total Price GBP]]/ EURtoGBP</f>
        <v>5.0941666597748734</v>
      </c>
      <c r="P191" s="33">
        <f>Inventory[[#This Row],[Total Price GBP]]/USDtoGBP</f>
        <v>6.152004270734988</v>
      </c>
      <c r="Q191" s="33">
        <f>Inventory[[#This Row],[Total Price GBP]]/ CADtoGBP</f>
        <v>7.874919117483012</v>
      </c>
      <c r="R191" s="33">
        <f>Inventory[[#This Row],[Total Price GBP]]/AUDtoGBP</f>
        <v>8.0605333203329472</v>
      </c>
      <c r="S191" s="33">
        <f>IFERROR(VLOOKUP(Inventory[[#This Row],[Assigned Item SKU]],skuQuantity[#All],2,FALSE),0)</f>
        <v>0</v>
      </c>
      <c r="T191" s="33" t="str">
        <f>PROPER(Inventory[[#This Row],[METAL]] &amp; " " &amp; Inventory[[#This Row],[Item Type]])</f>
        <v>925 Silver Chain</v>
      </c>
      <c r="U191" s="33">
        <f>Inventory[[#This Row],[Quantity]]*Inventory[[#This Row],[Weight (g)]]</f>
        <v>0</v>
      </c>
      <c r="V191" s="33">
        <f>Inventory[[#This Row],[Total Price GBP]]*Inventory[[#This Row],[Quantity]]</f>
        <v>0</v>
      </c>
      <c r="W191" s="33">
        <f>Inventory[[#This Row],[Total Cost GBP]]/EURtoGBP</f>
        <v>0</v>
      </c>
      <c r="X191" s="33">
        <f>Inventory[[#This Row],[Total Cost GBP]]/USDtoGBP</f>
        <v>0</v>
      </c>
      <c r="Y191" s="33">
        <f>Inventory[[#This Row],[Total Cost GBP]]/CADtoGBP</f>
        <v>0</v>
      </c>
      <c r="Z191" s="33">
        <f>Inventory[[#This Row],[Total Cost GBP]]*AUDtoGBP</f>
        <v>0</v>
      </c>
      <c r="AA191" s="33"/>
      <c r="AB191" s="33"/>
    </row>
    <row r="192" spans="1:28" x14ac:dyDescent="0.25">
      <c r="A192" t="s">
        <v>515</v>
      </c>
      <c r="B192" t="s">
        <v>516</v>
      </c>
      <c r="C192" t="s">
        <v>112</v>
      </c>
      <c r="D192" t="s">
        <v>212</v>
      </c>
      <c r="E192">
        <v>5.3849999999999998</v>
      </c>
      <c r="F192" t="s">
        <v>116</v>
      </c>
      <c r="G192" t="s">
        <v>102</v>
      </c>
      <c r="H192">
        <v>5.2346541707500007</v>
      </c>
      <c r="I192" t="str">
        <f>IF(Inventory[[#This Row],[METAL]] = "925 Silver",  "7113.11.00"," 7113.19.00")</f>
        <v>7113.11.00</v>
      </c>
      <c r="J192" t="str">
        <f>IF(Inventory[[#This Row],[METAL]]= "925 Silver", "7113.11.10.00"," 7113.19.10.00")</f>
        <v>7113.11.10.00</v>
      </c>
      <c r="K192" t="str">
        <f>IF(Inventory[[#This Row],[METAL]] = "925 Silver",  "7113.11.00"," 7113.19.00")</f>
        <v>7113.11.00</v>
      </c>
      <c r="L192" s="106" t="str">
        <f>PROPER(Inventory[[#This Row],[METAL]] &amp; " " &amp; Inventory[[#This Row],[Item Type]])</f>
        <v>925 Silver Chain</v>
      </c>
      <c r="M192" s="106" t="str">
        <f>IFERROR(VLOOKUP(Inventory[[#This Row],[Short Description]],Map!$G$12:$H$32,2,FALSE), IF(F191 = "925 Silver", "7113.11.10.00", "7113.19.29.00"))</f>
        <v>7113.11.10.00</v>
      </c>
      <c r="N192" s="106" t="str">
        <f>Inventory[[#This Row],[ASIN]] &amp; " " &amp; Inventory[[#This Row],[Short Description]]</f>
        <v>B00DKD0NJ2 Ball Chain</v>
      </c>
      <c r="O192" s="33">
        <f>Inventory[[#This Row],[Total Price GBP]]/ EURtoGBP</f>
        <v>5.9419547550129694</v>
      </c>
      <c r="P192" s="33">
        <f>Inventory[[#This Row],[Total Price GBP]]/USDtoGBP</f>
        <v>7.1758412063749271</v>
      </c>
      <c r="Q192" s="33">
        <f>Inventory[[#This Row],[Total Price GBP]]/ CADtoGBP</f>
        <v>9.1854892508637747</v>
      </c>
      <c r="R192" s="33">
        <f>Inventory[[#This Row],[Total Price GBP]]/AUDtoGBP</f>
        <v>9.4019939843918401</v>
      </c>
      <c r="S192" s="33">
        <f>IFERROR(VLOOKUP(Inventory[[#This Row],[Assigned Item SKU]],skuQuantity[#All],2,FALSE),0)</f>
        <v>0</v>
      </c>
      <c r="T192" s="33" t="str">
        <f>PROPER(Inventory[[#This Row],[METAL]] &amp; " " &amp; Inventory[[#This Row],[Item Type]])</f>
        <v>925 Silver Chain</v>
      </c>
      <c r="U192" s="33">
        <f>Inventory[[#This Row],[Quantity]]*Inventory[[#This Row],[Weight (g)]]</f>
        <v>0</v>
      </c>
      <c r="V192" s="33">
        <f>Inventory[[#This Row],[Total Price GBP]]*Inventory[[#This Row],[Quantity]]</f>
        <v>0</v>
      </c>
      <c r="W192" s="33">
        <f>Inventory[[#This Row],[Total Cost GBP]]/EURtoGBP</f>
        <v>0</v>
      </c>
      <c r="X192" s="33">
        <f>Inventory[[#This Row],[Total Cost GBP]]/USDtoGBP</f>
        <v>0</v>
      </c>
      <c r="Y192" s="33">
        <f>Inventory[[#This Row],[Total Cost GBP]]/CADtoGBP</f>
        <v>0</v>
      </c>
      <c r="Z192" s="33">
        <f>Inventory[[#This Row],[Total Cost GBP]]*AUDtoGBP</f>
        <v>0</v>
      </c>
      <c r="AA192" s="33"/>
      <c r="AB192" s="33"/>
    </row>
    <row r="193" spans="1:28" x14ac:dyDescent="0.25">
      <c r="A193" t="s">
        <v>34</v>
      </c>
      <c r="B193" t="s">
        <v>517</v>
      </c>
      <c r="C193" t="s">
        <v>112</v>
      </c>
      <c r="D193" t="s">
        <v>212</v>
      </c>
      <c r="E193">
        <v>2.2200000000000002</v>
      </c>
      <c r="F193" t="s">
        <v>116</v>
      </c>
      <c r="G193" t="s">
        <v>1413</v>
      </c>
      <c r="H193">
        <v>2.3236374729999998</v>
      </c>
      <c r="I193" t="str">
        <f>IF(Inventory[[#This Row],[METAL]] = "925 Silver",  "7113.11.00"," 7113.19.00")</f>
        <v>7113.11.00</v>
      </c>
      <c r="J193" t="str">
        <f>IF(Inventory[[#This Row],[METAL]]= "925 Silver", "7113.11.10.00"," 7113.19.10.00")</f>
        <v>7113.11.10.00</v>
      </c>
      <c r="K193" t="str">
        <f>IF(Inventory[[#This Row],[METAL]] = "925 Silver",  "7113.11.00"," 7113.19.00")</f>
        <v>7113.11.00</v>
      </c>
      <c r="L193" s="106" t="str">
        <f>PROPER(Inventory[[#This Row],[METAL]] &amp; " " &amp; Inventory[[#This Row],[Item Type]])</f>
        <v>925 Silver Bracelet</v>
      </c>
      <c r="M193" s="106" t="str">
        <f>IFERROR(VLOOKUP(Inventory[[#This Row],[Short Description]],Map!$G$12:$H$32,2,FALSE), IF(F192 = "925 Silver", "7113.11.10.00", "7113.19.29.00"))</f>
        <v>7113.11.10.00</v>
      </c>
      <c r="N193" s="106" t="str">
        <f>Inventory[[#This Row],[ASIN]] &amp; " " &amp; Inventory[[#This Row],[Short Description]]</f>
        <v>B00JCW1X12 Ball Chain</v>
      </c>
      <c r="O193" s="33">
        <f>Inventory[[#This Row],[Total Price GBP]]/ EURtoGBP</f>
        <v>2.6376047550129686</v>
      </c>
      <c r="P193" s="33">
        <f>Inventory[[#This Row],[Total Price GBP]]/USDtoGBP</f>
        <v>3.1853209368826962</v>
      </c>
      <c r="Q193" s="33">
        <f>Inventory[[#This Row],[Total Price GBP]]/ CADtoGBP</f>
        <v>4.0773939089251652</v>
      </c>
      <c r="R193" s="33">
        <f>Inventory[[#This Row],[Total Price GBP]]/AUDtoGBP</f>
        <v>4.1734993049069606</v>
      </c>
      <c r="S193" s="33">
        <f>IFERROR(VLOOKUP(Inventory[[#This Row],[Assigned Item SKU]],skuQuantity[#All],2,FALSE),0)</f>
        <v>0</v>
      </c>
      <c r="T193" s="33" t="str">
        <f>PROPER(Inventory[[#This Row],[METAL]] &amp; " " &amp; Inventory[[#This Row],[Item Type]])</f>
        <v>925 Silver Bracelet</v>
      </c>
      <c r="U193" s="33">
        <f>Inventory[[#This Row],[Quantity]]*Inventory[[#This Row],[Weight (g)]]</f>
        <v>0</v>
      </c>
      <c r="V193" s="33">
        <f>Inventory[[#This Row],[Total Price GBP]]*Inventory[[#This Row],[Quantity]]</f>
        <v>0</v>
      </c>
      <c r="W193" s="33">
        <f>Inventory[[#This Row],[Total Cost GBP]]/EURtoGBP</f>
        <v>0</v>
      </c>
      <c r="X193" s="33">
        <f>Inventory[[#This Row],[Total Cost GBP]]/USDtoGBP</f>
        <v>0</v>
      </c>
      <c r="Y193" s="33">
        <f>Inventory[[#This Row],[Total Cost GBP]]/CADtoGBP</f>
        <v>0</v>
      </c>
      <c r="Z193" s="33">
        <f>Inventory[[#This Row],[Total Cost GBP]]*AUDtoGBP</f>
        <v>0</v>
      </c>
      <c r="AA193" s="33"/>
      <c r="AB193" s="33"/>
    </row>
    <row r="194" spans="1:28" x14ac:dyDescent="0.25">
      <c r="A194" t="s">
        <v>33</v>
      </c>
      <c r="B194" t="s">
        <v>518</v>
      </c>
      <c r="C194" t="s">
        <v>112</v>
      </c>
      <c r="D194" t="s">
        <v>212</v>
      </c>
      <c r="E194">
        <v>2.33</v>
      </c>
      <c r="F194" t="s">
        <v>116</v>
      </c>
      <c r="G194" t="s">
        <v>1413</v>
      </c>
      <c r="H194">
        <v>2.4215126845000001</v>
      </c>
      <c r="I194" t="str">
        <f>IF(Inventory[[#This Row],[METAL]] = "925 Silver",  "7113.11.00"," 7113.19.00")</f>
        <v>7113.11.00</v>
      </c>
      <c r="J194" t="str">
        <f>IF(Inventory[[#This Row],[METAL]]= "925 Silver", "7113.11.10.00"," 7113.19.10.00")</f>
        <v>7113.11.10.00</v>
      </c>
      <c r="K194" t="str">
        <f>IF(Inventory[[#This Row],[METAL]] = "925 Silver",  "7113.11.00"," 7113.19.00")</f>
        <v>7113.11.00</v>
      </c>
      <c r="L194" s="106" t="str">
        <f>PROPER(Inventory[[#This Row],[METAL]] &amp; " " &amp; Inventory[[#This Row],[Item Type]])</f>
        <v>925 Silver Bracelet</v>
      </c>
      <c r="M194" s="106" t="str">
        <f>IFERROR(VLOOKUP(Inventory[[#This Row],[Short Description]],Map!$G$12:$H$32,2,FALSE), IF(F193 = "925 Silver", "7113.11.10.00", "7113.19.29.00"))</f>
        <v>7113.11.10.00</v>
      </c>
      <c r="N194" s="106" t="str">
        <f>Inventory[[#This Row],[ASIN]] &amp; " " &amp; Inventory[[#This Row],[Short Description]]</f>
        <v>B00JCW1XMQ Ball Chain</v>
      </c>
      <c r="O194" s="33">
        <f>Inventory[[#This Row],[Total Price GBP]]/ EURtoGBP</f>
        <v>2.7487047550129691</v>
      </c>
      <c r="P194" s="33">
        <f>Inventory[[#This Row],[Total Price GBP]]/USDtoGBP</f>
        <v>3.3194915913050753</v>
      </c>
      <c r="Q194" s="33">
        <f>Inventory[[#This Row],[Total Price GBP]]/ CADtoGBP</f>
        <v>4.2491400594507995</v>
      </c>
      <c r="R194" s="33">
        <f>Inventory[[#This Row],[Total Price GBP]]/AUDtoGBP</f>
        <v>4.3492935636539984</v>
      </c>
      <c r="S194" s="33">
        <f>IFERROR(VLOOKUP(Inventory[[#This Row],[Assigned Item SKU]],skuQuantity[#All],2,FALSE),0)</f>
        <v>0</v>
      </c>
      <c r="T194" s="33" t="str">
        <f>PROPER(Inventory[[#This Row],[METAL]] &amp; " " &amp; Inventory[[#This Row],[Item Type]])</f>
        <v>925 Silver Bracelet</v>
      </c>
      <c r="U194" s="33">
        <f>Inventory[[#This Row],[Quantity]]*Inventory[[#This Row],[Weight (g)]]</f>
        <v>0</v>
      </c>
      <c r="V194" s="33">
        <f>Inventory[[#This Row],[Total Price GBP]]*Inventory[[#This Row],[Quantity]]</f>
        <v>0</v>
      </c>
      <c r="W194" s="33">
        <f>Inventory[[#This Row],[Total Cost GBP]]/EURtoGBP</f>
        <v>0</v>
      </c>
      <c r="X194" s="33">
        <f>Inventory[[#This Row],[Total Cost GBP]]/USDtoGBP</f>
        <v>0</v>
      </c>
      <c r="Y194" s="33">
        <f>Inventory[[#This Row],[Total Cost GBP]]/CADtoGBP</f>
        <v>0</v>
      </c>
      <c r="Z194" s="33">
        <f>Inventory[[#This Row],[Total Cost GBP]]*AUDtoGBP</f>
        <v>0</v>
      </c>
      <c r="AA194" s="33"/>
      <c r="AB194" s="33"/>
    </row>
    <row r="195" spans="1:28" x14ac:dyDescent="0.25">
      <c r="A195" t="s">
        <v>32</v>
      </c>
      <c r="B195" t="s">
        <v>519</v>
      </c>
      <c r="C195" t="s">
        <v>112</v>
      </c>
      <c r="D195" t="s">
        <v>212</v>
      </c>
      <c r="E195">
        <v>5.117</v>
      </c>
      <c r="F195" t="s">
        <v>116</v>
      </c>
      <c r="G195" t="s">
        <v>102</v>
      </c>
      <c r="H195">
        <v>4.7660776969</v>
      </c>
      <c r="I195" t="str">
        <f>IF(Inventory[[#This Row],[METAL]] = "925 Silver",  "7113.11.00"," 7113.19.00")</f>
        <v>7113.11.00</v>
      </c>
      <c r="J195" t="str">
        <f>IF(Inventory[[#This Row],[METAL]]= "925 Silver", "7113.11.10.00"," 7113.19.10.00")</f>
        <v>7113.11.10.00</v>
      </c>
      <c r="K195" t="str">
        <f>IF(Inventory[[#This Row],[METAL]] = "925 Silver",  "7113.11.00"," 7113.19.00")</f>
        <v>7113.11.00</v>
      </c>
      <c r="L195" s="106" t="str">
        <f>PROPER(Inventory[[#This Row],[METAL]] &amp; " " &amp; Inventory[[#This Row],[Item Type]])</f>
        <v>925 Silver Chain</v>
      </c>
      <c r="M195" s="106" t="str">
        <f>IFERROR(VLOOKUP(Inventory[[#This Row],[Short Description]],Map!$G$12:$H$32,2,FALSE), IF(F194 = "925 Silver", "7113.11.10.00", "7113.19.29.00"))</f>
        <v>7113.11.10.00</v>
      </c>
      <c r="N195" s="106" t="str">
        <f>Inventory[[#This Row],[ASIN]] &amp; " " &amp; Inventory[[#This Row],[Short Description]]</f>
        <v>B00DKD0OZU Ball Chain</v>
      </c>
      <c r="O195" s="33">
        <f>Inventory[[#This Row],[Total Price GBP]]/ EURtoGBP</f>
        <v>5.4100647550129688</v>
      </c>
      <c r="P195" s="33">
        <f>Inventory[[#This Row],[Total Price GBP]]/USDtoGBP</f>
        <v>6.5335007078986074</v>
      </c>
      <c r="Q195" s="33">
        <f>Inventory[[#This Row],[Total Price GBP]]/ CADtoGBP</f>
        <v>8.3632564875597275</v>
      </c>
      <c r="R195" s="33">
        <f>Inventory[[#This Row],[Total Price GBP]]/AUDtoGBP</f>
        <v>8.5603809485235995</v>
      </c>
      <c r="S195" s="33">
        <f>IFERROR(VLOOKUP(Inventory[[#This Row],[Assigned Item SKU]],skuQuantity[#All],2,FALSE),0)</f>
        <v>0</v>
      </c>
      <c r="T195" s="33" t="str">
        <f>PROPER(Inventory[[#This Row],[METAL]] &amp; " " &amp; Inventory[[#This Row],[Item Type]])</f>
        <v>925 Silver Chain</v>
      </c>
      <c r="U195" s="33">
        <f>Inventory[[#This Row],[Quantity]]*Inventory[[#This Row],[Weight (g)]]</f>
        <v>0</v>
      </c>
      <c r="V195" s="33">
        <f>Inventory[[#This Row],[Total Price GBP]]*Inventory[[#This Row],[Quantity]]</f>
        <v>0</v>
      </c>
      <c r="W195" s="33">
        <f>Inventory[[#This Row],[Total Cost GBP]]/EURtoGBP</f>
        <v>0</v>
      </c>
      <c r="X195" s="33">
        <f>Inventory[[#This Row],[Total Cost GBP]]/USDtoGBP</f>
        <v>0</v>
      </c>
      <c r="Y195" s="33">
        <f>Inventory[[#This Row],[Total Cost GBP]]/CADtoGBP</f>
        <v>0</v>
      </c>
      <c r="Z195" s="33">
        <f>Inventory[[#This Row],[Total Cost GBP]]*AUDtoGBP</f>
        <v>0</v>
      </c>
      <c r="AA195" s="33"/>
      <c r="AB195" s="33"/>
    </row>
    <row r="196" spans="1:28" x14ac:dyDescent="0.25">
      <c r="A196" t="s">
        <v>31</v>
      </c>
      <c r="B196" t="s">
        <v>520</v>
      </c>
      <c r="C196" t="s">
        <v>112</v>
      </c>
      <c r="D196" t="s">
        <v>212</v>
      </c>
      <c r="E196">
        <v>5.6520000000000001</v>
      </c>
      <c r="F196" t="s">
        <v>116</v>
      </c>
      <c r="G196" t="s">
        <v>102</v>
      </c>
      <c r="H196">
        <v>5.2279676464000007</v>
      </c>
      <c r="I196" t="str">
        <f>IF(Inventory[[#This Row],[METAL]] = "925 Silver",  "7113.11.00"," 7113.19.00")</f>
        <v>7113.11.00</v>
      </c>
      <c r="J196" t="str">
        <f>IF(Inventory[[#This Row],[METAL]]= "925 Silver", "7113.11.10.00"," 7113.19.10.00")</f>
        <v>7113.11.10.00</v>
      </c>
      <c r="K196" t="str">
        <f>IF(Inventory[[#This Row],[METAL]] = "925 Silver",  "7113.11.00"," 7113.19.00")</f>
        <v>7113.11.00</v>
      </c>
      <c r="L196" s="106" t="str">
        <f>PROPER(Inventory[[#This Row],[METAL]] &amp; " " &amp; Inventory[[#This Row],[Item Type]])</f>
        <v>925 Silver Chain</v>
      </c>
      <c r="M196" s="106" t="str">
        <f>IFERROR(VLOOKUP(Inventory[[#This Row],[Short Description]],Map!$G$12:$H$32,2,FALSE), IF(F195 = "925 Silver", "7113.11.10.00", "7113.19.29.00"))</f>
        <v>7113.11.10.00</v>
      </c>
      <c r="N196" s="106" t="str">
        <f>Inventory[[#This Row],[ASIN]] &amp; " " &amp; Inventory[[#This Row],[Short Description]]</f>
        <v>B00DKD0PHC Ball Chain</v>
      </c>
      <c r="O196" s="33">
        <f>Inventory[[#This Row],[Total Price GBP]]/ EURtoGBP</f>
        <v>5.9343647550129699</v>
      </c>
      <c r="P196" s="33">
        <f>Inventory[[#This Row],[Total Price GBP]]/USDtoGBP</f>
        <v>7.1666750923599327</v>
      </c>
      <c r="Q196" s="33">
        <f>Inventory[[#This Row],[Total Price GBP]]/ CADtoGBP</f>
        <v>9.1737560980060824</v>
      </c>
      <c r="R196" s="33">
        <f>Inventory[[#This Row],[Total Price GBP]]/AUDtoGBP</f>
        <v>9.3899842776061497</v>
      </c>
      <c r="S196" s="33">
        <f>IFERROR(VLOOKUP(Inventory[[#This Row],[Assigned Item SKU]],skuQuantity[#All],2,FALSE),0)</f>
        <v>0</v>
      </c>
      <c r="T196" s="33" t="str">
        <f>PROPER(Inventory[[#This Row],[METAL]] &amp; " " &amp; Inventory[[#This Row],[Item Type]])</f>
        <v>925 Silver Chain</v>
      </c>
      <c r="U196" s="33">
        <f>Inventory[[#This Row],[Quantity]]*Inventory[[#This Row],[Weight (g)]]</f>
        <v>0</v>
      </c>
      <c r="V196" s="33">
        <f>Inventory[[#This Row],[Total Price GBP]]*Inventory[[#This Row],[Quantity]]</f>
        <v>0</v>
      </c>
      <c r="W196" s="33">
        <f>Inventory[[#This Row],[Total Cost GBP]]/EURtoGBP</f>
        <v>0</v>
      </c>
      <c r="X196" s="33">
        <f>Inventory[[#This Row],[Total Cost GBP]]/USDtoGBP</f>
        <v>0</v>
      </c>
      <c r="Y196" s="33">
        <f>Inventory[[#This Row],[Total Cost GBP]]/CADtoGBP</f>
        <v>0</v>
      </c>
      <c r="Z196" s="33">
        <f>Inventory[[#This Row],[Total Cost GBP]]*AUDtoGBP</f>
        <v>0</v>
      </c>
      <c r="AA196" s="33"/>
      <c r="AB196" s="33"/>
    </row>
    <row r="197" spans="1:28" x14ac:dyDescent="0.25">
      <c r="A197" t="s">
        <v>82</v>
      </c>
      <c r="B197" t="s">
        <v>521</v>
      </c>
      <c r="C197" t="s">
        <v>112</v>
      </c>
      <c r="D197" t="s">
        <v>212</v>
      </c>
      <c r="E197">
        <v>8.5882352941176467</v>
      </c>
      <c r="F197" t="s">
        <v>116</v>
      </c>
      <c r="G197" t="s">
        <v>102</v>
      </c>
      <c r="H197">
        <v>7.7629537617647069</v>
      </c>
      <c r="I197" t="str">
        <f>IF(Inventory[[#This Row],[METAL]] = "925 Silver",  "7113.11.00"," 7113.19.00")</f>
        <v>7113.11.00</v>
      </c>
      <c r="J197" t="str">
        <f>IF(Inventory[[#This Row],[METAL]]= "925 Silver", "7113.11.10.00"," 7113.19.10.00")</f>
        <v>7113.11.10.00</v>
      </c>
      <c r="K197" t="str">
        <f>IF(Inventory[[#This Row],[METAL]] = "925 Silver",  "7113.11.00"," 7113.19.00")</f>
        <v>7113.11.00</v>
      </c>
      <c r="L197" s="106" t="str">
        <f>PROPER(Inventory[[#This Row],[METAL]] &amp; " " &amp; Inventory[[#This Row],[Item Type]])</f>
        <v>925 Silver Chain</v>
      </c>
      <c r="M197" s="106" t="str">
        <f>IFERROR(VLOOKUP(Inventory[[#This Row],[Short Description]],Map!$G$12:$H$32,2,FALSE), IF(F196 = "925 Silver", "7113.11.10.00", "7113.19.29.00"))</f>
        <v>7113.11.10.00</v>
      </c>
      <c r="N197" s="106" t="str">
        <f>Inventory[[#This Row],[ASIN]] &amp; " " &amp; Inventory[[#This Row],[Short Description]]</f>
        <v>B073D6W5P5 Ball Chain</v>
      </c>
      <c r="O197" s="33">
        <f>Inventory[[#This Row],[Total Price GBP]]/ EURtoGBP</f>
        <v>8.8118753432482642</v>
      </c>
      <c r="P197" s="33">
        <f>Inventory[[#This Row],[Total Price GBP]]/USDtoGBP</f>
        <v>10.641719905418915</v>
      </c>
      <c r="Q197" s="33">
        <f>Inventory[[#This Row],[Total Price GBP]]/ CADtoGBP</f>
        <v>13.622013223354104</v>
      </c>
      <c r="R197" s="33">
        <f>Inventory[[#This Row],[Total Price GBP]]/AUDtoGBP</f>
        <v>13.943088156054147</v>
      </c>
      <c r="S197" s="33">
        <f>IFERROR(VLOOKUP(Inventory[[#This Row],[Assigned Item SKU]],skuQuantity[#All],2,FALSE),0)</f>
        <v>2</v>
      </c>
      <c r="T197" s="33" t="str">
        <f>PROPER(Inventory[[#This Row],[METAL]] &amp; " " &amp; Inventory[[#This Row],[Item Type]])</f>
        <v>925 Silver Chain</v>
      </c>
      <c r="U197" s="33">
        <f>Inventory[[#This Row],[Quantity]]*Inventory[[#This Row],[Weight (g)]]</f>
        <v>17.176470588235293</v>
      </c>
      <c r="V197" s="33">
        <f>Inventory[[#This Row],[Total Price GBP]]*Inventory[[#This Row],[Quantity]]</f>
        <v>15.525907523529414</v>
      </c>
      <c r="W197" s="33">
        <f>Inventory[[#This Row],[Total Cost GBP]]/EURtoGBP</f>
        <v>17.623750686496528</v>
      </c>
      <c r="X197" s="33">
        <f>Inventory[[#This Row],[Total Cost GBP]]/USDtoGBP</f>
        <v>21.28343981083783</v>
      </c>
      <c r="Y197" s="33">
        <f>Inventory[[#This Row],[Total Cost GBP]]/CADtoGBP</f>
        <v>27.244026446708208</v>
      </c>
      <c r="Z197" s="33">
        <f>Inventory[[#This Row],[Total Cost GBP]]*AUDtoGBP</f>
        <v>8.6442042728002377</v>
      </c>
      <c r="AA197" s="33"/>
      <c r="AB197" s="33"/>
    </row>
    <row r="198" spans="1:28" x14ac:dyDescent="0.25">
      <c r="A198" t="s">
        <v>522</v>
      </c>
      <c r="B198" t="s">
        <v>523</v>
      </c>
      <c r="C198" t="s">
        <v>112</v>
      </c>
      <c r="D198" t="s">
        <v>524</v>
      </c>
      <c r="E198">
        <v>1.385</v>
      </c>
      <c r="F198" t="s">
        <v>116</v>
      </c>
      <c r="G198" t="s">
        <v>1413</v>
      </c>
      <c r="H198">
        <v>1.7148906580000003</v>
      </c>
      <c r="I198" t="str">
        <f>IF(Inventory[[#This Row],[METAL]] = "925 Silver",  "7113.11.00"," 7113.19.00")</f>
        <v>7113.11.00</v>
      </c>
      <c r="J198" t="str">
        <f>IF(Inventory[[#This Row],[METAL]]= "925 Silver", "7113.11.10.00"," 7113.19.10.00")</f>
        <v>7113.11.10.00</v>
      </c>
      <c r="K198" t="str">
        <f>IF(Inventory[[#This Row],[METAL]] = "925 Silver",  "7113.11.00"," 7113.19.00")</f>
        <v>7113.11.00</v>
      </c>
      <c r="L198" s="106" t="str">
        <f>PROPER(Inventory[[#This Row],[METAL]] &amp; " " &amp; Inventory[[#This Row],[Item Type]])</f>
        <v>925 Silver Bracelet</v>
      </c>
      <c r="M198" s="106" t="str">
        <f>IFERROR(VLOOKUP(Inventory[[#This Row],[Short Description]],Map!$G$12:$H$32,2,FALSE), IF(F197 = "925 Silver", "7113.11.10.00", "7113.19.29.00"))</f>
        <v>7113.11.10.00</v>
      </c>
      <c r="N198" s="106" t="str">
        <f>Inventory[[#This Row],[ASIN]] &amp; " " &amp; Inventory[[#This Row],[Short Description]]</f>
        <v>B00DKCY40C Trottolino Chain</v>
      </c>
      <c r="O198" s="33">
        <f>Inventory[[#This Row],[Total Price GBP]]/ EURtoGBP</f>
        <v>1.946604755012969</v>
      </c>
      <c r="P198" s="33">
        <f>Inventory[[#This Row],[Total Price GBP]]/USDtoGBP</f>
        <v>2.3508301879550317</v>
      </c>
      <c r="Q198" s="33">
        <f>Inventory[[#This Row],[Total Price GBP]]/ CADtoGBP</f>
        <v>3.0091977791932734</v>
      </c>
      <c r="R198" s="33">
        <f>Inventory[[#This Row],[Total Price GBP]]/AUDtoGBP</f>
        <v>3.0801254723758893</v>
      </c>
      <c r="S198" s="33">
        <f>IFERROR(VLOOKUP(Inventory[[#This Row],[Assigned Item SKU]],skuQuantity[#All],2,FALSE),0)</f>
        <v>0</v>
      </c>
      <c r="T198" s="33" t="str">
        <f>PROPER(Inventory[[#This Row],[METAL]] &amp; " " &amp; Inventory[[#This Row],[Item Type]])</f>
        <v>925 Silver Bracelet</v>
      </c>
      <c r="U198" s="33">
        <f>Inventory[[#This Row],[Quantity]]*Inventory[[#This Row],[Weight (g)]]</f>
        <v>0</v>
      </c>
      <c r="V198" s="33">
        <f>Inventory[[#This Row],[Total Price GBP]]*Inventory[[#This Row],[Quantity]]</f>
        <v>0</v>
      </c>
      <c r="W198" s="33">
        <f>Inventory[[#This Row],[Total Cost GBP]]/EURtoGBP</f>
        <v>0</v>
      </c>
      <c r="X198" s="33">
        <f>Inventory[[#This Row],[Total Cost GBP]]/USDtoGBP</f>
        <v>0</v>
      </c>
      <c r="Y198" s="33">
        <f>Inventory[[#This Row],[Total Cost GBP]]/CADtoGBP</f>
        <v>0</v>
      </c>
      <c r="Z198" s="33">
        <f>Inventory[[#This Row],[Total Cost GBP]]*AUDtoGBP</f>
        <v>0</v>
      </c>
      <c r="AA198" s="33"/>
      <c r="AB198" s="33"/>
    </row>
    <row r="199" spans="1:28" x14ac:dyDescent="0.25">
      <c r="A199" t="s">
        <v>525</v>
      </c>
      <c r="B199" t="s">
        <v>526</v>
      </c>
      <c r="C199" t="s">
        <v>112</v>
      </c>
      <c r="D199" t="s">
        <v>524</v>
      </c>
      <c r="E199">
        <v>1.4183673469387754</v>
      </c>
      <c r="F199" t="s">
        <v>116</v>
      </c>
      <c r="G199" t="s">
        <v>1413</v>
      </c>
      <c r="H199">
        <v>1.7478135785714288</v>
      </c>
      <c r="I199" t="str">
        <f>IF(Inventory[[#This Row],[METAL]] = "925 Silver",  "7113.11.00"," 7113.19.00")</f>
        <v>7113.11.00</v>
      </c>
      <c r="J199" t="str">
        <f>IF(Inventory[[#This Row],[METAL]]= "925 Silver", "7113.11.10.00"," 7113.19.10.00")</f>
        <v>7113.11.10.00</v>
      </c>
      <c r="K199" t="str">
        <f>IF(Inventory[[#This Row],[METAL]] = "925 Silver",  "7113.11.00"," 7113.19.00")</f>
        <v>7113.11.00</v>
      </c>
      <c r="L199" s="106" t="str">
        <f>PROPER(Inventory[[#This Row],[METAL]] &amp; " " &amp; Inventory[[#This Row],[Item Type]])</f>
        <v>925 Silver Bracelet</v>
      </c>
      <c r="M199" s="106" t="str">
        <f>IFERROR(VLOOKUP(Inventory[[#This Row],[Short Description]],Map!$G$12:$H$32,2,FALSE), IF(F198 = "925 Silver", "7113.11.10.00", "7113.19.29.00"))</f>
        <v>7113.11.10.00</v>
      </c>
      <c r="N199" s="106" t="str">
        <f>Inventory[[#This Row],[ASIN]] &amp; " " &amp; Inventory[[#This Row],[Short Description]]</f>
        <v>B00DKCY5KQ Trottolino Chain</v>
      </c>
      <c r="O199" s="33">
        <f>Inventory[[#This Row],[Total Price GBP]]/ EURtoGBP</f>
        <v>1.9839761835843976</v>
      </c>
      <c r="P199" s="33">
        <f>Inventory[[#This Row],[Total Price GBP]]/USDtoGBP</f>
        <v>2.395962042393625</v>
      </c>
      <c r="Q199" s="33">
        <f>Inventory[[#This Row],[Total Price GBP]]/ CADtoGBP</f>
        <v>3.0669691473011631</v>
      </c>
      <c r="R199" s="33">
        <f>Inventory[[#This Row],[Total Price GBP]]/AUDtoGBP</f>
        <v>3.1392585289378343</v>
      </c>
      <c r="S199" s="33">
        <f>IFERROR(VLOOKUP(Inventory[[#This Row],[Assigned Item SKU]],skuQuantity[#All],2,FALSE),0)</f>
        <v>0</v>
      </c>
      <c r="T199" s="33" t="str">
        <f>PROPER(Inventory[[#This Row],[METAL]] &amp; " " &amp; Inventory[[#This Row],[Item Type]])</f>
        <v>925 Silver Bracelet</v>
      </c>
      <c r="U199" s="33">
        <f>Inventory[[#This Row],[Quantity]]*Inventory[[#This Row],[Weight (g)]]</f>
        <v>0</v>
      </c>
      <c r="V199" s="33">
        <f>Inventory[[#This Row],[Total Price GBP]]*Inventory[[#This Row],[Quantity]]</f>
        <v>0</v>
      </c>
      <c r="W199" s="33">
        <f>Inventory[[#This Row],[Total Cost GBP]]/EURtoGBP</f>
        <v>0</v>
      </c>
      <c r="X199" s="33">
        <f>Inventory[[#This Row],[Total Cost GBP]]/USDtoGBP</f>
        <v>0</v>
      </c>
      <c r="Y199" s="33">
        <f>Inventory[[#This Row],[Total Cost GBP]]/CADtoGBP</f>
        <v>0</v>
      </c>
      <c r="Z199" s="33">
        <f>Inventory[[#This Row],[Total Cost GBP]]*AUDtoGBP</f>
        <v>0</v>
      </c>
      <c r="AA199" s="33"/>
      <c r="AB199" s="33"/>
    </row>
    <row r="200" spans="1:28" x14ac:dyDescent="0.25">
      <c r="A200" t="s">
        <v>527</v>
      </c>
      <c r="B200" t="s">
        <v>528</v>
      </c>
      <c r="C200" t="s">
        <v>112</v>
      </c>
      <c r="D200" t="s">
        <v>524</v>
      </c>
      <c r="E200">
        <v>1.5180327868852459</v>
      </c>
      <c r="F200" t="s">
        <v>116</v>
      </c>
      <c r="G200" t="s">
        <v>1413</v>
      </c>
      <c r="H200">
        <v>1.8461515545901643</v>
      </c>
      <c r="I200" t="str">
        <f>IF(Inventory[[#This Row],[METAL]] = "925 Silver",  "7113.11.00"," 7113.19.00")</f>
        <v>7113.11.00</v>
      </c>
      <c r="J200" t="str">
        <f>IF(Inventory[[#This Row],[METAL]]= "925 Silver", "7113.11.10.00"," 7113.19.10.00")</f>
        <v>7113.11.10.00</v>
      </c>
      <c r="K200" t="str">
        <f>IF(Inventory[[#This Row],[METAL]] = "925 Silver",  "7113.11.00"," 7113.19.00")</f>
        <v>7113.11.00</v>
      </c>
      <c r="L200" s="106" t="str">
        <f>PROPER(Inventory[[#This Row],[METAL]] &amp; " " &amp; Inventory[[#This Row],[Item Type]])</f>
        <v>925 Silver Bracelet</v>
      </c>
      <c r="M200" s="106" t="str">
        <f>IFERROR(VLOOKUP(Inventory[[#This Row],[Short Description]],Map!$G$12:$H$32,2,FALSE), IF(F199 = "925 Silver", "7113.11.10.00", "7113.19.29.00"))</f>
        <v>7113.11.10.00</v>
      </c>
      <c r="N200" s="106" t="str">
        <f>Inventory[[#This Row],[ASIN]] &amp; " " &amp; Inventory[[#This Row],[Short Description]]</f>
        <v>B00DKCY7NQ Trottolino Chain</v>
      </c>
      <c r="O200" s="33">
        <f>Inventory[[#This Row],[Total Price GBP]]/ EURtoGBP</f>
        <v>2.0956014763244446</v>
      </c>
      <c r="P200" s="33">
        <f>Inventory[[#This Row],[Total Price GBP]]/USDtoGBP</f>
        <v>2.5307670700895901</v>
      </c>
      <c r="Q200" s="33">
        <f>Inventory[[#This Row],[Total Price GBP]]/ CADtoGBP</f>
        <v>3.2395273320842422</v>
      </c>
      <c r="R200" s="33">
        <f>Inventory[[#This Row],[Total Price GBP]]/AUDtoGBP</f>
        <v>3.3158839618330416</v>
      </c>
      <c r="S200" s="33">
        <f>IFERROR(VLOOKUP(Inventory[[#This Row],[Assigned Item SKU]],skuQuantity[#All],2,FALSE),0)</f>
        <v>0</v>
      </c>
      <c r="T200" s="33" t="str">
        <f>PROPER(Inventory[[#This Row],[METAL]] &amp; " " &amp; Inventory[[#This Row],[Item Type]])</f>
        <v>925 Silver Bracelet</v>
      </c>
      <c r="U200" s="33">
        <f>Inventory[[#This Row],[Quantity]]*Inventory[[#This Row],[Weight (g)]]</f>
        <v>0</v>
      </c>
      <c r="V200" s="33">
        <f>Inventory[[#This Row],[Total Price GBP]]*Inventory[[#This Row],[Quantity]]</f>
        <v>0</v>
      </c>
      <c r="W200" s="33">
        <f>Inventory[[#This Row],[Total Cost GBP]]/EURtoGBP</f>
        <v>0</v>
      </c>
      <c r="X200" s="33">
        <f>Inventory[[#This Row],[Total Cost GBP]]/USDtoGBP</f>
        <v>0</v>
      </c>
      <c r="Y200" s="33">
        <f>Inventory[[#This Row],[Total Cost GBP]]/CADtoGBP</f>
        <v>0</v>
      </c>
      <c r="Z200" s="33">
        <f>Inventory[[#This Row],[Total Cost GBP]]*AUDtoGBP</f>
        <v>0</v>
      </c>
      <c r="AA200" s="33"/>
      <c r="AB200" s="33"/>
    </row>
    <row r="201" spans="1:28" x14ac:dyDescent="0.25">
      <c r="A201" t="s">
        <v>529</v>
      </c>
      <c r="B201" t="s">
        <v>530</v>
      </c>
      <c r="C201" t="s">
        <v>112</v>
      </c>
      <c r="D201" t="s">
        <v>524</v>
      </c>
      <c r="E201">
        <v>2.2999999999999998</v>
      </c>
      <c r="F201" t="s">
        <v>116</v>
      </c>
      <c r="G201" t="s">
        <v>1425</v>
      </c>
      <c r="H201">
        <v>3.14452066</v>
      </c>
      <c r="I201" t="str">
        <f>IF(Inventory[[#This Row],[METAL]] = "925 Silver",  "7113.11.00"," 7113.19.00")</f>
        <v>7113.11.00</v>
      </c>
      <c r="J201" t="str">
        <f>IF(Inventory[[#This Row],[METAL]]= "925 Silver", "7113.11.10.00"," 7113.19.10.00")</f>
        <v>7113.11.10.00</v>
      </c>
      <c r="K201" t="str">
        <f>IF(Inventory[[#This Row],[METAL]] = "925 Silver",  "7113.11.00"," 7113.19.00")</f>
        <v>7113.11.00</v>
      </c>
      <c r="L201" s="106" t="str">
        <f>PROPER(Inventory[[#This Row],[METAL]] &amp; " " &amp; Inventory[[#This Row],[Item Type]])</f>
        <v>925 Silver Anklet</v>
      </c>
      <c r="M201" s="106" t="str">
        <f>IFERROR(VLOOKUP(Inventory[[#This Row],[Short Description]],Map!$G$12:$H$32,2,FALSE), IF(F200 = "925 Silver", "7113.11.10.00", "7113.19.29.00"))</f>
        <v>7113.11.10.00</v>
      </c>
      <c r="N201" s="106" t="str">
        <f>Inventory[[#This Row],[ASIN]] &amp; " " &amp; Inventory[[#This Row],[Short Description]]</f>
        <v>B0719HGPZW Trottolino Chain</v>
      </c>
      <c r="O201" s="33">
        <f>Inventory[[#This Row],[Total Price GBP]]/ EURtoGBP</f>
        <v>3.5694047550129686</v>
      </c>
      <c r="P201" s="33">
        <f>Inventory[[#This Row],[Total Price GBP]]/USDtoGBP</f>
        <v>4.3106154084468038</v>
      </c>
      <c r="Q201" s="33">
        <f>Inventory[[#This Row],[Total Price GBP]]/ CADtoGBP</f>
        <v>5.5178355206244083</v>
      </c>
      <c r="R201" s="33">
        <f>Inventory[[#This Row],[Total Price GBP]]/AUDtoGBP</f>
        <v>5.6478925569365614</v>
      </c>
      <c r="S201" s="33">
        <f>IFERROR(VLOOKUP(Inventory[[#This Row],[Assigned Item SKU]],skuQuantity[#All],2,FALSE),0)</f>
        <v>0</v>
      </c>
      <c r="T201" s="33" t="str">
        <f>PROPER(Inventory[[#This Row],[METAL]] &amp; " " &amp; Inventory[[#This Row],[Item Type]])</f>
        <v>925 Silver Anklet</v>
      </c>
      <c r="U201" s="33">
        <f>Inventory[[#This Row],[Quantity]]*Inventory[[#This Row],[Weight (g)]]</f>
        <v>0</v>
      </c>
      <c r="V201" s="33">
        <f>Inventory[[#This Row],[Total Price GBP]]*Inventory[[#This Row],[Quantity]]</f>
        <v>0</v>
      </c>
      <c r="W201" s="33">
        <f>Inventory[[#This Row],[Total Cost GBP]]/EURtoGBP</f>
        <v>0</v>
      </c>
      <c r="X201" s="33">
        <f>Inventory[[#This Row],[Total Cost GBP]]/USDtoGBP</f>
        <v>0</v>
      </c>
      <c r="Y201" s="33">
        <f>Inventory[[#This Row],[Total Cost GBP]]/CADtoGBP</f>
        <v>0</v>
      </c>
      <c r="Z201" s="33">
        <f>Inventory[[#This Row],[Total Cost GBP]]*AUDtoGBP</f>
        <v>0</v>
      </c>
      <c r="AA201" s="33"/>
      <c r="AB201" s="33"/>
    </row>
    <row r="202" spans="1:28" x14ac:dyDescent="0.25">
      <c r="A202" t="s">
        <v>531</v>
      </c>
      <c r="B202" t="s">
        <v>532</v>
      </c>
      <c r="C202" t="s">
        <v>112</v>
      </c>
      <c r="D202" t="s">
        <v>533</v>
      </c>
      <c r="E202">
        <v>1.6938461538461538</v>
      </c>
      <c r="F202" t="s">
        <v>116</v>
      </c>
      <c r="G202" t="s">
        <v>1413</v>
      </c>
      <c r="H202">
        <v>1.9897788446153848</v>
      </c>
      <c r="I202" t="str">
        <f>IF(Inventory[[#This Row],[METAL]] = "925 Silver",  "7113.11.00"," 7113.19.00")</f>
        <v>7113.11.00</v>
      </c>
      <c r="J202" t="str">
        <f>IF(Inventory[[#This Row],[METAL]]= "925 Silver", "7113.11.10.00"," 7113.19.10.00")</f>
        <v>7113.11.10.00</v>
      </c>
      <c r="K202" t="str">
        <f>IF(Inventory[[#This Row],[METAL]] = "925 Silver",  "7113.11.00"," 7113.19.00")</f>
        <v>7113.11.00</v>
      </c>
      <c r="L202" s="106" t="str">
        <f>PROPER(Inventory[[#This Row],[METAL]] &amp; " " &amp; Inventory[[#This Row],[Item Type]])</f>
        <v>925 Silver Bracelet</v>
      </c>
      <c r="M202" s="106" t="str">
        <f>IFERROR(VLOOKUP(Inventory[[#This Row],[Short Description]],Map!$G$12:$H$32,2,FALSE), IF(F201 = "925 Silver", "7113.11.10.00", "7113.19.29.00"))</f>
        <v>7113.11.10.00</v>
      </c>
      <c r="N202" s="106" t="str">
        <f>Inventory[[#This Row],[ASIN]] &amp; " " &amp; Inventory[[#This Row],[Short Description]]</f>
        <v>B00JCW27OE Twisted Rope Chain</v>
      </c>
      <c r="O202" s="33">
        <f>Inventory[[#This Row],[Total Price GBP]]/ EURtoGBP</f>
        <v>2.2586355242437381</v>
      </c>
      <c r="P202" s="33">
        <f>Inventory[[#This Row],[Total Price GBP]]/USDtoGBP</f>
        <v>2.7276562231270431</v>
      </c>
      <c r="Q202" s="33">
        <f>Inventory[[#This Row],[Total Price GBP]]/ CADtoGBP</f>
        <v>3.4915567662404121</v>
      </c>
      <c r="R202" s="33">
        <f>Inventory[[#This Row],[Total Price GBP]]/AUDtoGBP</f>
        <v>3.5738538052578934</v>
      </c>
      <c r="S202" s="33">
        <f>IFERROR(VLOOKUP(Inventory[[#This Row],[Assigned Item SKU]],skuQuantity[#All],2,FALSE),0)</f>
        <v>0</v>
      </c>
      <c r="T202" s="33" t="str">
        <f>PROPER(Inventory[[#This Row],[METAL]] &amp; " " &amp; Inventory[[#This Row],[Item Type]])</f>
        <v>925 Silver Bracelet</v>
      </c>
      <c r="U202" s="33">
        <f>Inventory[[#This Row],[Quantity]]*Inventory[[#This Row],[Weight (g)]]</f>
        <v>0</v>
      </c>
      <c r="V202" s="33">
        <f>Inventory[[#This Row],[Total Price GBP]]*Inventory[[#This Row],[Quantity]]</f>
        <v>0</v>
      </c>
      <c r="W202" s="33">
        <f>Inventory[[#This Row],[Total Cost GBP]]/EURtoGBP</f>
        <v>0</v>
      </c>
      <c r="X202" s="33">
        <f>Inventory[[#This Row],[Total Cost GBP]]/USDtoGBP</f>
        <v>0</v>
      </c>
      <c r="Y202" s="33">
        <f>Inventory[[#This Row],[Total Cost GBP]]/CADtoGBP</f>
        <v>0</v>
      </c>
      <c r="Z202" s="33">
        <f>Inventory[[#This Row],[Total Cost GBP]]*AUDtoGBP</f>
        <v>0</v>
      </c>
      <c r="AA202" s="33"/>
      <c r="AB202" s="33"/>
    </row>
    <row r="203" spans="1:28" x14ac:dyDescent="0.25">
      <c r="A203" t="s">
        <v>534</v>
      </c>
      <c r="B203" t="s">
        <v>535</v>
      </c>
      <c r="C203" t="s">
        <v>112</v>
      </c>
      <c r="D203" t="s">
        <v>533</v>
      </c>
      <c r="E203">
        <v>1.7901960784313724</v>
      </c>
      <c r="F203" t="s">
        <v>116</v>
      </c>
      <c r="G203" t="s">
        <v>1413</v>
      </c>
      <c r="H203">
        <v>2.0831478470588234</v>
      </c>
      <c r="I203" t="str">
        <f>IF(Inventory[[#This Row],[METAL]] = "925 Silver",  "7113.11.00"," 7113.19.00")</f>
        <v>7113.11.00</v>
      </c>
      <c r="J203" t="str">
        <f>IF(Inventory[[#This Row],[METAL]]= "925 Silver", "7113.11.10.00"," 7113.19.10.00")</f>
        <v>7113.11.10.00</v>
      </c>
      <c r="K203" t="str">
        <f>IF(Inventory[[#This Row],[METAL]] = "925 Silver",  "7113.11.00"," 7113.19.00")</f>
        <v>7113.11.00</v>
      </c>
      <c r="L203" s="106" t="str">
        <f>PROPER(Inventory[[#This Row],[METAL]] &amp; " " &amp; Inventory[[#This Row],[Item Type]])</f>
        <v>925 Silver Bracelet</v>
      </c>
      <c r="M203" s="106" t="str">
        <f>IFERROR(VLOOKUP(Inventory[[#This Row],[Short Description]],Map!$G$12:$H$32,2,FALSE), IF(F202 = "925 Silver", "7113.11.10.00", "7113.19.29.00"))</f>
        <v>7113.11.10.00</v>
      </c>
      <c r="N203" s="106" t="str">
        <f>Inventory[[#This Row],[ASIN]] &amp; " " &amp; Inventory[[#This Row],[Short Description]]</f>
        <v>B00JCW2820 Twisted Rope Chain</v>
      </c>
      <c r="O203" s="33">
        <f>Inventory[[#This Row],[Total Price GBP]]/ EURtoGBP</f>
        <v>2.3646204412874785</v>
      </c>
      <c r="P203" s="33">
        <f>Inventory[[#This Row],[Total Price GBP]]/USDtoGBP</f>
        <v>2.855649613574029</v>
      </c>
      <c r="Q203" s="33">
        <f>Inventory[[#This Row],[Total Price GBP]]/ CADtoGBP</f>
        <v>3.6553956637745348</v>
      </c>
      <c r="R203" s="33">
        <f>Inventory[[#This Row],[Total Price GBP]]/AUDtoGBP</f>
        <v>3.7415544346914706</v>
      </c>
      <c r="S203" s="33">
        <f>IFERROR(VLOOKUP(Inventory[[#This Row],[Assigned Item SKU]],skuQuantity[#All],2,FALSE),0)</f>
        <v>0</v>
      </c>
      <c r="T203" s="33" t="str">
        <f>PROPER(Inventory[[#This Row],[METAL]] &amp; " " &amp; Inventory[[#This Row],[Item Type]])</f>
        <v>925 Silver Bracelet</v>
      </c>
      <c r="U203" s="33">
        <f>Inventory[[#This Row],[Quantity]]*Inventory[[#This Row],[Weight (g)]]</f>
        <v>0</v>
      </c>
      <c r="V203" s="33">
        <f>Inventory[[#This Row],[Total Price GBP]]*Inventory[[#This Row],[Quantity]]</f>
        <v>0</v>
      </c>
      <c r="W203" s="33">
        <f>Inventory[[#This Row],[Total Cost GBP]]/EURtoGBP</f>
        <v>0</v>
      </c>
      <c r="X203" s="33">
        <f>Inventory[[#This Row],[Total Cost GBP]]/USDtoGBP</f>
        <v>0</v>
      </c>
      <c r="Y203" s="33">
        <f>Inventory[[#This Row],[Total Cost GBP]]/CADtoGBP</f>
        <v>0</v>
      </c>
      <c r="Z203" s="33">
        <f>Inventory[[#This Row],[Total Cost GBP]]*AUDtoGBP</f>
        <v>0</v>
      </c>
      <c r="AA203" s="33"/>
      <c r="AB203" s="33"/>
    </row>
    <row r="204" spans="1:28" x14ac:dyDescent="0.25">
      <c r="A204" t="s">
        <v>536</v>
      </c>
      <c r="B204" t="s">
        <v>537</v>
      </c>
      <c r="C204" t="s">
        <v>112</v>
      </c>
      <c r="D204" t="s">
        <v>533</v>
      </c>
      <c r="E204">
        <v>3.9780000000000002</v>
      </c>
      <c r="F204" t="s">
        <v>116</v>
      </c>
      <c r="G204" t="s">
        <v>102</v>
      </c>
      <c r="H204">
        <v>4.0280404585000005</v>
      </c>
      <c r="I204" t="str">
        <f>IF(Inventory[[#This Row],[METAL]] = "925 Silver",  "7113.11.00"," 7113.19.00")</f>
        <v>7113.11.00</v>
      </c>
      <c r="J204" t="str">
        <f>IF(Inventory[[#This Row],[METAL]]= "925 Silver", "7113.11.10.00"," 7113.19.10.00")</f>
        <v>7113.11.10.00</v>
      </c>
      <c r="K204" t="str">
        <f>IF(Inventory[[#This Row],[METAL]] = "925 Silver",  "7113.11.00"," 7113.19.00")</f>
        <v>7113.11.00</v>
      </c>
      <c r="L204" s="106" t="str">
        <f>PROPER(Inventory[[#This Row],[METAL]] &amp; " " &amp; Inventory[[#This Row],[Item Type]])</f>
        <v>925 Silver Chain</v>
      </c>
      <c r="M204" s="106" t="str">
        <f>IFERROR(VLOOKUP(Inventory[[#This Row],[Short Description]],Map!$G$12:$H$32,2,FALSE), IF(F203 = "925 Silver", "7113.11.10.00", "7113.19.29.00"))</f>
        <v>7113.11.10.00</v>
      </c>
      <c r="N204" s="106" t="str">
        <f>Inventory[[#This Row],[ASIN]] &amp; " " &amp; Inventory[[#This Row],[Short Description]]</f>
        <v>B00DKCYB8C Twisted Rope Chain</v>
      </c>
      <c r="O204" s="33">
        <f>Inventory[[#This Row],[Total Price GBP]]/ EURtoGBP</f>
        <v>4.5723047550129694</v>
      </c>
      <c r="P204" s="33">
        <f>Inventory[[#This Row],[Total Price GBP]]/USDtoGBP</f>
        <v>5.5217742682146129</v>
      </c>
      <c r="Q204" s="33">
        <f>Inventory[[#This Row],[Total Price GBP]]/ CADtoGBP</f>
        <v>7.0681884851802916</v>
      </c>
      <c r="R204" s="33">
        <f>Inventory[[#This Row],[Total Price GBP]]/AUDtoGBP</f>
        <v>7.2347878053380272</v>
      </c>
      <c r="S204" s="33">
        <f>IFERROR(VLOOKUP(Inventory[[#This Row],[Assigned Item SKU]],skuQuantity[#All],2,FALSE),0)</f>
        <v>0</v>
      </c>
      <c r="T204" s="33" t="str">
        <f>PROPER(Inventory[[#This Row],[METAL]] &amp; " " &amp; Inventory[[#This Row],[Item Type]])</f>
        <v>925 Silver Chain</v>
      </c>
      <c r="U204" s="33">
        <f>Inventory[[#This Row],[Quantity]]*Inventory[[#This Row],[Weight (g)]]</f>
        <v>0</v>
      </c>
      <c r="V204" s="33">
        <f>Inventory[[#This Row],[Total Price GBP]]*Inventory[[#This Row],[Quantity]]</f>
        <v>0</v>
      </c>
      <c r="W204" s="33">
        <f>Inventory[[#This Row],[Total Cost GBP]]/EURtoGBP</f>
        <v>0</v>
      </c>
      <c r="X204" s="33">
        <f>Inventory[[#This Row],[Total Cost GBP]]/USDtoGBP</f>
        <v>0</v>
      </c>
      <c r="Y204" s="33">
        <f>Inventory[[#This Row],[Total Cost GBP]]/CADtoGBP</f>
        <v>0</v>
      </c>
      <c r="Z204" s="33">
        <f>Inventory[[#This Row],[Total Cost GBP]]*AUDtoGBP</f>
        <v>0</v>
      </c>
      <c r="AA204" s="33"/>
      <c r="AB204" s="33"/>
    </row>
    <row r="205" spans="1:28" x14ac:dyDescent="0.25">
      <c r="A205" t="s">
        <v>538</v>
      </c>
      <c r="B205" t="s">
        <v>539</v>
      </c>
      <c r="C205" t="s">
        <v>112</v>
      </c>
      <c r="D205" t="s">
        <v>533</v>
      </c>
      <c r="E205">
        <v>4.49</v>
      </c>
      <c r="F205" t="s">
        <v>116</v>
      </c>
      <c r="G205" t="s">
        <v>102</v>
      </c>
      <c r="H205">
        <v>4.5016472425000007</v>
      </c>
      <c r="I205" t="str">
        <f>IF(Inventory[[#This Row],[METAL]] = "925 Silver",  "7113.11.00"," 7113.19.00")</f>
        <v>7113.11.00</v>
      </c>
      <c r="J205" t="str">
        <f>IF(Inventory[[#This Row],[METAL]]= "925 Silver", "7113.11.10.00"," 7113.19.10.00")</f>
        <v>7113.11.10.00</v>
      </c>
      <c r="K205" t="str">
        <f>IF(Inventory[[#This Row],[METAL]] = "925 Silver",  "7113.11.00"," 7113.19.00")</f>
        <v>7113.11.00</v>
      </c>
      <c r="L205" s="106" t="str">
        <f>PROPER(Inventory[[#This Row],[METAL]] &amp; " " &amp; Inventory[[#This Row],[Item Type]])</f>
        <v>925 Silver Chain</v>
      </c>
      <c r="M205" s="106" t="str">
        <f>IFERROR(VLOOKUP(Inventory[[#This Row],[Short Description]],Map!$G$12:$H$32,2,FALSE), IF(F204 = "925 Silver", "7113.11.10.00", "7113.19.29.00"))</f>
        <v>7113.11.10.00</v>
      </c>
      <c r="N205" s="106" t="str">
        <f>Inventory[[#This Row],[ASIN]] &amp; " " &amp; Inventory[[#This Row],[Short Description]]</f>
        <v>B00DKCYBSW Twisted Rope Chain</v>
      </c>
      <c r="O205" s="33">
        <f>Inventory[[#This Row],[Total Price GBP]]/ EURtoGBP</f>
        <v>5.1099047550129697</v>
      </c>
      <c r="P205" s="33">
        <f>Inventory[[#This Row],[Total Price GBP]]/USDtoGBP</f>
        <v>6.1710104861936479</v>
      </c>
      <c r="Q205" s="33">
        <f>Inventory[[#This Row],[Total Price GBP]]/ CADtoGBP</f>
        <v>7.8992481658515876</v>
      </c>
      <c r="R205" s="33">
        <f>Inventory[[#This Row],[Total Price GBP]]/AUDtoGBP</f>
        <v>8.0854358116603215</v>
      </c>
      <c r="S205" s="33">
        <f>IFERROR(VLOOKUP(Inventory[[#This Row],[Assigned Item SKU]],skuQuantity[#All],2,FALSE),0)</f>
        <v>0</v>
      </c>
      <c r="T205" s="33" t="str">
        <f>PROPER(Inventory[[#This Row],[METAL]] &amp; " " &amp; Inventory[[#This Row],[Item Type]])</f>
        <v>925 Silver Chain</v>
      </c>
      <c r="U205" s="33">
        <f>Inventory[[#This Row],[Quantity]]*Inventory[[#This Row],[Weight (g)]]</f>
        <v>0</v>
      </c>
      <c r="V205" s="33">
        <f>Inventory[[#This Row],[Total Price GBP]]*Inventory[[#This Row],[Quantity]]</f>
        <v>0</v>
      </c>
      <c r="W205" s="33">
        <f>Inventory[[#This Row],[Total Cost GBP]]/EURtoGBP</f>
        <v>0</v>
      </c>
      <c r="X205" s="33">
        <f>Inventory[[#This Row],[Total Cost GBP]]/USDtoGBP</f>
        <v>0</v>
      </c>
      <c r="Y205" s="33">
        <f>Inventory[[#This Row],[Total Cost GBP]]/CADtoGBP</f>
        <v>0</v>
      </c>
      <c r="Z205" s="33">
        <f>Inventory[[#This Row],[Total Cost GBP]]*AUDtoGBP</f>
        <v>0</v>
      </c>
      <c r="AA205" s="33"/>
      <c r="AB205" s="33"/>
    </row>
    <row r="206" spans="1:28" x14ac:dyDescent="0.25">
      <c r="A206" t="s">
        <v>540</v>
      </c>
      <c r="B206" t="s">
        <v>541</v>
      </c>
      <c r="C206" t="s">
        <v>112</v>
      </c>
      <c r="D206" t="s">
        <v>533</v>
      </c>
      <c r="E206">
        <v>5.382352941176471</v>
      </c>
      <c r="F206" t="s">
        <v>116</v>
      </c>
      <c r="G206" t="s">
        <v>102</v>
      </c>
      <c r="H206">
        <v>5.3270855367647076</v>
      </c>
      <c r="I206" t="str">
        <f>IF(Inventory[[#This Row],[METAL]] = "925 Silver",  "7113.11.00"," 7113.19.00")</f>
        <v>7113.11.00</v>
      </c>
      <c r="J206" t="str">
        <f>IF(Inventory[[#This Row],[METAL]]= "925 Silver", "7113.11.10.00"," 7113.19.10.00")</f>
        <v>7113.11.10.00</v>
      </c>
      <c r="K206" t="str">
        <f>IF(Inventory[[#This Row],[METAL]] = "925 Silver",  "7113.11.00"," 7113.19.00")</f>
        <v>7113.11.00</v>
      </c>
      <c r="L206" s="106" t="str">
        <f>PROPER(Inventory[[#This Row],[METAL]] &amp; " " &amp; Inventory[[#This Row],[Item Type]])</f>
        <v>925 Silver Chain</v>
      </c>
      <c r="M206" s="106" t="str">
        <f>IFERROR(VLOOKUP(Inventory[[#This Row],[Short Description]],Map!$G$12:$H$32,2,FALSE), IF(F205 = "925 Silver", "7113.11.10.00", "7113.19.29.00"))</f>
        <v>7113.11.10.00</v>
      </c>
      <c r="N206" s="106" t="str">
        <f>Inventory[[#This Row],[ASIN]] &amp; " " &amp; Inventory[[#This Row],[Short Description]]</f>
        <v>B00DKCYE8O Twisted Rope Chain</v>
      </c>
      <c r="O206" s="33">
        <f>Inventory[[#This Row],[Total Price GBP]]/ EURtoGBP</f>
        <v>6.0468753432482645</v>
      </c>
      <c r="P206" s="33">
        <f>Inventory[[#This Row],[Total Price GBP]]/USDtoGBP</f>
        <v>7.3025492530527893</v>
      </c>
      <c r="Q206" s="33">
        <f>Inventory[[#This Row],[Total Price GBP]]/ CADtoGBP</f>
        <v>9.3476828344848109</v>
      </c>
      <c r="R206" s="33">
        <f>Inventory[[#This Row],[Total Price GBP]]/AUDtoGBP</f>
        <v>9.5680105193704783</v>
      </c>
      <c r="S206" s="33">
        <f>IFERROR(VLOOKUP(Inventory[[#This Row],[Assigned Item SKU]],skuQuantity[#All],2,FALSE),0)</f>
        <v>0</v>
      </c>
      <c r="T206" s="33" t="str">
        <f>PROPER(Inventory[[#This Row],[METAL]] &amp; " " &amp; Inventory[[#This Row],[Item Type]])</f>
        <v>925 Silver Chain</v>
      </c>
      <c r="U206" s="33">
        <f>Inventory[[#This Row],[Quantity]]*Inventory[[#This Row],[Weight (g)]]</f>
        <v>0</v>
      </c>
      <c r="V206" s="33">
        <f>Inventory[[#This Row],[Total Price GBP]]*Inventory[[#This Row],[Quantity]]</f>
        <v>0</v>
      </c>
      <c r="W206" s="33">
        <f>Inventory[[#This Row],[Total Cost GBP]]/EURtoGBP</f>
        <v>0</v>
      </c>
      <c r="X206" s="33">
        <f>Inventory[[#This Row],[Total Cost GBP]]/USDtoGBP</f>
        <v>0</v>
      </c>
      <c r="Y206" s="33">
        <f>Inventory[[#This Row],[Total Cost GBP]]/CADtoGBP</f>
        <v>0</v>
      </c>
      <c r="Z206" s="33">
        <f>Inventory[[#This Row],[Total Cost GBP]]*AUDtoGBP</f>
        <v>0</v>
      </c>
      <c r="AA206" s="33"/>
      <c r="AB206" s="33"/>
    </row>
    <row r="207" spans="1:28" x14ac:dyDescent="0.25">
      <c r="A207" t="s">
        <v>30</v>
      </c>
      <c r="B207" t="s">
        <v>542</v>
      </c>
      <c r="C207" t="s">
        <v>112</v>
      </c>
      <c r="D207" t="s">
        <v>543</v>
      </c>
      <c r="E207">
        <v>3.3647058823529412</v>
      </c>
      <c r="F207" t="s">
        <v>116</v>
      </c>
      <c r="G207" t="s">
        <v>102</v>
      </c>
      <c r="H207">
        <v>3.6089446794117648</v>
      </c>
      <c r="I207" t="str">
        <f>IF(Inventory[[#This Row],[METAL]] = "925 Silver",  "7113.11.00"," 7113.19.00")</f>
        <v>7113.11.00</v>
      </c>
      <c r="J207" t="str">
        <f>IF(Inventory[[#This Row],[METAL]]= "925 Silver", "7113.11.10.00"," 7113.19.10.00")</f>
        <v>7113.11.10.00</v>
      </c>
      <c r="K207" t="str">
        <f>IF(Inventory[[#This Row],[METAL]] = "925 Silver",  "7113.11.00"," 7113.19.00")</f>
        <v>7113.11.00</v>
      </c>
      <c r="L207" s="106" t="str">
        <f>PROPER(Inventory[[#This Row],[METAL]] &amp; " " &amp; Inventory[[#This Row],[Item Type]])</f>
        <v>925 Silver Chain</v>
      </c>
      <c r="M207" s="106" t="str">
        <f>IFERROR(VLOOKUP(Inventory[[#This Row],[Short Description]],Map!$G$12:$H$32,2,FALSE), IF(F206 = "925 Silver", "7113.11.10.00", "7113.19.29.00"))</f>
        <v>7113.11.10.00</v>
      </c>
      <c r="N207" s="106" t="str">
        <f>Inventory[[#This Row],[ASIN]] &amp; " " &amp; Inventory[[#This Row],[Short Description]]</f>
        <v>B012EOJ9OW Rat Tail</v>
      </c>
      <c r="O207" s="33">
        <f>Inventory[[#This Row],[Total Price GBP]]/ EURtoGBP</f>
        <v>4.096581225601204</v>
      </c>
      <c r="P207" s="33">
        <f>Inventory[[#This Row],[Total Price GBP]]/USDtoGBP</f>
        <v>4.947263581758266</v>
      </c>
      <c r="Q207" s="33">
        <f>Inventory[[#This Row],[Total Price GBP]]/ CADtoGBP</f>
        <v>6.3327817804913717</v>
      </c>
      <c r="R207" s="33">
        <f>Inventory[[#This Row],[Total Price GBP]]/AUDtoGBP</f>
        <v>6.4820473442987367</v>
      </c>
      <c r="S207" s="33">
        <f>IFERROR(VLOOKUP(Inventory[[#This Row],[Assigned Item SKU]],skuQuantity[#All],2,FALSE),0)</f>
        <v>4</v>
      </c>
      <c r="T207" s="33" t="str">
        <f>PROPER(Inventory[[#This Row],[METAL]] &amp; " " &amp; Inventory[[#This Row],[Item Type]])</f>
        <v>925 Silver Chain</v>
      </c>
      <c r="U207" s="33">
        <f>Inventory[[#This Row],[Quantity]]*Inventory[[#This Row],[Weight (g)]]</f>
        <v>13.458823529411765</v>
      </c>
      <c r="V207" s="33">
        <f>Inventory[[#This Row],[Total Price GBP]]*Inventory[[#This Row],[Quantity]]</f>
        <v>14.435778717647059</v>
      </c>
      <c r="W207" s="33">
        <f>Inventory[[#This Row],[Total Cost GBP]]/EURtoGBP</f>
        <v>16.386324902404816</v>
      </c>
      <c r="X207" s="33">
        <f>Inventory[[#This Row],[Total Cost GBP]]/USDtoGBP</f>
        <v>19.789054327033064</v>
      </c>
      <c r="Y207" s="33">
        <f>Inventory[[#This Row],[Total Cost GBP]]/CADtoGBP</f>
        <v>25.331127121965487</v>
      </c>
      <c r="Z207" s="33">
        <f>Inventory[[#This Row],[Total Cost GBP]]*AUDtoGBP</f>
        <v>8.0372641588371767</v>
      </c>
      <c r="AA207" s="33"/>
      <c r="AB207" s="33"/>
    </row>
    <row r="208" spans="1:28" x14ac:dyDescent="0.25">
      <c r="A208" t="s">
        <v>29</v>
      </c>
      <c r="B208" t="s">
        <v>544</v>
      </c>
      <c r="C208" t="s">
        <v>112</v>
      </c>
      <c r="D208" t="s">
        <v>543</v>
      </c>
      <c r="E208">
        <v>3.7281553398058258</v>
      </c>
      <c r="F208" t="s">
        <v>116</v>
      </c>
      <c r="G208" t="s">
        <v>102</v>
      </c>
      <c r="H208">
        <v>3.9611495558252434</v>
      </c>
      <c r="I208" t="str">
        <f>IF(Inventory[[#This Row],[METAL]] = "925 Silver",  "7113.11.00"," 7113.19.00")</f>
        <v>7113.11.00</v>
      </c>
      <c r="J208" t="str">
        <f>IF(Inventory[[#This Row],[METAL]]= "925 Silver", "7113.11.10.00"," 7113.19.10.00")</f>
        <v>7113.11.10.00</v>
      </c>
      <c r="K208" t="str">
        <f>IF(Inventory[[#This Row],[METAL]] = "925 Silver",  "7113.11.00"," 7113.19.00")</f>
        <v>7113.11.00</v>
      </c>
      <c r="L208" s="106" t="str">
        <f>PROPER(Inventory[[#This Row],[METAL]] &amp; " " &amp; Inventory[[#This Row],[Item Type]])</f>
        <v>925 Silver Chain</v>
      </c>
      <c r="M208" s="106" t="str">
        <f>IFERROR(VLOOKUP(Inventory[[#This Row],[Short Description]],Map!$G$12:$H$32,2,FALSE), IF(F207 = "925 Silver", "7113.11.10.00", "7113.19.29.00"))</f>
        <v>7113.11.10.00</v>
      </c>
      <c r="N208" s="106" t="str">
        <f>Inventory[[#This Row],[ASIN]] &amp; " " &amp; Inventory[[#This Row],[Short Description]]</f>
        <v>B012EOJB36 Rat Tail</v>
      </c>
      <c r="O208" s="33">
        <f>Inventory[[#This Row],[Total Price GBP]]/ EURtoGBP</f>
        <v>4.4963756287993775</v>
      </c>
      <c r="P208" s="33">
        <f>Inventory[[#This Row],[Total Price GBP]]/USDtoGBP</f>
        <v>5.4300779535989783</v>
      </c>
      <c r="Q208" s="33">
        <f>Inventory[[#This Row],[Total Price GBP]]/ CADtoGBP</f>
        <v>6.9508119312652656</v>
      </c>
      <c r="R208" s="33">
        <f>Inventory[[#This Row],[Total Price GBP]]/AUDtoGBP</f>
        <v>7.1146446508823251</v>
      </c>
      <c r="S208" s="33">
        <f>IFERROR(VLOOKUP(Inventory[[#This Row],[Assigned Item SKU]],skuQuantity[#All],2,FALSE),0)</f>
        <v>0</v>
      </c>
      <c r="T208" s="33" t="str">
        <f>PROPER(Inventory[[#This Row],[METAL]] &amp; " " &amp; Inventory[[#This Row],[Item Type]])</f>
        <v>925 Silver Chain</v>
      </c>
      <c r="U208" s="33">
        <f>Inventory[[#This Row],[Quantity]]*Inventory[[#This Row],[Weight (g)]]</f>
        <v>0</v>
      </c>
      <c r="V208" s="33">
        <f>Inventory[[#This Row],[Total Price GBP]]*Inventory[[#This Row],[Quantity]]</f>
        <v>0</v>
      </c>
      <c r="W208" s="33">
        <f>Inventory[[#This Row],[Total Cost GBP]]/EURtoGBP</f>
        <v>0</v>
      </c>
      <c r="X208" s="33">
        <f>Inventory[[#This Row],[Total Cost GBP]]/USDtoGBP</f>
        <v>0</v>
      </c>
      <c r="Y208" s="33">
        <f>Inventory[[#This Row],[Total Cost GBP]]/CADtoGBP</f>
        <v>0</v>
      </c>
      <c r="Z208" s="33">
        <f>Inventory[[#This Row],[Total Cost GBP]]*AUDtoGBP</f>
        <v>0</v>
      </c>
      <c r="AA208" s="33"/>
      <c r="AB208" s="33"/>
    </row>
    <row r="209" spans="1:28" x14ac:dyDescent="0.25">
      <c r="A209" t="s">
        <v>545</v>
      </c>
      <c r="B209" t="s">
        <v>546</v>
      </c>
      <c r="C209" t="s">
        <v>112</v>
      </c>
      <c r="D209" t="s">
        <v>543</v>
      </c>
      <c r="E209">
        <v>4.9742574257425742</v>
      </c>
      <c r="F209" t="s">
        <v>116</v>
      </c>
      <c r="G209" t="s">
        <v>102</v>
      </c>
      <c r="H209">
        <v>5.1686991123762382</v>
      </c>
      <c r="I209" t="str">
        <f>IF(Inventory[[#This Row],[METAL]] = "925 Silver",  "7113.11.00"," 7113.19.00")</f>
        <v>7113.11.00</v>
      </c>
      <c r="J209" t="str">
        <f>IF(Inventory[[#This Row],[METAL]]= "925 Silver", "7113.11.10.00"," 7113.19.10.00")</f>
        <v>7113.11.10.00</v>
      </c>
      <c r="K209" t="str">
        <f>IF(Inventory[[#This Row],[METAL]] = "925 Silver",  "7113.11.00"," 7113.19.00")</f>
        <v>7113.11.00</v>
      </c>
      <c r="L209" s="106" t="str">
        <f>PROPER(Inventory[[#This Row],[METAL]] &amp; " " &amp; Inventory[[#This Row],[Item Type]])</f>
        <v>925 Silver Chain</v>
      </c>
      <c r="M209" s="106" t="str">
        <f>IFERROR(VLOOKUP(Inventory[[#This Row],[Short Description]],Map!$G$12:$H$32,2,FALSE), IF(F208 = "925 Silver", "7113.11.10.00", "7113.19.29.00"))</f>
        <v>7113.11.10.00</v>
      </c>
      <c r="N209" s="106" t="str">
        <f>Inventory[[#This Row],[ASIN]] &amp; " " &amp; Inventory[[#This Row],[Short Description]]</f>
        <v>B012EOJDUC Rat Tail</v>
      </c>
      <c r="O209" s="33">
        <f>Inventory[[#This Row],[Total Price GBP]]/ EURtoGBP</f>
        <v>5.8670879233298008</v>
      </c>
      <c r="P209" s="33">
        <f>Inventory[[#This Row],[Total Price GBP]]/USDtoGBP</f>
        <v>7.0854277788190245</v>
      </c>
      <c r="Q209" s="33">
        <f>Inventory[[#This Row],[Total Price GBP]]/ CADtoGBP</f>
        <v>9.0697548661325893</v>
      </c>
      <c r="R209" s="33">
        <f>Inventory[[#This Row],[Total Price GBP]]/AUDtoGBP</f>
        <v>9.2835317055396178</v>
      </c>
      <c r="S209" s="33">
        <f>IFERROR(VLOOKUP(Inventory[[#This Row],[Assigned Item SKU]],skuQuantity[#All],2,FALSE),0)</f>
        <v>0</v>
      </c>
      <c r="T209" s="33" t="str">
        <f>PROPER(Inventory[[#This Row],[METAL]] &amp; " " &amp; Inventory[[#This Row],[Item Type]])</f>
        <v>925 Silver Chain</v>
      </c>
      <c r="U209" s="33">
        <f>Inventory[[#This Row],[Quantity]]*Inventory[[#This Row],[Weight (g)]]</f>
        <v>0</v>
      </c>
      <c r="V209" s="33">
        <f>Inventory[[#This Row],[Total Price GBP]]*Inventory[[#This Row],[Quantity]]</f>
        <v>0</v>
      </c>
      <c r="W209" s="33">
        <f>Inventory[[#This Row],[Total Cost GBP]]/EURtoGBP</f>
        <v>0</v>
      </c>
      <c r="X209" s="33">
        <f>Inventory[[#This Row],[Total Cost GBP]]/USDtoGBP</f>
        <v>0</v>
      </c>
      <c r="Y209" s="33">
        <f>Inventory[[#This Row],[Total Cost GBP]]/CADtoGBP</f>
        <v>0</v>
      </c>
      <c r="Z209" s="33">
        <f>Inventory[[#This Row],[Total Cost GBP]]*AUDtoGBP</f>
        <v>0</v>
      </c>
      <c r="AA209" s="33"/>
      <c r="AB209" s="33"/>
    </row>
    <row r="210" spans="1:28" x14ac:dyDescent="0.25">
      <c r="A210" t="s">
        <v>547</v>
      </c>
      <c r="B210" t="s">
        <v>548</v>
      </c>
      <c r="C210" t="s">
        <v>112</v>
      </c>
      <c r="D210" t="s">
        <v>543</v>
      </c>
      <c r="E210">
        <v>2.8692307692307688</v>
      </c>
      <c r="F210" t="s">
        <v>116</v>
      </c>
      <c r="G210" t="s">
        <v>1413</v>
      </c>
      <c r="H210">
        <v>3.1287988230769233</v>
      </c>
      <c r="I210" t="str">
        <f>IF(Inventory[[#This Row],[METAL]] = "925 Silver",  "7113.11.00"," 7113.19.00")</f>
        <v>7113.11.00</v>
      </c>
      <c r="J210" t="str">
        <f>IF(Inventory[[#This Row],[METAL]]= "925 Silver", "7113.11.10.00"," 7113.19.10.00")</f>
        <v>7113.11.10.00</v>
      </c>
      <c r="K210" t="str">
        <f>IF(Inventory[[#This Row],[METAL]] = "925 Silver",  "7113.11.00"," 7113.19.00")</f>
        <v>7113.11.00</v>
      </c>
      <c r="L210" s="106" t="str">
        <f>PROPER(Inventory[[#This Row],[METAL]] &amp; " " &amp; Inventory[[#This Row],[Item Type]])</f>
        <v>925 Silver Bracelet</v>
      </c>
      <c r="M210" s="106" t="str">
        <f>IFERROR(VLOOKUP(Inventory[[#This Row],[Short Description]],Map!$G$12:$H$32,2,FALSE), IF(F209 = "925 Silver", "7113.11.10.00", "7113.19.29.00"))</f>
        <v>7113.11.10.00</v>
      </c>
      <c r="N210" s="106" t="str">
        <f>Inventory[[#This Row],[ASIN]] &amp; " " &amp; Inventory[[#This Row],[Short Description]]</f>
        <v>B01N5RK86I Rat Tail</v>
      </c>
      <c r="O210" s="33">
        <f>Inventory[[#This Row],[Total Price GBP]]/ EURtoGBP</f>
        <v>3.551558601166815</v>
      </c>
      <c r="P210" s="33">
        <f>Inventory[[#This Row],[Total Price GBP]]/USDtoGBP</f>
        <v>4.2890633819800099</v>
      </c>
      <c r="Q210" s="33">
        <f>Inventory[[#This Row],[Total Price GBP]]/ CADtoGBP</f>
        <v>5.4902476878182416</v>
      </c>
      <c r="R210" s="33">
        <f>Inventory[[#This Row],[Total Price GBP]]/AUDtoGBP</f>
        <v>5.6196544706461005</v>
      </c>
      <c r="S210" s="33">
        <f>IFERROR(VLOOKUP(Inventory[[#This Row],[Assigned Item SKU]],skuQuantity[#All],2,FALSE),0)</f>
        <v>0</v>
      </c>
      <c r="T210" s="33" t="str">
        <f>PROPER(Inventory[[#This Row],[METAL]] &amp; " " &amp; Inventory[[#This Row],[Item Type]])</f>
        <v>925 Silver Bracelet</v>
      </c>
      <c r="U210" s="33">
        <f>Inventory[[#This Row],[Quantity]]*Inventory[[#This Row],[Weight (g)]]</f>
        <v>0</v>
      </c>
      <c r="V210" s="33">
        <f>Inventory[[#This Row],[Total Price GBP]]*Inventory[[#This Row],[Quantity]]</f>
        <v>0</v>
      </c>
      <c r="W210" s="33">
        <f>Inventory[[#This Row],[Total Cost GBP]]/EURtoGBP</f>
        <v>0</v>
      </c>
      <c r="X210" s="33">
        <f>Inventory[[#This Row],[Total Cost GBP]]/USDtoGBP</f>
        <v>0</v>
      </c>
      <c r="Y210" s="33">
        <f>Inventory[[#This Row],[Total Cost GBP]]/CADtoGBP</f>
        <v>0</v>
      </c>
      <c r="Z210" s="33">
        <f>Inventory[[#This Row],[Total Cost GBP]]*AUDtoGBP</f>
        <v>0</v>
      </c>
      <c r="AA210" s="33"/>
      <c r="AB210" s="33"/>
    </row>
    <row r="211" spans="1:28" x14ac:dyDescent="0.25">
      <c r="A211" t="s">
        <v>549</v>
      </c>
      <c r="B211" t="s">
        <v>550</v>
      </c>
      <c r="C211" t="s">
        <v>112</v>
      </c>
      <c r="D211" t="s">
        <v>543</v>
      </c>
      <c r="E211">
        <v>2.9627450980392154</v>
      </c>
      <c r="F211" t="s">
        <v>116</v>
      </c>
      <c r="G211" t="s">
        <v>1413</v>
      </c>
      <c r="H211">
        <v>3.2194199588235293</v>
      </c>
      <c r="I211" t="str">
        <f>IF(Inventory[[#This Row],[METAL]] = "925 Silver",  "7113.11.00"," 7113.19.00")</f>
        <v>7113.11.00</v>
      </c>
      <c r="J211" t="str">
        <f>IF(Inventory[[#This Row],[METAL]]= "925 Silver", "7113.11.10.00"," 7113.19.10.00")</f>
        <v>7113.11.10.00</v>
      </c>
      <c r="K211" t="str">
        <f>IF(Inventory[[#This Row],[METAL]] = "925 Silver",  "7113.11.00"," 7113.19.00")</f>
        <v>7113.11.00</v>
      </c>
      <c r="L211" s="106" t="str">
        <f>PROPER(Inventory[[#This Row],[METAL]] &amp; " " &amp; Inventory[[#This Row],[Item Type]])</f>
        <v>925 Silver Bracelet</v>
      </c>
      <c r="M211" s="106" t="str">
        <f>IFERROR(VLOOKUP(Inventory[[#This Row],[Short Description]],Map!$G$12:$H$32,2,FALSE), IF(F210 = "925 Silver", "7113.11.10.00", "7113.19.29.00"))</f>
        <v>7113.11.10.00</v>
      </c>
      <c r="N211" s="106" t="str">
        <f>Inventory[[#This Row],[ASIN]] &amp; " " &amp; Inventory[[#This Row],[Short Description]]</f>
        <v>B01MYAH61G Rat Tail</v>
      </c>
      <c r="O211" s="33">
        <f>Inventory[[#This Row],[Total Price GBP]]/ EURtoGBP</f>
        <v>3.6544243628561057</v>
      </c>
      <c r="P211" s="33">
        <f>Inventory[[#This Row],[Total Price GBP]]/USDtoGBP</f>
        <v>4.4132899037037587</v>
      </c>
      <c r="Q211" s="33">
        <f>Inventory[[#This Row],[Total Price GBP]]/ CADtoGBP</f>
        <v>5.6492647768463513</v>
      </c>
      <c r="R211" s="33">
        <f>Inventory[[#This Row],[Total Price GBP]]/AUDtoGBP</f>
        <v>5.78241964010261</v>
      </c>
      <c r="S211" s="33">
        <f>IFERROR(VLOOKUP(Inventory[[#This Row],[Assigned Item SKU]],skuQuantity[#All],2,FALSE),0)</f>
        <v>0</v>
      </c>
      <c r="T211" s="33" t="str">
        <f>PROPER(Inventory[[#This Row],[METAL]] &amp; " " &amp; Inventory[[#This Row],[Item Type]])</f>
        <v>925 Silver Bracelet</v>
      </c>
      <c r="U211" s="33">
        <f>Inventory[[#This Row],[Quantity]]*Inventory[[#This Row],[Weight (g)]]</f>
        <v>0</v>
      </c>
      <c r="V211" s="33">
        <f>Inventory[[#This Row],[Total Price GBP]]*Inventory[[#This Row],[Quantity]]</f>
        <v>0</v>
      </c>
      <c r="W211" s="33">
        <f>Inventory[[#This Row],[Total Cost GBP]]/EURtoGBP</f>
        <v>0</v>
      </c>
      <c r="X211" s="33">
        <f>Inventory[[#This Row],[Total Cost GBP]]/USDtoGBP</f>
        <v>0</v>
      </c>
      <c r="Y211" s="33">
        <f>Inventory[[#This Row],[Total Cost GBP]]/CADtoGBP</f>
        <v>0</v>
      </c>
      <c r="Z211" s="33">
        <f>Inventory[[#This Row],[Total Cost GBP]]*AUDtoGBP</f>
        <v>0</v>
      </c>
      <c r="AA211" s="33"/>
      <c r="AB211" s="33"/>
    </row>
    <row r="212" spans="1:28" x14ac:dyDescent="0.25">
      <c r="A212" t="s">
        <v>551</v>
      </c>
      <c r="B212" t="s">
        <v>552</v>
      </c>
      <c r="C212" t="s">
        <v>112</v>
      </c>
      <c r="D212" t="s">
        <v>543</v>
      </c>
      <c r="E212">
        <v>3.1219999999999999</v>
      </c>
      <c r="F212" t="s">
        <v>116</v>
      </c>
      <c r="G212" t="s">
        <v>1413</v>
      </c>
      <c r="H212">
        <v>3.373747753</v>
      </c>
      <c r="I212" t="str">
        <f>IF(Inventory[[#This Row],[METAL]] = "925 Silver",  "7113.11.00"," 7113.19.00")</f>
        <v>7113.11.00</v>
      </c>
      <c r="J212" t="str">
        <f>IF(Inventory[[#This Row],[METAL]]= "925 Silver", "7113.11.10.00"," 7113.19.10.00")</f>
        <v>7113.11.10.00</v>
      </c>
      <c r="K212" t="str">
        <f>IF(Inventory[[#This Row],[METAL]] = "925 Silver",  "7113.11.00"," 7113.19.00")</f>
        <v>7113.11.00</v>
      </c>
      <c r="L212" s="106" t="str">
        <f>PROPER(Inventory[[#This Row],[METAL]] &amp; " " &amp; Inventory[[#This Row],[Item Type]])</f>
        <v>925 Silver Bracelet</v>
      </c>
      <c r="M212" s="106" t="str">
        <f>IFERROR(VLOOKUP(Inventory[[#This Row],[Short Description]],Map!$G$12:$H$32,2,FALSE), IF(F211 = "925 Silver", "7113.11.10.00", "7113.19.29.00"))</f>
        <v>7113.11.10.00</v>
      </c>
      <c r="N212" s="106" t="str">
        <f>Inventory[[#This Row],[ASIN]] &amp; " " &amp; Inventory[[#This Row],[Short Description]]</f>
        <v>B01NAVHGB2 Rat Tail</v>
      </c>
      <c r="O212" s="33">
        <f>Inventory[[#This Row],[Total Price GBP]]/ EURtoGBP</f>
        <v>3.8296047550129688</v>
      </c>
      <c r="P212" s="33">
        <f>Inventory[[#This Row],[Total Price GBP]]/USDtoGBP</f>
        <v>4.6248476701993058</v>
      </c>
      <c r="Q212" s="33">
        <f>Inventory[[#This Row],[Total Price GBP]]/ CADtoGBP</f>
        <v>5.920070879461222</v>
      </c>
      <c r="R212" s="33">
        <f>Inventory[[#This Row],[Total Price GBP]]/AUDtoGBP</f>
        <v>6.0596087236870462</v>
      </c>
      <c r="S212" s="33">
        <f>IFERROR(VLOOKUP(Inventory[[#This Row],[Assigned Item SKU]],skuQuantity[#All],2,FALSE),0)</f>
        <v>0</v>
      </c>
      <c r="T212" s="33" t="str">
        <f>PROPER(Inventory[[#This Row],[METAL]] &amp; " " &amp; Inventory[[#This Row],[Item Type]])</f>
        <v>925 Silver Bracelet</v>
      </c>
      <c r="U212" s="33">
        <f>Inventory[[#This Row],[Quantity]]*Inventory[[#This Row],[Weight (g)]]</f>
        <v>0</v>
      </c>
      <c r="V212" s="33">
        <f>Inventory[[#This Row],[Total Price GBP]]*Inventory[[#This Row],[Quantity]]</f>
        <v>0</v>
      </c>
      <c r="W212" s="33">
        <f>Inventory[[#This Row],[Total Cost GBP]]/EURtoGBP</f>
        <v>0</v>
      </c>
      <c r="X212" s="33">
        <f>Inventory[[#This Row],[Total Cost GBP]]/USDtoGBP</f>
        <v>0</v>
      </c>
      <c r="Y212" s="33">
        <f>Inventory[[#This Row],[Total Cost GBP]]/CADtoGBP</f>
        <v>0</v>
      </c>
      <c r="Z212" s="33">
        <f>Inventory[[#This Row],[Total Cost GBP]]*AUDtoGBP</f>
        <v>0</v>
      </c>
      <c r="AA212" s="33"/>
      <c r="AB212" s="33"/>
    </row>
    <row r="213" spans="1:28" x14ac:dyDescent="0.25">
      <c r="A213" t="s">
        <v>553</v>
      </c>
      <c r="B213" t="s">
        <v>554</v>
      </c>
      <c r="C213" t="s">
        <v>112</v>
      </c>
      <c r="D213" t="s">
        <v>543</v>
      </c>
      <c r="E213">
        <v>4</v>
      </c>
      <c r="F213" t="s">
        <v>116</v>
      </c>
      <c r="G213" t="s">
        <v>1425</v>
      </c>
      <c r="H213">
        <v>4.85887855</v>
      </c>
      <c r="I213" t="str">
        <f>IF(Inventory[[#This Row],[METAL]] = "925 Silver",  "7113.11.00"," 7113.19.00")</f>
        <v>7113.11.00</v>
      </c>
      <c r="J213" t="str">
        <f>IF(Inventory[[#This Row],[METAL]]= "925 Silver", "7113.11.10.00"," 7113.19.10.00")</f>
        <v>7113.11.10.00</v>
      </c>
      <c r="K213" t="str">
        <f>IF(Inventory[[#This Row],[METAL]] = "925 Silver",  "7113.11.00"," 7113.19.00")</f>
        <v>7113.11.00</v>
      </c>
      <c r="L213" s="106" t="str">
        <f>PROPER(Inventory[[#This Row],[METAL]] &amp; " " &amp; Inventory[[#This Row],[Item Type]])</f>
        <v>925 Silver Anklet</v>
      </c>
      <c r="M213" s="106" t="str">
        <f>IFERROR(VLOOKUP(Inventory[[#This Row],[Short Description]],Map!$G$12:$H$32,2,FALSE), IF(F212 = "925 Silver", "7113.11.10.00", "7113.19.29.00"))</f>
        <v>7113.11.10.00</v>
      </c>
      <c r="N213" s="106" t="str">
        <f>Inventory[[#This Row],[ASIN]] &amp; " " &amp; Inventory[[#This Row],[Short Description]]</f>
        <v>B0711QLJ8T Rat Tail</v>
      </c>
      <c r="O213" s="33">
        <f>Inventory[[#This Row],[Total Price GBP]]/ EURtoGBP</f>
        <v>5.5154047550129688</v>
      </c>
      <c r="P213" s="33">
        <f>Inventory[[#This Row],[Total Price GBP]]/USDtoGBP</f>
        <v>6.6607152599854968</v>
      </c>
      <c r="Q213" s="33">
        <f>Inventory[[#This Row],[Total Price GBP]]/ CADtoGBP</f>
        <v>8.5260984272210258</v>
      </c>
      <c r="R213" s="33">
        <f>Inventory[[#This Row],[Total Price GBP]]/AUDtoGBP</f>
        <v>8.727061121488612</v>
      </c>
      <c r="S213" s="33">
        <f>IFERROR(VLOOKUP(Inventory[[#This Row],[Assigned Item SKU]],skuQuantity[#All],2,FALSE),0)</f>
        <v>0</v>
      </c>
      <c r="T213" s="33" t="str">
        <f>PROPER(Inventory[[#This Row],[METAL]] &amp; " " &amp; Inventory[[#This Row],[Item Type]])</f>
        <v>925 Silver Anklet</v>
      </c>
      <c r="U213" s="33">
        <f>Inventory[[#This Row],[Quantity]]*Inventory[[#This Row],[Weight (g)]]</f>
        <v>0</v>
      </c>
      <c r="V213" s="33">
        <f>Inventory[[#This Row],[Total Price GBP]]*Inventory[[#This Row],[Quantity]]</f>
        <v>0</v>
      </c>
      <c r="W213" s="33">
        <f>Inventory[[#This Row],[Total Cost GBP]]/EURtoGBP</f>
        <v>0</v>
      </c>
      <c r="X213" s="33">
        <f>Inventory[[#This Row],[Total Cost GBP]]/USDtoGBP</f>
        <v>0</v>
      </c>
      <c r="Y213" s="33">
        <f>Inventory[[#This Row],[Total Cost GBP]]/CADtoGBP</f>
        <v>0</v>
      </c>
      <c r="Z213" s="33">
        <f>Inventory[[#This Row],[Total Cost GBP]]*AUDtoGBP</f>
        <v>0</v>
      </c>
      <c r="AA213" s="33"/>
      <c r="AB213" s="33"/>
    </row>
    <row r="214" spans="1:28" x14ac:dyDescent="0.25">
      <c r="A214" t="s">
        <v>555</v>
      </c>
      <c r="B214" t="s">
        <v>556</v>
      </c>
      <c r="C214" t="s">
        <v>112</v>
      </c>
      <c r="D214" t="s">
        <v>543</v>
      </c>
      <c r="E214">
        <v>6.6950000000000003</v>
      </c>
      <c r="F214" t="s">
        <v>116</v>
      </c>
      <c r="G214" t="s">
        <v>102</v>
      </c>
      <c r="H214">
        <v>6.5413014587500005</v>
      </c>
      <c r="I214" t="str">
        <f>IF(Inventory[[#This Row],[METAL]] = "925 Silver",  "7113.11.00"," 7113.19.00")</f>
        <v>7113.11.00</v>
      </c>
      <c r="J214" t="str">
        <f>IF(Inventory[[#This Row],[METAL]]= "925 Silver", "7113.11.10.00"," 7113.19.10.00")</f>
        <v>7113.11.10.00</v>
      </c>
      <c r="K214" t="str">
        <f>IF(Inventory[[#This Row],[METAL]] = "925 Silver",  "7113.11.00"," 7113.19.00")</f>
        <v>7113.11.00</v>
      </c>
      <c r="L214" s="106" t="str">
        <f>PROPER(Inventory[[#This Row],[METAL]] &amp; " " &amp; Inventory[[#This Row],[Item Type]])</f>
        <v>925 Silver Chain</v>
      </c>
      <c r="M214" s="106" t="str">
        <f>IFERROR(VLOOKUP(Inventory[[#This Row],[Short Description]],Map!$G$12:$H$32,2,FALSE), IF(F213 = "925 Silver", "7113.11.10.00", "7113.19.29.00"))</f>
        <v>7113.11.10.00</v>
      </c>
      <c r="N214" s="106" t="str">
        <f>Inventory[[#This Row],[ASIN]] &amp; " " &amp; Inventory[[#This Row],[Short Description]]</f>
        <v>B073D5G917 Rat Tail</v>
      </c>
      <c r="O214" s="33">
        <f>Inventory[[#This Row],[Total Price GBP]]/ EURtoGBP</f>
        <v>7.4251547550129695</v>
      </c>
      <c r="P214" s="33">
        <f>Inventory[[#This Row],[Total Price GBP]]/USDtoGBP</f>
        <v>8.9670375577635131</v>
      </c>
      <c r="Q214" s="33">
        <f>Inventory[[#This Row],[Total Price GBP]]/ CADtoGBP</f>
        <v>11.478323548430117</v>
      </c>
      <c r="R214" s="33">
        <f>Inventory[[#This Row],[Total Price GBP]]/AUDtoGBP</f>
        <v>11.748871073263166</v>
      </c>
      <c r="S214" s="33">
        <f>IFERROR(VLOOKUP(Inventory[[#This Row],[Assigned Item SKU]],skuQuantity[#All],2,FALSE),0)</f>
        <v>0</v>
      </c>
      <c r="T214" s="33" t="str">
        <f>PROPER(Inventory[[#This Row],[METAL]] &amp; " " &amp; Inventory[[#This Row],[Item Type]])</f>
        <v>925 Silver Chain</v>
      </c>
      <c r="U214" s="33">
        <f>Inventory[[#This Row],[Quantity]]*Inventory[[#This Row],[Weight (g)]]</f>
        <v>0</v>
      </c>
      <c r="V214" s="33">
        <f>Inventory[[#This Row],[Total Price GBP]]*Inventory[[#This Row],[Quantity]]</f>
        <v>0</v>
      </c>
      <c r="W214" s="33">
        <f>Inventory[[#This Row],[Total Cost GBP]]/EURtoGBP</f>
        <v>0</v>
      </c>
      <c r="X214" s="33">
        <f>Inventory[[#This Row],[Total Cost GBP]]/USDtoGBP</f>
        <v>0</v>
      </c>
      <c r="Y214" s="33">
        <f>Inventory[[#This Row],[Total Cost GBP]]/CADtoGBP</f>
        <v>0</v>
      </c>
      <c r="Z214" s="33">
        <f>Inventory[[#This Row],[Total Cost GBP]]*AUDtoGBP</f>
        <v>0</v>
      </c>
      <c r="AA214" s="33"/>
      <c r="AB214" s="33"/>
    </row>
    <row r="215" spans="1:28" x14ac:dyDescent="0.25">
      <c r="A215" t="s">
        <v>557</v>
      </c>
      <c r="B215" t="s">
        <v>558</v>
      </c>
      <c r="C215" t="s">
        <v>112</v>
      </c>
      <c r="D215" t="s">
        <v>543</v>
      </c>
      <c r="E215">
        <v>9.5950000000000006</v>
      </c>
      <c r="F215" t="s">
        <v>116</v>
      </c>
      <c r="G215" t="s">
        <v>102</v>
      </c>
      <c r="H215">
        <v>9.7238398837500011</v>
      </c>
      <c r="I215" t="str">
        <f>IF(Inventory[[#This Row],[METAL]] = "925 Silver",  "7113.11.00"," 7113.19.00")</f>
        <v>7113.11.00</v>
      </c>
      <c r="J215" t="str">
        <f>IF(Inventory[[#This Row],[METAL]]= "925 Silver", "7113.11.10.00"," 7113.19.10.00")</f>
        <v>7113.11.10.00</v>
      </c>
      <c r="K215" t="str">
        <f>IF(Inventory[[#This Row],[METAL]] = "925 Silver",  "7113.11.00"," 7113.19.00")</f>
        <v>7113.11.00</v>
      </c>
      <c r="L215" s="106" t="str">
        <f>PROPER(Inventory[[#This Row],[METAL]] &amp; " " &amp; Inventory[[#This Row],[Item Type]])</f>
        <v>925 Silver Chain</v>
      </c>
      <c r="M215" s="106" t="str">
        <f>IFERROR(VLOOKUP(Inventory[[#This Row],[Short Description]],Map!$G$12:$H$32,2,FALSE), IF(F214 = "925 Silver", "7113.11.10.00", "7113.19.29.00"))</f>
        <v>7113.11.10.00</v>
      </c>
      <c r="N215" s="106" t="str">
        <f>Inventory[[#This Row],[ASIN]] &amp; " " &amp; Inventory[[#This Row],[Short Description]]</f>
        <v>B073D5W5TK Rat Tail</v>
      </c>
      <c r="O215" s="33">
        <f>Inventory[[#This Row],[Total Price GBP]]/ EURtoGBP</f>
        <v>11.037714192675079</v>
      </c>
      <c r="P215" s="33">
        <f>Inventory[[#This Row],[Total Price GBP]]/USDtoGBP</f>
        <v>13.329769005926117</v>
      </c>
      <c r="Q215" s="33">
        <f>Inventory[[#This Row],[Total Price GBP]]/ CADtoGBP</f>
        <v>17.062870595806508</v>
      </c>
      <c r="R215" s="33">
        <f>Inventory[[#This Row],[Total Price GBP]]/AUDtoGBP</f>
        <v>17.465047567623394</v>
      </c>
      <c r="S215" s="33">
        <f>IFERROR(VLOOKUP(Inventory[[#This Row],[Assigned Item SKU]],skuQuantity[#All],2,FALSE),0)</f>
        <v>0</v>
      </c>
      <c r="T215" s="33" t="str">
        <f>PROPER(Inventory[[#This Row],[METAL]] &amp; " " &amp; Inventory[[#This Row],[Item Type]])</f>
        <v>925 Silver Chain</v>
      </c>
      <c r="U215" s="33">
        <f>Inventory[[#This Row],[Quantity]]*Inventory[[#This Row],[Weight (g)]]</f>
        <v>0</v>
      </c>
      <c r="V215" s="33">
        <f>Inventory[[#This Row],[Total Price GBP]]*Inventory[[#This Row],[Quantity]]</f>
        <v>0</v>
      </c>
      <c r="W215" s="33">
        <f>Inventory[[#This Row],[Total Cost GBP]]/EURtoGBP</f>
        <v>0</v>
      </c>
      <c r="X215" s="33">
        <f>Inventory[[#This Row],[Total Cost GBP]]/USDtoGBP</f>
        <v>0</v>
      </c>
      <c r="Y215" s="33">
        <f>Inventory[[#This Row],[Total Cost GBP]]/CADtoGBP</f>
        <v>0</v>
      </c>
      <c r="Z215" s="33">
        <f>Inventory[[#This Row],[Total Cost GBP]]*AUDtoGBP</f>
        <v>0</v>
      </c>
      <c r="AA215" s="33"/>
      <c r="AB215" s="33"/>
    </row>
    <row r="216" spans="1:28" x14ac:dyDescent="0.25">
      <c r="A216" t="s">
        <v>559</v>
      </c>
      <c r="B216" t="s">
        <v>560</v>
      </c>
      <c r="C216" t="s">
        <v>112</v>
      </c>
      <c r="D216" t="s">
        <v>464</v>
      </c>
      <c r="E216">
        <v>4.1851485148514849</v>
      </c>
      <c r="F216" t="s">
        <v>116</v>
      </c>
      <c r="G216" t="s">
        <v>102</v>
      </c>
      <c r="H216">
        <v>4.1090464986138615</v>
      </c>
      <c r="I216" t="str">
        <f>IF(Inventory[[#This Row],[METAL]] = "925 Silver",  "7113.11.00"," 7113.19.00")</f>
        <v>7113.11.00</v>
      </c>
      <c r="J216" t="str">
        <f>IF(Inventory[[#This Row],[METAL]]= "925 Silver", "7113.11.10.00"," 7113.19.10.00")</f>
        <v>7113.11.10.00</v>
      </c>
      <c r="K216" t="str">
        <f>IF(Inventory[[#This Row],[METAL]] = "925 Silver",  "7113.11.00"," 7113.19.00")</f>
        <v>7113.11.00</v>
      </c>
      <c r="L216" s="106" t="str">
        <f>PROPER(Inventory[[#This Row],[METAL]] &amp; " " &amp; Inventory[[#This Row],[Item Type]])</f>
        <v>925 Silver Chain</v>
      </c>
      <c r="M216" s="106" t="str">
        <f>IFERROR(VLOOKUP(Inventory[[#This Row],[Short Description]],Map!$G$12:$H$32,2,FALSE), IF(F215 = "925 Silver", "7113.11.10.00", "7113.19.29.00"))</f>
        <v>7113.11.10.00</v>
      </c>
      <c r="N216" s="106" t="str">
        <f>Inventory[[#This Row],[ASIN]] &amp; " " &amp; Inventory[[#This Row],[Short Description]]</f>
        <v>B00DKCYW4U Wheat Chain</v>
      </c>
      <c r="O216" s="33">
        <f>Inventory[[#This Row],[Total Price GBP]]/ EURtoGBP</f>
        <v>4.6642562401614835</v>
      </c>
      <c r="P216" s="33">
        <f>Inventory[[#This Row],[Total Price GBP]]/USDtoGBP</f>
        <v>5.6328200912342874</v>
      </c>
      <c r="Q216" s="33">
        <f>Inventory[[#This Row],[Total Price GBP]]/ CADtoGBP</f>
        <v>7.2103335221683418</v>
      </c>
      <c r="R216" s="33">
        <f>Inventory[[#This Row],[Total Price GBP]]/AUDtoGBP</f>
        <v>7.3802832434331869</v>
      </c>
      <c r="S216" s="33">
        <f>IFERROR(VLOOKUP(Inventory[[#This Row],[Assigned Item SKU]],skuQuantity[#All],2,FALSE),0)</f>
        <v>0</v>
      </c>
      <c r="T216" s="33" t="str">
        <f>PROPER(Inventory[[#This Row],[METAL]] &amp; " " &amp; Inventory[[#This Row],[Item Type]])</f>
        <v>925 Silver Chain</v>
      </c>
      <c r="U216" s="33">
        <f>Inventory[[#This Row],[Quantity]]*Inventory[[#This Row],[Weight (g)]]</f>
        <v>0</v>
      </c>
      <c r="V216" s="33">
        <f>Inventory[[#This Row],[Total Price GBP]]*Inventory[[#This Row],[Quantity]]</f>
        <v>0</v>
      </c>
      <c r="W216" s="33">
        <f>Inventory[[#This Row],[Total Cost GBP]]/EURtoGBP</f>
        <v>0</v>
      </c>
      <c r="X216" s="33">
        <f>Inventory[[#This Row],[Total Cost GBP]]/USDtoGBP</f>
        <v>0</v>
      </c>
      <c r="Y216" s="33">
        <f>Inventory[[#This Row],[Total Cost GBP]]/CADtoGBP</f>
        <v>0</v>
      </c>
      <c r="Z216" s="33">
        <f>Inventory[[#This Row],[Total Cost GBP]]*AUDtoGBP</f>
        <v>0</v>
      </c>
      <c r="AA216" s="33"/>
      <c r="AB216" s="33"/>
    </row>
    <row r="217" spans="1:28" x14ac:dyDescent="0.25">
      <c r="A217" t="s">
        <v>561</v>
      </c>
      <c r="B217" t="s">
        <v>562</v>
      </c>
      <c r="C217" t="s">
        <v>112</v>
      </c>
      <c r="D217" t="s">
        <v>464</v>
      </c>
      <c r="E217">
        <v>4.6287128712871288</v>
      </c>
      <c r="F217" t="s">
        <v>116</v>
      </c>
      <c r="G217" t="s">
        <v>102</v>
      </c>
      <c r="H217">
        <v>4.5076264653465348</v>
      </c>
      <c r="I217" t="str">
        <f>IF(Inventory[[#This Row],[METAL]] = "925 Silver",  "7113.11.00"," 7113.19.00")</f>
        <v>7113.11.00</v>
      </c>
      <c r="J217" t="str">
        <f>IF(Inventory[[#This Row],[METAL]]= "925 Silver", "7113.11.10.00"," 7113.19.10.00")</f>
        <v>7113.11.10.00</v>
      </c>
      <c r="K217" t="str">
        <f>IF(Inventory[[#This Row],[METAL]] = "925 Silver",  "7113.11.00"," 7113.19.00")</f>
        <v>7113.11.00</v>
      </c>
      <c r="L217" s="106" t="str">
        <f>PROPER(Inventory[[#This Row],[METAL]] &amp; " " &amp; Inventory[[#This Row],[Item Type]])</f>
        <v>925 Silver Chain</v>
      </c>
      <c r="M217" s="106" t="str">
        <f>IFERROR(VLOOKUP(Inventory[[#This Row],[Short Description]],Map!$G$12:$H$32,2,FALSE), IF(F216 = "925 Silver", "7113.11.10.00", "7113.19.29.00"))</f>
        <v>7113.11.10.00</v>
      </c>
      <c r="N217" s="106" t="str">
        <f>Inventory[[#This Row],[ASIN]] &amp; " " &amp; Inventory[[#This Row],[Short Description]]</f>
        <v>B00DKCYX2Q Wheat Chain</v>
      </c>
      <c r="O217" s="33">
        <f>Inventory[[#This Row],[Total Price GBP]]/ EURtoGBP</f>
        <v>5.1166918837258404</v>
      </c>
      <c r="P217" s="33">
        <f>Inventory[[#This Row],[Total Price GBP]]/USDtoGBP</f>
        <v>6.1792070073552567</v>
      </c>
      <c r="Q217" s="33">
        <f>Inventory[[#This Row],[Total Price GBP]]/ CADtoGBP</f>
        <v>7.9097401841194328</v>
      </c>
      <c r="R217" s="33">
        <f>Inventory[[#This Row],[Total Price GBP]]/AUDtoGBP</f>
        <v>8.096175129942047</v>
      </c>
      <c r="S217" s="33">
        <f>IFERROR(VLOOKUP(Inventory[[#This Row],[Assigned Item SKU]],skuQuantity[#All],2,FALSE),0)</f>
        <v>0</v>
      </c>
      <c r="T217" s="33" t="str">
        <f>PROPER(Inventory[[#This Row],[METAL]] &amp; " " &amp; Inventory[[#This Row],[Item Type]])</f>
        <v>925 Silver Chain</v>
      </c>
      <c r="U217" s="33">
        <f>Inventory[[#This Row],[Quantity]]*Inventory[[#This Row],[Weight (g)]]</f>
        <v>0</v>
      </c>
      <c r="V217" s="33">
        <f>Inventory[[#This Row],[Total Price GBP]]*Inventory[[#This Row],[Quantity]]</f>
        <v>0</v>
      </c>
      <c r="W217" s="33">
        <f>Inventory[[#This Row],[Total Cost GBP]]/EURtoGBP</f>
        <v>0</v>
      </c>
      <c r="X217" s="33">
        <f>Inventory[[#This Row],[Total Cost GBP]]/USDtoGBP</f>
        <v>0</v>
      </c>
      <c r="Y217" s="33">
        <f>Inventory[[#This Row],[Total Cost GBP]]/CADtoGBP</f>
        <v>0</v>
      </c>
      <c r="Z217" s="33">
        <f>Inventory[[#This Row],[Total Cost GBP]]*AUDtoGBP</f>
        <v>0</v>
      </c>
      <c r="AA217" s="33"/>
      <c r="AB217" s="33"/>
    </row>
    <row r="218" spans="1:28" x14ac:dyDescent="0.25">
      <c r="A218" t="s">
        <v>563</v>
      </c>
      <c r="B218" t="s">
        <v>564</v>
      </c>
      <c r="C218" t="s">
        <v>112</v>
      </c>
      <c r="D218" t="s">
        <v>464</v>
      </c>
      <c r="E218">
        <v>5.6000000000000005</v>
      </c>
      <c r="F218" t="s">
        <v>116</v>
      </c>
      <c r="G218" t="s">
        <v>102</v>
      </c>
      <c r="H218">
        <v>5.3804098300000014</v>
      </c>
      <c r="I218" t="str">
        <f>IF(Inventory[[#This Row],[METAL]] = "925 Silver",  "7113.11.00"," 7113.19.00")</f>
        <v>7113.11.00</v>
      </c>
      <c r="J218" t="str">
        <f>IF(Inventory[[#This Row],[METAL]]= "925 Silver", "7113.11.10.00"," 7113.19.10.00")</f>
        <v>7113.11.10.00</v>
      </c>
      <c r="K218" t="str">
        <f>IF(Inventory[[#This Row],[METAL]] = "925 Silver",  "7113.11.00"," 7113.19.00")</f>
        <v>7113.11.00</v>
      </c>
      <c r="L218" s="106" t="str">
        <f>PROPER(Inventory[[#This Row],[METAL]] &amp; " " &amp; Inventory[[#This Row],[Item Type]])</f>
        <v>925 Silver Chain</v>
      </c>
      <c r="M218" s="106" t="str">
        <f>IFERROR(VLOOKUP(Inventory[[#This Row],[Short Description]],Map!$G$12:$H$32,2,FALSE), IF(F217 = "925 Silver", "7113.11.10.00", "7113.19.29.00"))</f>
        <v>7113.11.10.00</v>
      </c>
      <c r="N218" s="106" t="str">
        <f>Inventory[[#This Row],[ASIN]] &amp; " " &amp; Inventory[[#This Row],[Short Description]]</f>
        <v>B00DKCYZMO Wheat Chain</v>
      </c>
      <c r="O218" s="33">
        <f>Inventory[[#This Row],[Total Price GBP]]/ EURtoGBP</f>
        <v>6.1074047550129702</v>
      </c>
      <c r="P218" s="33">
        <f>Inventory[[#This Row],[Total Price GBP]]/USDtoGBP</f>
        <v>7.3756480000219353</v>
      </c>
      <c r="Q218" s="33">
        <f>Inventory[[#This Row],[Total Price GBP]]/ CADtoGBP</f>
        <v>9.4412534327221564</v>
      </c>
      <c r="R218" s="33">
        <f>Inventory[[#This Row],[Total Price GBP]]/AUDtoGBP</f>
        <v>9.6637866046411407</v>
      </c>
      <c r="S218" s="33">
        <f>IFERROR(VLOOKUP(Inventory[[#This Row],[Assigned Item SKU]],skuQuantity[#All],2,FALSE),0)</f>
        <v>0</v>
      </c>
      <c r="T218" s="33" t="str">
        <f>PROPER(Inventory[[#This Row],[METAL]] &amp; " " &amp; Inventory[[#This Row],[Item Type]])</f>
        <v>925 Silver Chain</v>
      </c>
      <c r="U218" s="33">
        <f>Inventory[[#This Row],[Quantity]]*Inventory[[#This Row],[Weight (g)]]</f>
        <v>0</v>
      </c>
      <c r="V218" s="33">
        <f>Inventory[[#This Row],[Total Price GBP]]*Inventory[[#This Row],[Quantity]]</f>
        <v>0</v>
      </c>
      <c r="W218" s="33">
        <f>Inventory[[#This Row],[Total Cost GBP]]/EURtoGBP</f>
        <v>0</v>
      </c>
      <c r="X218" s="33">
        <f>Inventory[[#This Row],[Total Cost GBP]]/USDtoGBP</f>
        <v>0</v>
      </c>
      <c r="Y218" s="33">
        <f>Inventory[[#This Row],[Total Cost GBP]]/CADtoGBP</f>
        <v>0</v>
      </c>
      <c r="Z218" s="33">
        <f>Inventory[[#This Row],[Total Cost GBP]]*AUDtoGBP</f>
        <v>0</v>
      </c>
      <c r="AA218" s="33"/>
      <c r="AB218" s="33"/>
    </row>
    <row r="219" spans="1:28" x14ac:dyDescent="0.25">
      <c r="A219" t="s">
        <v>565</v>
      </c>
      <c r="B219" t="s">
        <v>566</v>
      </c>
      <c r="C219" t="s">
        <v>112</v>
      </c>
      <c r="D219" t="s">
        <v>567</v>
      </c>
      <c r="E219">
        <v>1.8451612903225807</v>
      </c>
      <c r="F219" t="s">
        <v>116</v>
      </c>
      <c r="G219" t="s">
        <v>1413</v>
      </c>
      <c r="H219">
        <v>2.1526677429032266</v>
      </c>
      <c r="I219" t="str">
        <f>IF(Inventory[[#This Row],[METAL]] = "925 Silver",  "7113.11.00"," 7113.19.00")</f>
        <v>7113.11.00</v>
      </c>
      <c r="J219" t="str">
        <f>IF(Inventory[[#This Row],[METAL]]= "925 Silver", "7113.11.10.00"," 7113.19.10.00")</f>
        <v>7113.11.10.00</v>
      </c>
      <c r="K219" t="str">
        <f>IF(Inventory[[#This Row],[METAL]] = "925 Silver",  "7113.11.00"," 7113.19.00")</f>
        <v>7113.11.00</v>
      </c>
      <c r="L219" s="106" t="str">
        <f>PROPER(Inventory[[#This Row],[METAL]] &amp; " " &amp; Inventory[[#This Row],[Item Type]])</f>
        <v>925 Silver Bracelet</v>
      </c>
      <c r="M219" s="106" t="str">
        <f>IFERROR(VLOOKUP(Inventory[[#This Row],[Short Description]],Map!$G$12:$H$32,2,FALSE), IF(F218 = "925 Silver", "7113.11.10.00", "7113.19.29.00"))</f>
        <v>7113.11.10.00</v>
      </c>
      <c r="N219" s="106" t="str">
        <f>Inventory[[#This Row],[ASIN]] &amp; " " &amp; Inventory[[#This Row],[Short Description]]</f>
        <v>B01N5RK75S Marine Chain</v>
      </c>
      <c r="O219" s="33">
        <f>Inventory[[#This Row],[Total Price GBP]]/ EURtoGBP</f>
        <v>2.4435337872710341</v>
      </c>
      <c r="P219" s="33">
        <f>Inventory[[#This Row],[Total Price GBP]]/USDtoGBP</f>
        <v>2.9509498410562367</v>
      </c>
      <c r="Q219" s="33">
        <f>Inventory[[#This Row],[Total Price GBP]]/ CADtoGBP</f>
        <v>3.7773854333314496</v>
      </c>
      <c r="R219" s="33">
        <f>Inventory[[#This Row],[Total Price GBP]]/AUDtoGBP</f>
        <v>3.8664195396638164</v>
      </c>
      <c r="S219" s="33">
        <f>IFERROR(VLOOKUP(Inventory[[#This Row],[Assigned Item SKU]],skuQuantity[#All],2,FALSE),0)</f>
        <v>0</v>
      </c>
      <c r="T219" s="33" t="str">
        <f>PROPER(Inventory[[#This Row],[METAL]] &amp; " " &amp; Inventory[[#This Row],[Item Type]])</f>
        <v>925 Silver Bracelet</v>
      </c>
      <c r="U219" s="33">
        <f>Inventory[[#This Row],[Quantity]]*Inventory[[#This Row],[Weight (g)]]</f>
        <v>0</v>
      </c>
      <c r="V219" s="33">
        <f>Inventory[[#This Row],[Total Price GBP]]*Inventory[[#This Row],[Quantity]]</f>
        <v>0</v>
      </c>
      <c r="W219" s="33">
        <f>Inventory[[#This Row],[Total Cost GBP]]/EURtoGBP</f>
        <v>0</v>
      </c>
      <c r="X219" s="33">
        <f>Inventory[[#This Row],[Total Cost GBP]]/USDtoGBP</f>
        <v>0</v>
      </c>
      <c r="Y219" s="33">
        <f>Inventory[[#This Row],[Total Cost GBP]]/CADtoGBP</f>
        <v>0</v>
      </c>
      <c r="Z219" s="33">
        <f>Inventory[[#This Row],[Total Cost GBP]]*AUDtoGBP</f>
        <v>0</v>
      </c>
      <c r="AA219" s="33"/>
      <c r="AB219" s="33"/>
    </row>
    <row r="220" spans="1:28" x14ac:dyDescent="0.25">
      <c r="A220" t="s">
        <v>568</v>
      </c>
      <c r="B220" t="s">
        <v>569</v>
      </c>
      <c r="C220" t="s">
        <v>112</v>
      </c>
      <c r="D220" t="s">
        <v>567</v>
      </c>
      <c r="E220">
        <v>1.9366666666666668</v>
      </c>
      <c r="F220" t="s">
        <v>116</v>
      </c>
      <c r="G220" t="s">
        <v>1413</v>
      </c>
      <c r="H220">
        <v>2.2421482104999999</v>
      </c>
      <c r="I220" t="str">
        <f>IF(Inventory[[#This Row],[METAL]] = "925 Silver",  "7113.11.00"," 7113.19.00")</f>
        <v>7113.11.00</v>
      </c>
      <c r="J220" t="str">
        <f>IF(Inventory[[#This Row],[METAL]]= "925 Silver", "7113.11.10.00"," 7113.19.10.00")</f>
        <v>7113.11.10.00</v>
      </c>
      <c r="K220" t="str">
        <f>IF(Inventory[[#This Row],[METAL]] = "925 Silver",  "7113.11.00"," 7113.19.00")</f>
        <v>7113.11.00</v>
      </c>
      <c r="L220" s="106" t="str">
        <f>PROPER(Inventory[[#This Row],[METAL]] &amp; " " &amp; Inventory[[#This Row],[Item Type]])</f>
        <v>925 Silver Bracelet</v>
      </c>
      <c r="M220" s="106" t="str">
        <f>IFERROR(VLOOKUP(Inventory[[#This Row],[Short Description]],Map!$G$12:$H$32,2,FALSE), IF(F219 = "925 Silver", "7113.11.10.00", "7113.19.29.00"))</f>
        <v>7113.11.10.00</v>
      </c>
      <c r="N220" s="106" t="str">
        <f>Inventory[[#This Row],[ASIN]] &amp; " " &amp; Inventory[[#This Row],[Short Description]]</f>
        <v>B01MUCWVT3 Marine Chain</v>
      </c>
      <c r="O220" s="33">
        <f>Inventory[[#This Row],[Total Price GBP]]/ EURtoGBP</f>
        <v>2.5451047550129688</v>
      </c>
      <c r="P220" s="33">
        <f>Inventory[[#This Row],[Total Price GBP]]/USDtoGBP</f>
        <v>3.073612696252003</v>
      </c>
      <c r="Q220" s="33">
        <f>Inventory[[#This Row],[Total Price GBP]]/ CADtoGBP</f>
        <v>3.9344009393156134</v>
      </c>
      <c r="R220" s="33">
        <f>Inventory[[#This Row],[Total Price GBP]]/AUDtoGBP</f>
        <v>4.0271359481643794</v>
      </c>
      <c r="S220" s="33">
        <f>IFERROR(VLOOKUP(Inventory[[#This Row],[Assigned Item SKU]],skuQuantity[#All],2,FALSE),0)</f>
        <v>0</v>
      </c>
      <c r="T220" s="33" t="str">
        <f>PROPER(Inventory[[#This Row],[METAL]] &amp; " " &amp; Inventory[[#This Row],[Item Type]])</f>
        <v>925 Silver Bracelet</v>
      </c>
      <c r="U220" s="33">
        <f>Inventory[[#This Row],[Quantity]]*Inventory[[#This Row],[Weight (g)]]</f>
        <v>0</v>
      </c>
      <c r="V220" s="33">
        <f>Inventory[[#This Row],[Total Price GBP]]*Inventory[[#This Row],[Quantity]]</f>
        <v>0</v>
      </c>
      <c r="W220" s="33">
        <f>Inventory[[#This Row],[Total Cost GBP]]/EURtoGBP</f>
        <v>0</v>
      </c>
      <c r="X220" s="33">
        <f>Inventory[[#This Row],[Total Cost GBP]]/USDtoGBP</f>
        <v>0</v>
      </c>
      <c r="Y220" s="33">
        <f>Inventory[[#This Row],[Total Cost GBP]]/CADtoGBP</f>
        <v>0</v>
      </c>
      <c r="Z220" s="33">
        <f>Inventory[[#This Row],[Total Cost GBP]]*AUDtoGBP</f>
        <v>0</v>
      </c>
      <c r="AA220" s="33"/>
      <c r="AB220" s="33"/>
    </row>
    <row r="221" spans="1:28" x14ac:dyDescent="0.25">
      <c r="A221" t="s">
        <v>570</v>
      </c>
      <c r="B221" t="s">
        <v>571</v>
      </c>
      <c r="C221" t="s">
        <v>112</v>
      </c>
      <c r="D221" t="s">
        <v>567</v>
      </c>
      <c r="E221">
        <v>2.02</v>
      </c>
      <c r="F221" t="s">
        <v>116</v>
      </c>
      <c r="G221" t="s">
        <v>1413</v>
      </c>
      <c r="H221">
        <v>2.3236374729999998</v>
      </c>
      <c r="I221" t="str">
        <f>IF(Inventory[[#This Row],[METAL]] = "925 Silver",  "7113.11.00"," 7113.19.00")</f>
        <v>7113.11.00</v>
      </c>
      <c r="J221" t="str">
        <f>IF(Inventory[[#This Row],[METAL]]= "925 Silver", "7113.11.10.00"," 7113.19.10.00")</f>
        <v>7113.11.10.00</v>
      </c>
      <c r="K221" t="str">
        <f>IF(Inventory[[#This Row],[METAL]] = "925 Silver",  "7113.11.00"," 7113.19.00")</f>
        <v>7113.11.00</v>
      </c>
      <c r="L221" s="106" t="str">
        <f>PROPER(Inventory[[#This Row],[METAL]] &amp; " " &amp; Inventory[[#This Row],[Item Type]])</f>
        <v>925 Silver Bracelet</v>
      </c>
      <c r="M221" s="106" t="str">
        <f>IFERROR(VLOOKUP(Inventory[[#This Row],[Short Description]],Map!$G$12:$H$32,2,FALSE), IF(F220 = "925 Silver", "7113.11.10.00", "7113.19.29.00"))</f>
        <v>7113.11.10.00</v>
      </c>
      <c r="N221" s="106" t="str">
        <f>Inventory[[#This Row],[ASIN]] &amp; " " &amp; Inventory[[#This Row],[Short Description]]</f>
        <v>B01MS9OG5S Marine Chain</v>
      </c>
      <c r="O221" s="33">
        <f>Inventory[[#This Row],[Total Price GBP]]/ EURtoGBP</f>
        <v>2.6376047550129686</v>
      </c>
      <c r="P221" s="33">
        <f>Inventory[[#This Row],[Total Price GBP]]/USDtoGBP</f>
        <v>3.1853209368826962</v>
      </c>
      <c r="Q221" s="33">
        <f>Inventory[[#This Row],[Total Price GBP]]/ CADtoGBP</f>
        <v>4.0773939089251652</v>
      </c>
      <c r="R221" s="33">
        <f>Inventory[[#This Row],[Total Price GBP]]/AUDtoGBP</f>
        <v>4.1734993049069606</v>
      </c>
      <c r="S221" s="33">
        <f>IFERROR(VLOOKUP(Inventory[[#This Row],[Assigned Item SKU]],skuQuantity[#All],2,FALSE),0)</f>
        <v>0</v>
      </c>
      <c r="T221" s="33" t="str">
        <f>PROPER(Inventory[[#This Row],[METAL]] &amp; " " &amp; Inventory[[#This Row],[Item Type]])</f>
        <v>925 Silver Bracelet</v>
      </c>
      <c r="U221" s="33">
        <f>Inventory[[#This Row],[Quantity]]*Inventory[[#This Row],[Weight (g)]]</f>
        <v>0</v>
      </c>
      <c r="V221" s="33">
        <f>Inventory[[#This Row],[Total Price GBP]]*Inventory[[#This Row],[Quantity]]</f>
        <v>0</v>
      </c>
      <c r="W221" s="33">
        <f>Inventory[[#This Row],[Total Cost GBP]]/EURtoGBP</f>
        <v>0</v>
      </c>
      <c r="X221" s="33">
        <f>Inventory[[#This Row],[Total Cost GBP]]/USDtoGBP</f>
        <v>0</v>
      </c>
      <c r="Y221" s="33">
        <f>Inventory[[#This Row],[Total Cost GBP]]/CADtoGBP</f>
        <v>0</v>
      </c>
      <c r="Z221" s="33">
        <f>Inventory[[#This Row],[Total Cost GBP]]*AUDtoGBP</f>
        <v>0</v>
      </c>
      <c r="AA221" s="33"/>
      <c r="AB221" s="33"/>
    </row>
    <row r="222" spans="1:28" x14ac:dyDescent="0.25">
      <c r="A222" t="s">
        <v>572</v>
      </c>
      <c r="B222" t="s">
        <v>573</v>
      </c>
      <c r="C222" t="s">
        <v>112</v>
      </c>
      <c r="D222" t="s">
        <v>567</v>
      </c>
      <c r="E222">
        <v>4.13</v>
      </c>
      <c r="F222" t="s">
        <v>116</v>
      </c>
      <c r="G222" t="s">
        <v>102</v>
      </c>
      <c r="H222">
        <v>4.2050263270000006</v>
      </c>
      <c r="I222" t="str">
        <f>IF(Inventory[[#This Row],[METAL]] = "925 Silver",  "7113.11.00"," 7113.19.00")</f>
        <v>7113.11.00</v>
      </c>
      <c r="J222" t="str">
        <f>IF(Inventory[[#This Row],[METAL]]= "925 Silver", "7113.11.10.00"," 7113.19.10.00")</f>
        <v>7113.11.10.00</v>
      </c>
      <c r="K222" t="str">
        <f>IF(Inventory[[#This Row],[METAL]] = "925 Silver",  "7113.11.00"," 7113.19.00")</f>
        <v>7113.11.00</v>
      </c>
      <c r="L222" s="106" t="str">
        <f>PROPER(Inventory[[#This Row],[METAL]] &amp; " " &amp; Inventory[[#This Row],[Item Type]])</f>
        <v>925 Silver Chain</v>
      </c>
      <c r="M222" s="106" t="str">
        <f>IFERROR(VLOOKUP(Inventory[[#This Row],[Short Description]],Map!$G$12:$H$32,2,FALSE), IF(F221 = "925 Silver", "7113.11.10.00", "7113.19.29.00"))</f>
        <v>7113.11.10.00</v>
      </c>
      <c r="N222" s="106" t="str">
        <f>Inventory[[#This Row],[ASIN]] &amp; " " &amp; Inventory[[#This Row],[Short Description]]</f>
        <v>B00DKCZ3C0 Marine Chain</v>
      </c>
      <c r="O222" s="33">
        <f>Inventory[[#This Row],[Total Price GBP]]/ EURtoGBP</f>
        <v>4.7732047550129693</v>
      </c>
      <c r="P222" s="33">
        <f>Inventory[[#This Row],[Total Price GBP]]/USDtoGBP</f>
        <v>5.764392490297924</v>
      </c>
      <c r="Q222" s="33">
        <f>Inventory[[#This Row],[Total Price GBP]]/ CADtoGBP</f>
        <v>7.3787537564728201</v>
      </c>
      <c r="R222" s="33">
        <f>Inventory[[#This Row],[Total Price GBP]]/AUDtoGBP</f>
        <v>7.5526731931173225</v>
      </c>
      <c r="S222" s="33">
        <f>IFERROR(VLOOKUP(Inventory[[#This Row],[Assigned Item SKU]],skuQuantity[#All],2,FALSE),0)</f>
        <v>0</v>
      </c>
      <c r="T222" s="33" t="str">
        <f>PROPER(Inventory[[#This Row],[METAL]] &amp; " " &amp; Inventory[[#This Row],[Item Type]])</f>
        <v>925 Silver Chain</v>
      </c>
      <c r="U222" s="33">
        <f>Inventory[[#This Row],[Quantity]]*Inventory[[#This Row],[Weight (g)]]</f>
        <v>0</v>
      </c>
      <c r="V222" s="33">
        <f>Inventory[[#This Row],[Total Price GBP]]*Inventory[[#This Row],[Quantity]]</f>
        <v>0</v>
      </c>
      <c r="W222" s="33">
        <f>Inventory[[#This Row],[Total Cost GBP]]/EURtoGBP</f>
        <v>0</v>
      </c>
      <c r="X222" s="33">
        <f>Inventory[[#This Row],[Total Cost GBP]]/USDtoGBP</f>
        <v>0</v>
      </c>
      <c r="Y222" s="33">
        <f>Inventory[[#This Row],[Total Cost GBP]]/CADtoGBP</f>
        <v>0</v>
      </c>
      <c r="Z222" s="33">
        <f>Inventory[[#This Row],[Total Cost GBP]]*AUDtoGBP</f>
        <v>0</v>
      </c>
      <c r="AA222" s="33"/>
      <c r="AB222" s="33"/>
    </row>
    <row r="223" spans="1:28" x14ac:dyDescent="0.25">
      <c r="A223" t="s">
        <v>574</v>
      </c>
      <c r="B223" t="s">
        <v>575</v>
      </c>
      <c r="C223" t="s">
        <v>112</v>
      </c>
      <c r="D223" t="s">
        <v>567</v>
      </c>
      <c r="E223">
        <v>4.55</v>
      </c>
      <c r="F223" t="s">
        <v>116</v>
      </c>
      <c r="G223" t="s">
        <v>102</v>
      </c>
      <c r="H223">
        <v>4.5972319449999999</v>
      </c>
      <c r="I223" t="str">
        <f>IF(Inventory[[#This Row],[METAL]] = "925 Silver",  "7113.11.00"," 7113.19.00")</f>
        <v>7113.11.00</v>
      </c>
      <c r="J223" t="str">
        <f>IF(Inventory[[#This Row],[METAL]]= "925 Silver", "7113.11.10.00"," 7113.19.10.00")</f>
        <v>7113.11.10.00</v>
      </c>
      <c r="K223" t="str">
        <f>IF(Inventory[[#This Row],[METAL]] = "925 Silver",  "7113.11.00"," 7113.19.00")</f>
        <v>7113.11.00</v>
      </c>
      <c r="L223" s="106" t="str">
        <f>PROPER(Inventory[[#This Row],[METAL]] &amp; " " &amp; Inventory[[#This Row],[Item Type]])</f>
        <v>925 Silver Chain</v>
      </c>
      <c r="M223" s="106" t="str">
        <f>IFERROR(VLOOKUP(Inventory[[#This Row],[Short Description]],Map!$G$12:$H$32,2,FALSE), IF(F222 = "925 Silver", "7113.11.10.00", "7113.19.29.00"))</f>
        <v>7113.11.10.00</v>
      </c>
      <c r="N223" s="106" t="str">
        <f>Inventory[[#This Row],[ASIN]] &amp; " " &amp; Inventory[[#This Row],[Short Description]]</f>
        <v>B00DKCZ4B0 Marine Chain</v>
      </c>
      <c r="O223" s="33">
        <f>Inventory[[#This Row],[Total Price GBP]]/ EURtoGBP</f>
        <v>5.2184047550129682</v>
      </c>
      <c r="P223" s="33">
        <f>Inventory[[#This Row],[Total Price GBP]]/USDtoGBP</f>
        <v>6.3020412333118108</v>
      </c>
      <c r="Q223" s="33">
        <f>Inventory[[#This Row],[Total Price GBP]]/ CADtoGBP</f>
        <v>8.0669750545287364</v>
      </c>
      <c r="R223" s="33">
        <f>Inventory[[#This Row],[Total Price GBP]]/AUDtoGBP</f>
        <v>8.2571160733529698</v>
      </c>
      <c r="S223" s="33">
        <f>IFERROR(VLOOKUP(Inventory[[#This Row],[Assigned Item SKU]],skuQuantity[#All],2,FALSE),0)</f>
        <v>0</v>
      </c>
      <c r="T223" s="33" t="str">
        <f>PROPER(Inventory[[#This Row],[METAL]] &amp; " " &amp; Inventory[[#This Row],[Item Type]])</f>
        <v>925 Silver Chain</v>
      </c>
      <c r="U223" s="33">
        <f>Inventory[[#This Row],[Quantity]]*Inventory[[#This Row],[Weight (g)]]</f>
        <v>0</v>
      </c>
      <c r="V223" s="33">
        <f>Inventory[[#This Row],[Total Price GBP]]*Inventory[[#This Row],[Quantity]]</f>
        <v>0</v>
      </c>
      <c r="W223" s="33">
        <f>Inventory[[#This Row],[Total Cost GBP]]/EURtoGBP</f>
        <v>0</v>
      </c>
      <c r="X223" s="33">
        <f>Inventory[[#This Row],[Total Cost GBP]]/USDtoGBP</f>
        <v>0</v>
      </c>
      <c r="Y223" s="33">
        <f>Inventory[[#This Row],[Total Cost GBP]]/CADtoGBP</f>
        <v>0</v>
      </c>
      <c r="Z223" s="33">
        <f>Inventory[[#This Row],[Total Cost GBP]]*AUDtoGBP</f>
        <v>0</v>
      </c>
      <c r="AA223" s="33"/>
      <c r="AB223" s="33"/>
    </row>
    <row r="224" spans="1:28" x14ac:dyDescent="0.25">
      <c r="A224" t="s">
        <v>576</v>
      </c>
      <c r="B224" t="s">
        <v>577</v>
      </c>
      <c r="C224" t="s">
        <v>112</v>
      </c>
      <c r="D224" t="s">
        <v>567</v>
      </c>
      <c r="E224">
        <v>5.4799999999999995</v>
      </c>
      <c r="F224" t="s">
        <v>116</v>
      </c>
      <c r="G224" t="s">
        <v>102</v>
      </c>
      <c r="H224">
        <v>5.4656872419999996</v>
      </c>
      <c r="I224" t="str">
        <f>IF(Inventory[[#This Row],[METAL]] = "925 Silver",  "7113.11.00"," 7113.19.00")</f>
        <v>7113.11.00</v>
      </c>
      <c r="J224" t="str">
        <f>IF(Inventory[[#This Row],[METAL]]= "925 Silver", "7113.11.10.00"," 7113.19.10.00")</f>
        <v>7113.11.10.00</v>
      </c>
      <c r="K224" t="str">
        <f>IF(Inventory[[#This Row],[METAL]] = "925 Silver",  "7113.11.00"," 7113.19.00")</f>
        <v>7113.11.00</v>
      </c>
      <c r="L224" s="106" t="str">
        <f>PROPER(Inventory[[#This Row],[METAL]] &amp; " " &amp; Inventory[[#This Row],[Item Type]])</f>
        <v>925 Silver Chain</v>
      </c>
      <c r="M224" s="106" t="str">
        <f>IFERROR(VLOOKUP(Inventory[[#This Row],[Short Description]],Map!$G$12:$H$32,2,FALSE), IF(F223 = "925 Silver", "7113.11.10.00", "7113.19.29.00"))</f>
        <v>7113.11.10.00</v>
      </c>
      <c r="N224" s="106" t="str">
        <f>Inventory[[#This Row],[ASIN]] &amp; " " &amp; Inventory[[#This Row],[Short Description]]</f>
        <v>B00DKCZ6JU Marine Chain</v>
      </c>
      <c r="O224" s="33">
        <f>Inventory[[#This Row],[Total Price GBP]]/ EURtoGBP</f>
        <v>6.2042047550129684</v>
      </c>
      <c r="P224" s="33">
        <f>Inventory[[#This Row],[Total Price GBP]]/USDtoGBP</f>
        <v>7.4925491642711339</v>
      </c>
      <c r="Q224" s="33">
        <f>Inventory[[#This Row],[Total Price GBP]]/ CADtoGBP</f>
        <v>9.590893643081122</v>
      </c>
      <c r="R224" s="33">
        <f>Inventory[[#This Row],[Total Price GBP]]/AUDtoGBP</f>
        <v>9.8169538795890503</v>
      </c>
      <c r="S224" s="33">
        <f>IFERROR(VLOOKUP(Inventory[[#This Row],[Assigned Item SKU]],skuQuantity[#All],2,FALSE),0)</f>
        <v>0</v>
      </c>
      <c r="T224" s="33" t="str">
        <f>PROPER(Inventory[[#This Row],[METAL]] &amp; " " &amp; Inventory[[#This Row],[Item Type]])</f>
        <v>925 Silver Chain</v>
      </c>
      <c r="U224" s="33">
        <f>Inventory[[#This Row],[Quantity]]*Inventory[[#This Row],[Weight (g)]]</f>
        <v>0</v>
      </c>
      <c r="V224" s="33">
        <f>Inventory[[#This Row],[Total Price GBP]]*Inventory[[#This Row],[Quantity]]</f>
        <v>0</v>
      </c>
      <c r="W224" s="33">
        <f>Inventory[[#This Row],[Total Cost GBP]]/EURtoGBP</f>
        <v>0</v>
      </c>
      <c r="X224" s="33">
        <f>Inventory[[#This Row],[Total Cost GBP]]/USDtoGBP</f>
        <v>0</v>
      </c>
      <c r="Y224" s="33">
        <f>Inventory[[#This Row],[Total Cost GBP]]/CADtoGBP</f>
        <v>0</v>
      </c>
      <c r="Z224" s="33">
        <f>Inventory[[#This Row],[Total Cost GBP]]*AUDtoGBP</f>
        <v>0</v>
      </c>
      <c r="AA224" s="33"/>
      <c r="AB224" s="33"/>
    </row>
    <row r="225" spans="1:28" x14ac:dyDescent="0.25">
      <c r="A225" t="s">
        <v>28</v>
      </c>
      <c r="B225" t="s">
        <v>578</v>
      </c>
      <c r="C225" t="s">
        <v>113</v>
      </c>
      <c r="D225" t="s">
        <v>579</v>
      </c>
      <c r="E225">
        <v>4.4540540540540539</v>
      </c>
      <c r="F225" t="s">
        <v>116</v>
      </c>
      <c r="G225" t="s">
        <v>1413</v>
      </c>
      <c r="H225">
        <v>4.2771070943243235</v>
      </c>
      <c r="I225" t="str">
        <f>IF(Inventory[[#This Row],[METAL]] = "925 Silver",  "7113.11.00"," 7113.19.00")</f>
        <v>7113.11.00</v>
      </c>
      <c r="J225" t="str">
        <f>IF(Inventory[[#This Row],[METAL]]= "925 Silver", "7113.11.10.00"," 7113.19.10.00")</f>
        <v>7113.11.10.00</v>
      </c>
      <c r="K225" t="str">
        <f>IF(Inventory[[#This Row],[METAL]] = "925 Silver",  "7113.11.00"," 7113.19.00")</f>
        <v>7113.11.00</v>
      </c>
      <c r="L225" s="106" t="str">
        <f>PROPER(Inventory[[#This Row],[METAL]] &amp; " " &amp; Inventory[[#This Row],[Item Type]])</f>
        <v>925 Silver Bracelet</v>
      </c>
      <c r="M225" s="106" t="str">
        <f>IFERROR(VLOOKUP(Inventory[[#This Row],[Short Description]],Map!$G$12:$H$32,2,FALSE), IF(F224 = "925 Silver", "7113.11.10.00", "7113.19.29.00"))</f>
        <v>7113.11.10.00</v>
      </c>
      <c r="N225" s="106" t="str">
        <f>Inventory[[#This Row],[ASIN]] &amp; " " &amp; Inventory[[#This Row],[Short Description]]</f>
        <v>B00DKCZIS4 Herringbone Chain</v>
      </c>
      <c r="O225" s="33">
        <f>Inventory[[#This Row],[Total Price GBP]]/ EURtoGBP</f>
        <v>4.8550249945506616</v>
      </c>
      <c r="P225" s="33">
        <f>Inventory[[#This Row],[Total Price GBP]]/USDtoGBP</f>
        <v>5.8632032471275188</v>
      </c>
      <c r="Q225" s="33">
        <f>Inventory[[#This Row],[Total Price GBP]]/ CADtoGBP</f>
        <v>7.5052372053988679</v>
      </c>
      <c r="R225" s="33">
        <f>Inventory[[#This Row],[Total Price GBP]]/AUDtoGBP</f>
        <v>7.682137894827795</v>
      </c>
      <c r="S225" s="33">
        <f>IFERROR(VLOOKUP(Inventory[[#This Row],[Assigned Item SKU]],skuQuantity[#All],2,FALSE),0)</f>
        <v>0</v>
      </c>
      <c r="T225" s="33" t="str">
        <f>PROPER(Inventory[[#This Row],[METAL]] &amp; " " &amp; Inventory[[#This Row],[Item Type]])</f>
        <v>925 Silver Bracelet</v>
      </c>
      <c r="U225" s="33">
        <f>Inventory[[#This Row],[Quantity]]*Inventory[[#This Row],[Weight (g)]]</f>
        <v>0</v>
      </c>
      <c r="V225" s="33">
        <f>Inventory[[#This Row],[Total Price GBP]]*Inventory[[#This Row],[Quantity]]</f>
        <v>0</v>
      </c>
      <c r="W225" s="33">
        <f>Inventory[[#This Row],[Total Cost GBP]]/EURtoGBP</f>
        <v>0</v>
      </c>
      <c r="X225" s="33">
        <f>Inventory[[#This Row],[Total Cost GBP]]/USDtoGBP</f>
        <v>0</v>
      </c>
      <c r="Y225" s="33">
        <f>Inventory[[#This Row],[Total Cost GBP]]/CADtoGBP</f>
        <v>0</v>
      </c>
      <c r="Z225" s="33">
        <f>Inventory[[#This Row],[Total Cost GBP]]*AUDtoGBP</f>
        <v>0</v>
      </c>
      <c r="AA225" s="33"/>
      <c r="AB225" s="33"/>
    </row>
    <row r="226" spans="1:28" x14ac:dyDescent="0.25">
      <c r="A226" t="s">
        <v>27</v>
      </c>
      <c r="B226" t="s">
        <v>580</v>
      </c>
      <c r="C226" t="s">
        <v>113</v>
      </c>
      <c r="D226" t="s">
        <v>579</v>
      </c>
      <c r="E226">
        <v>9.5318840579710145</v>
      </c>
      <c r="F226" t="s">
        <v>116</v>
      </c>
      <c r="G226" t="s">
        <v>102</v>
      </c>
      <c r="H226">
        <v>9.3399654139130455</v>
      </c>
      <c r="I226" t="str">
        <f>IF(Inventory[[#This Row],[METAL]] = "925 Silver",  "7113.11.00"," 7113.19.00")</f>
        <v>7113.11.00</v>
      </c>
      <c r="J226" t="str">
        <f>IF(Inventory[[#This Row],[METAL]]= "925 Silver", "7113.11.10.00"," 7113.19.10.00")</f>
        <v>7113.11.10.00</v>
      </c>
      <c r="K226" t="str">
        <f>IF(Inventory[[#This Row],[METAL]] = "925 Silver",  "7113.11.00"," 7113.19.00")</f>
        <v>7113.11.00</v>
      </c>
      <c r="L226" s="106" t="str">
        <f>PROPER(Inventory[[#This Row],[METAL]] &amp; " " &amp; Inventory[[#This Row],[Item Type]])</f>
        <v>925 Silver Chain</v>
      </c>
      <c r="M226" s="106" t="str">
        <f>IFERROR(VLOOKUP(Inventory[[#This Row],[Short Description]],Map!$G$12:$H$32,2,FALSE), IF(F225 = "925 Silver", "7113.11.10.00", "7113.19.29.00"))</f>
        <v>7113.11.10.00</v>
      </c>
      <c r="N226" s="106" t="str">
        <f>Inventory[[#This Row],[ASIN]] &amp; " " &amp; Inventory[[#This Row],[Short Description]]</f>
        <v>B00DKCZH5S Herringbone Chain</v>
      </c>
      <c r="O226" s="33">
        <f>Inventory[[#This Row],[Total Price GBP]]/ EURtoGBP</f>
        <v>10.601971036208074</v>
      </c>
      <c r="P226" s="33">
        <f>Inventory[[#This Row],[Total Price GBP]]/USDtoGBP</f>
        <v>12.803540882944558</v>
      </c>
      <c r="Q226" s="33">
        <f>Inventory[[#This Row],[Total Price GBP]]/ CADtoGBP</f>
        <v>16.389268347911845</v>
      </c>
      <c r="R226" s="33">
        <f>Inventory[[#This Row],[Total Price GBP]]/AUDtoGBP</f>
        <v>16.775568312941026</v>
      </c>
      <c r="S226" s="33">
        <f>IFERROR(VLOOKUP(Inventory[[#This Row],[Assigned Item SKU]],skuQuantity[#All],2,FALSE),0)</f>
        <v>0</v>
      </c>
      <c r="T226" s="33" t="str">
        <f>PROPER(Inventory[[#This Row],[METAL]] &amp; " " &amp; Inventory[[#This Row],[Item Type]])</f>
        <v>925 Silver Chain</v>
      </c>
      <c r="U226" s="33">
        <f>Inventory[[#This Row],[Quantity]]*Inventory[[#This Row],[Weight (g)]]</f>
        <v>0</v>
      </c>
      <c r="V226" s="33">
        <f>Inventory[[#This Row],[Total Price GBP]]*Inventory[[#This Row],[Quantity]]</f>
        <v>0</v>
      </c>
      <c r="W226" s="33">
        <f>Inventory[[#This Row],[Total Cost GBP]]/EURtoGBP</f>
        <v>0</v>
      </c>
      <c r="X226" s="33">
        <f>Inventory[[#This Row],[Total Cost GBP]]/USDtoGBP</f>
        <v>0</v>
      </c>
      <c r="Y226" s="33">
        <f>Inventory[[#This Row],[Total Cost GBP]]/CADtoGBP</f>
        <v>0</v>
      </c>
      <c r="Z226" s="33">
        <f>Inventory[[#This Row],[Total Cost GBP]]*AUDtoGBP</f>
        <v>0</v>
      </c>
      <c r="AA226" s="33"/>
      <c r="AB226" s="33"/>
    </row>
    <row r="227" spans="1:28" x14ac:dyDescent="0.25">
      <c r="A227" t="s">
        <v>26</v>
      </c>
      <c r="B227" t="s">
        <v>581</v>
      </c>
      <c r="C227" t="s">
        <v>113</v>
      </c>
      <c r="D227" t="s">
        <v>579</v>
      </c>
      <c r="E227">
        <v>4.4540540540540539</v>
      </c>
      <c r="F227" t="s">
        <v>116</v>
      </c>
      <c r="G227" t="s">
        <v>1413</v>
      </c>
      <c r="H227">
        <v>4.7479709818918918</v>
      </c>
      <c r="I227" t="str">
        <f>IF(Inventory[[#This Row],[METAL]] = "925 Silver",  "7113.11.00"," 7113.19.00")</f>
        <v>7113.11.00</v>
      </c>
      <c r="J227" t="str">
        <f>IF(Inventory[[#This Row],[METAL]]= "925 Silver", "7113.11.10.00"," 7113.19.10.00")</f>
        <v>7113.11.10.00</v>
      </c>
      <c r="K227" t="str">
        <f>IF(Inventory[[#This Row],[METAL]] = "925 Silver",  "7113.11.00"," 7113.19.00")</f>
        <v>7113.11.00</v>
      </c>
      <c r="L227" s="106" t="str">
        <f>PROPER(Inventory[[#This Row],[METAL]] &amp; " " &amp; Inventory[[#This Row],[Item Type]])</f>
        <v>925 Silver Bracelet</v>
      </c>
      <c r="M227" s="106" t="str">
        <f>IFERROR(VLOOKUP(Inventory[[#This Row],[Short Description]],Map!$G$12:$H$32,2,FALSE), IF(F226 = "925 Silver", "7113.11.10.00", "7113.19.29.00"))</f>
        <v>7113.11.10.00</v>
      </c>
      <c r="N227" s="106" t="str">
        <f>Inventory[[#This Row],[ASIN]] &amp; " " &amp; Inventory[[#This Row],[Short Description]]</f>
        <v>B0164MQB3C Herringbone Chain</v>
      </c>
      <c r="O227" s="33">
        <f>Inventory[[#This Row],[Total Price GBP]]/ EURtoGBP</f>
        <v>5.3895114810371485</v>
      </c>
      <c r="P227" s="33">
        <f>Inventory[[#This Row],[Total Price GBP]]/USDtoGBP</f>
        <v>6.5086794097900729</v>
      </c>
      <c r="Q227" s="33">
        <f>Inventory[[#This Row],[Total Price GBP]]/ CADtoGBP</f>
        <v>8.3314837991164712</v>
      </c>
      <c r="R227" s="33">
        <f>Inventory[[#This Row],[Total Price GBP]]/AUDtoGBP</f>
        <v>8.5278593682949406</v>
      </c>
      <c r="S227" s="33">
        <f>IFERROR(VLOOKUP(Inventory[[#This Row],[Assigned Item SKU]],skuQuantity[#All],2,FALSE),0)</f>
        <v>0</v>
      </c>
      <c r="T227" s="33" t="str">
        <f>PROPER(Inventory[[#This Row],[METAL]] &amp; " " &amp; Inventory[[#This Row],[Item Type]])</f>
        <v>925 Silver Bracelet</v>
      </c>
      <c r="U227" s="33">
        <f>Inventory[[#This Row],[Quantity]]*Inventory[[#This Row],[Weight (g)]]</f>
        <v>0</v>
      </c>
      <c r="V227" s="33">
        <f>Inventory[[#This Row],[Total Price GBP]]*Inventory[[#This Row],[Quantity]]</f>
        <v>0</v>
      </c>
      <c r="W227" s="33">
        <f>Inventory[[#This Row],[Total Cost GBP]]/EURtoGBP</f>
        <v>0</v>
      </c>
      <c r="X227" s="33">
        <f>Inventory[[#This Row],[Total Cost GBP]]/USDtoGBP</f>
        <v>0</v>
      </c>
      <c r="Y227" s="33">
        <f>Inventory[[#This Row],[Total Cost GBP]]/CADtoGBP</f>
        <v>0</v>
      </c>
      <c r="Z227" s="33">
        <f>Inventory[[#This Row],[Total Cost GBP]]*AUDtoGBP</f>
        <v>0</v>
      </c>
      <c r="AA227" s="33"/>
      <c r="AB227" s="33"/>
    </row>
    <row r="228" spans="1:28" x14ac:dyDescent="0.25">
      <c r="A228" t="s">
        <v>582</v>
      </c>
      <c r="B228" t="s">
        <v>583</v>
      </c>
      <c r="C228" t="s">
        <v>113</v>
      </c>
      <c r="D228" t="s">
        <v>579</v>
      </c>
      <c r="E228">
        <v>9.5318840579710145</v>
      </c>
      <c r="F228" t="s">
        <v>116</v>
      </c>
      <c r="G228" t="s">
        <v>102</v>
      </c>
      <c r="H228">
        <v>10.347636162608698</v>
      </c>
      <c r="I228" t="str">
        <f>IF(Inventory[[#This Row],[METAL]] = "925 Silver",  "7113.11.00"," 7113.19.00")</f>
        <v>7113.11.00</v>
      </c>
      <c r="J228" t="str">
        <f>IF(Inventory[[#This Row],[METAL]]= "925 Silver", "7113.11.10.00"," 7113.19.10.00")</f>
        <v>7113.11.10.00</v>
      </c>
      <c r="K228" t="str">
        <f>IF(Inventory[[#This Row],[METAL]] = "925 Silver",  "7113.11.00"," 7113.19.00")</f>
        <v>7113.11.00</v>
      </c>
      <c r="L228" s="106" t="str">
        <f>PROPER(Inventory[[#This Row],[METAL]] &amp; " " &amp; Inventory[[#This Row],[Item Type]])</f>
        <v>925 Silver Chain</v>
      </c>
      <c r="M228" s="106" t="str">
        <f>IFERROR(VLOOKUP(Inventory[[#This Row],[Short Description]],Map!$G$12:$H$32,2,FALSE), IF(F227 = "925 Silver", "7113.11.10.00", "7113.19.29.00"))</f>
        <v>7113.11.10.00</v>
      </c>
      <c r="N228" s="106" t="str">
        <f>Inventory[[#This Row],[ASIN]] &amp; " " &amp; Inventory[[#This Row],[Short Description]]</f>
        <v>B0164MQCAY Herringbone Chain</v>
      </c>
      <c r="O228" s="33">
        <f>Inventory[[#This Row],[Total Price GBP]]/ EURtoGBP</f>
        <v>11.745797123164595</v>
      </c>
      <c r="P228" s="33">
        <f>Inventory[[#This Row],[Total Price GBP]]/USDtoGBP</f>
        <v>14.184890069554324</v>
      </c>
      <c r="Q228" s="33">
        <f>Inventory[[#This Row],[Total Price GBP]]/ CADtoGBP</f>
        <v>18.157474714298719</v>
      </c>
      <c r="R228" s="33">
        <f>Inventory[[#This Row],[Total Price GBP]]/AUDtoGBP</f>
        <v>18.585451833121446</v>
      </c>
      <c r="S228" s="33">
        <f>IFERROR(VLOOKUP(Inventory[[#This Row],[Assigned Item SKU]],skuQuantity[#All],2,FALSE),0)</f>
        <v>0</v>
      </c>
      <c r="T228" s="33" t="str">
        <f>PROPER(Inventory[[#This Row],[METAL]] &amp; " " &amp; Inventory[[#This Row],[Item Type]])</f>
        <v>925 Silver Chain</v>
      </c>
      <c r="U228" s="33">
        <f>Inventory[[#This Row],[Quantity]]*Inventory[[#This Row],[Weight (g)]]</f>
        <v>0</v>
      </c>
      <c r="V228" s="33">
        <f>Inventory[[#This Row],[Total Price GBP]]*Inventory[[#This Row],[Quantity]]</f>
        <v>0</v>
      </c>
      <c r="W228" s="33">
        <f>Inventory[[#This Row],[Total Cost GBP]]/EURtoGBP</f>
        <v>0</v>
      </c>
      <c r="X228" s="33">
        <f>Inventory[[#This Row],[Total Cost GBP]]/USDtoGBP</f>
        <v>0</v>
      </c>
      <c r="Y228" s="33">
        <f>Inventory[[#This Row],[Total Cost GBP]]/CADtoGBP</f>
        <v>0</v>
      </c>
      <c r="Z228" s="33">
        <f>Inventory[[#This Row],[Total Cost GBP]]*AUDtoGBP</f>
        <v>0</v>
      </c>
      <c r="AA228" s="33"/>
      <c r="AB228" s="33"/>
    </row>
    <row r="229" spans="1:28" x14ac:dyDescent="0.25">
      <c r="A229" t="s">
        <v>584</v>
      </c>
      <c r="B229" t="s">
        <v>585</v>
      </c>
      <c r="C229" t="s">
        <v>112</v>
      </c>
      <c r="D229" t="s">
        <v>241</v>
      </c>
      <c r="E229">
        <v>1.3596153846153849</v>
      </c>
      <c r="F229" t="s">
        <v>116</v>
      </c>
      <c r="G229" t="s">
        <v>1413</v>
      </c>
      <c r="H229">
        <v>1.7377550880769237</v>
      </c>
      <c r="I229" t="str">
        <f>IF(Inventory[[#This Row],[METAL]] = "925 Silver",  "7113.11.00"," 7113.19.00")</f>
        <v>7113.11.00</v>
      </c>
      <c r="J229" t="str">
        <f>IF(Inventory[[#This Row],[METAL]]= "925 Silver", "7113.11.10.00"," 7113.19.10.00")</f>
        <v>7113.11.10.00</v>
      </c>
      <c r="K229" t="str">
        <f>IF(Inventory[[#This Row],[METAL]] = "925 Silver",  "7113.11.00"," 7113.19.00")</f>
        <v>7113.11.00</v>
      </c>
      <c r="L229" s="106" t="str">
        <f>PROPER(Inventory[[#This Row],[METAL]] &amp; " " &amp; Inventory[[#This Row],[Item Type]])</f>
        <v>925 Silver Bracelet</v>
      </c>
      <c r="M229" s="106" t="str">
        <f>IFERROR(VLOOKUP(Inventory[[#This Row],[Short Description]],Map!$G$12:$H$32,2,FALSE), IF(F228 = "925 Silver", "7113.11.10.00", "7113.19.29.00"))</f>
        <v>7113.11.10.00</v>
      </c>
      <c r="N229" s="106" t="str">
        <f>Inventory[[#This Row],[ASIN]] &amp; " " &amp; Inventory[[#This Row],[Short Description]]</f>
        <v>B00JCW2U2I Heart Chain</v>
      </c>
      <c r="O229" s="33">
        <f>Inventory[[#This Row],[Total Price GBP]]/ EURtoGBP</f>
        <v>1.9725586011668157</v>
      </c>
      <c r="P229" s="33">
        <f>Inventory[[#This Row],[Total Price GBP]]/USDtoGBP</f>
        <v>2.3821735229976899</v>
      </c>
      <c r="Q229" s="33">
        <f>Inventory[[#This Row],[Total Price GBP]]/ CADtoGBP</f>
        <v>3.0493190498346565</v>
      </c>
      <c r="R229" s="33">
        <f>Inventory[[#This Row],[Total Price GBP]]/AUDtoGBP</f>
        <v>3.121192413386241</v>
      </c>
      <c r="S229" s="33">
        <f>IFERROR(VLOOKUP(Inventory[[#This Row],[Assigned Item SKU]],skuQuantity[#All],2,FALSE),0)</f>
        <v>0</v>
      </c>
      <c r="T229" s="33" t="str">
        <f>PROPER(Inventory[[#This Row],[METAL]] &amp; " " &amp; Inventory[[#This Row],[Item Type]])</f>
        <v>925 Silver Bracelet</v>
      </c>
      <c r="U229" s="33">
        <f>Inventory[[#This Row],[Quantity]]*Inventory[[#This Row],[Weight (g)]]</f>
        <v>0</v>
      </c>
      <c r="V229" s="33">
        <f>Inventory[[#This Row],[Total Price GBP]]*Inventory[[#This Row],[Quantity]]</f>
        <v>0</v>
      </c>
      <c r="W229" s="33">
        <f>Inventory[[#This Row],[Total Cost GBP]]/EURtoGBP</f>
        <v>0</v>
      </c>
      <c r="X229" s="33">
        <f>Inventory[[#This Row],[Total Cost GBP]]/USDtoGBP</f>
        <v>0</v>
      </c>
      <c r="Y229" s="33">
        <f>Inventory[[#This Row],[Total Cost GBP]]/CADtoGBP</f>
        <v>0</v>
      </c>
      <c r="Z229" s="33">
        <f>Inventory[[#This Row],[Total Cost GBP]]*AUDtoGBP</f>
        <v>0</v>
      </c>
      <c r="AA229" s="33"/>
      <c r="AB229" s="33"/>
    </row>
    <row r="230" spans="1:28" x14ac:dyDescent="0.25">
      <c r="A230" t="s">
        <v>586</v>
      </c>
      <c r="B230" t="s">
        <v>587</v>
      </c>
      <c r="C230" t="s">
        <v>112</v>
      </c>
      <c r="D230" t="s">
        <v>241</v>
      </c>
      <c r="E230">
        <v>1.4339869281045752</v>
      </c>
      <c r="F230" t="s">
        <v>116</v>
      </c>
      <c r="G230" t="s">
        <v>1413</v>
      </c>
      <c r="H230">
        <v>1.813756811176471</v>
      </c>
      <c r="I230" t="str">
        <f>IF(Inventory[[#This Row],[METAL]] = "925 Silver",  "7113.11.00"," 7113.19.00")</f>
        <v>7113.11.00</v>
      </c>
      <c r="J230" t="str">
        <f>IF(Inventory[[#This Row],[METAL]]= "925 Silver", "7113.11.10.00"," 7113.19.10.00")</f>
        <v>7113.11.10.00</v>
      </c>
      <c r="K230" t="str">
        <f>IF(Inventory[[#This Row],[METAL]] = "925 Silver",  "7113.11.00"," 7113.19.00")</f>
        <v>7113.11.00</v>
      </c>
      <c r="L230" s="106" t="str">
        <f>PROPER(Inventory[[#This Row],[METAL]] &amp; " " &amp; Inventory[[#This Row],[Item Type]])</f>
        <v>925 Silver Bracelet</v>
      </c>
      <c r="M230" s="106" t="str">
        <f>IFERROR(VLOOKUP(Inventory[[#This Row],[Short Description]],Map!$G$12:$H$32,2,FALSE), IF(F229 = "925 Silver", "7113.11.10.00", "7113.19.29.00"))</f>
        <v>7113.11.10.00</v>
      </c>
      <c r="N230" s="106" t="str">
        <f>Inventory[[#This Row],[ASIN]] &amp; " " &amp; Inventory[[#This Row],[Short Description]]</f>
        <v>B00JCW2UO6 Heart Chain</v>
      </c>
      <c r="O230" s="33">
        <f>Inventory[[#This Row],[Total Price GBP]]/ EURtoGBP</f>
        <v>2.0588295916142765</v>
      </c>
      <c r="P230" s="33">
        <f>Inventory[[#This Row],[Total Price GBP]]/USDtoGBP</f>
        <v>2.4863592587852916</v>
      </c>
      <c r="Q230" s="33">
        <f>Inventory[[#This Row],[Total Price GBP]]/ CADtoGBP</f>
        <v>3.1826827808102207</v>
      </c>
      <c r="R230" s="33">
        <f>Inventory[[#This Row],[Total Price GBP]]/AUDtoGBP</f>
        <v>3.2576995674554046</v>
      </c>
      <c r="S230" s="33">
        <f>IFERROR(VLOOKUP(Inventory[[#This Row],[Assigned Item SKU]],skuQuantity[#All],2,FALSE),0)</f>
        <v>0</v>
      </c>
      <c r="T230" s="33" t="str">
        <f>PROPER(Inventory[[#This Row],[METAL]] &amp; " " &amp; Inventory[[#This Row],[Item Type]])</f>
        <v>925 Silver Bracelet</v>
      </c>
      <c r="U230" s="33">
        <f>Inventory[[#This Row],[Quantity]]*Inventory[[#This Row],[Weight (g)]]</f>
        <v>0</v>
      </c>
      <c r="V230" s="33">
        <f>Inventory[[#This Row],[Total Price GBP]]*Inventory[[#This Row],[Quantity]]</f>
        <v>0</v>
      </c>
      <c r="W230" s="33">
        <f>Inventory[[#This Row],[Total Cost GBP]]/EURtoGBP</f>
        <v>0</v>
      </c>
      <c r="X230" s="33">
        <f>Inventory[[#This Row],[Total Cost GBP]]/USDtoGBP</f>
        <v>0</v>
      </c>
      <c r="Y230" s="33">
        <f>Inventory[[#This Row],[Total Cost GBP]]/CADtoGBP</f>
        <v>0</v>
      </c>
      <c r="Z230" s="33">
        <f>Inventory[[#This Row],[Total Cost GBP]]*AUDtoGBP</f>
        <v>0</v>
      </c>
      <c r="AA230" s="33"/>
      <c r="AB230" s="33"/>
    </row>
    <row r="231" spans="1:28" x14ac:dyDescent="0.25">
      <c r="A231" t="s">
        <v>588</v>
      </c>
      <c r="B231" t="s">
        <v>589</v>
      </c>
      <c r="C231" t="s">
        <v>112</v>
      </c>
      <c r="D231" t="s">
        <v>241</v>
      </c>
      <c r="E231">
        <v>1.49</v>
      </c>
      <c r="F231" t="s">
        <v>116</v>
      </c>
      <c r="G231" t="s">
        <v>1413</v>
      </c>
      <c r="H231">
        <v>1.8709976560000008</v>
      </c>
      <c r="I231" t="str">
        <f>IF(Inventory[[#This Row],[METAL]] = "925 Silver",  "7113.11.00"," 7113.19.00")</f>
        <v>7113.11.00</v>
      </c>
      <c r="J231" t="str">
        <f>IF(Inventory[[#This Row],[METAL]]= "925 Silver", "7113.11.10.00"," 7113.19.10.00")</f>
        <v>7113.11.10.00</v>
      </c>
      <c r="K231" t="str">
        <f>IF(Inventory[[#This Row],[METAL]] = "925 Silver",  "7113.11.00"," 7113.19.00")</f>
        <v>7113.11.00</v>
      </c>
      <c r="L231" s="106" t="str">
        <f>PROPER(Inventory[[#This Row],[METAL]] &amp; " " &amp; Inventory[[#This Row],[Item Type]])</f>
        <v>925 Silver Bracelet</v>
      </c>
      <c r="M231" s="106" t="str">
        <f>IFERROR(VLOOKUP(Inventory[[#This Row],[Short Description]],Map!$G$12:$H$32,2,FALSE), IF(F230 = "925 Silver", "7113.11.10.00", "7113.19.29.00"))</f>
        <v>7113.11.10.00</v>
      </c>
      <c r="N231" s="106" t="str">
        <f>Inventory[[#This Row],[ASIN]] &amp; " " &amp; Inventory[[#This Row],[Short Description]]</f>
        <v>B00JCW2VBI Heart Chain</v>
      </c>
      <c r="O231" s="33">
        <f>Inventory[[#This Row],[Total Price GBP]]/ EURtoGBP</f>
        <v>2.1238047550129697</v>
      </c>
      <c r="P231" s="33">
        <f>Inventory[[#This Row],[Total Price GBP]]/USDtoGBP</f>
        <v>2.5648269473037764</v>
      </c>
      <c r="Q231" s="33">
        <f>Inventory[[#This Row],[Total Price GBP]]/ CADtoGBP</f>
        <v>3.2831259328669229</v>
      </c>
      <c r="R231" s="33">
        <f>Inventory[[#This Row],[Total Price GBP]]/AUDtoGBP</f>
        <v>3.3605101946978961</v>
      </c>
      <c r="S231" s="33">
        <f>IFERROR(VLOOKUP(Inventory[[#This Row],[Assigned Item SKU]],skuQuantity[#All],2,FALSE),0)</f>
        <v>0</v>
      </c>
      <c r="T231" s="33" t="str">
        <f>PROPER(Inventory[[#This Row],[METAL]] &amp; " " &amp; Inventory[[#This Row],[Item Type]])</f>
        <v>925 Silver Bracelet</v>
      </c>
      <c r="U231" s="33">
        <f>Inventory[[#This Row],[Quantity]]*Inventory[[#This Row],[Weight (g)]]</f>
        <v>0</v>
      </c>
      <c r="V231" s="33">
        <f>Inventory[[#This Row],[Total Price GBP]]*Inventory[[#This Row],[Quantity]]</f>
        <v>0</v>
      </c>
      <c r="W231" s="33">
        <f>Inventory[[#This Row],[Total Cost GBP]]/EURtoGBP</f>
        <v>0</v>
      </c>
      <c r="X231" s="33">
        <f>Inventory[[#This Row],[Total Cost GBP]]/USDtoGBP</f>
        <v>0</v>
      </c>
      <c r="Y231" s="33">
        <f>Inventory[[#This Row],[Total Cost GBP]]/CADtoGBP</f>
        <v>0</v>
      </c>
      <c r="Z231" s="33">
        <f>Inventory[[#This Row],[Total Cost GBP]]*AUDtoGBP</f>
        <v>0</v>
      </c>
      <c r="AA231" s="33"/>
      <c r="AB231" s="33"/>
    </row>
    <row r="232" spans="1:28" x14ac:dyDescent="0.25">
      <c r="A232" t="s">
        <v>590</v>
      </c>
      <c r="B232" t="s">
        <v>591</v>
      </c>
      <c r="C232" t="s">
        <v>112</v>
      </c>
      <c r="D232" t="s">
        <v>241</v>
      </c>
      <c r="E232">
        <v>2.5411764705882351</v>
      </c>
      <c r="F232" t="s">
        <v>116</v>
      </c>
      <c r="G232" t="s">
        <v>102</v>
      </c>
      <c r="H232">
        <v>2.810894032352941</v>
      </c>
      <c r="I232" t="str">
        <f>IF(Inventory[[#This Row],[METAL]] = "925 Silver",  "7113.11.00"," 7113.19.00")</f>
        <v>7113.11.00</v>
      </c>
      <c r="J232" t="str">
        <f>IF(Inventory[[#This Row],[METAL]]= "925 Silver", "7113.11.10.00"," 7113.19.10.00")</f>
        <v>7113.11.10.00</v>
      </c>
      <c r="K232" t="str">
        <f>IF(Inventory[[#This Row],[METAL]] = "925 Silver",  "7113.11.00"," 7113.19.00")</f>
        <v>7113.11.00</v>
      </c>
      <c r="L232" s="106" t="str">
        <f>PROPER(Inventory[[#This Row],[METAL]] &amp; " " &amp; Inventory[[#This Row],[Item Type]])</f>
        <v>925 Silver Chain</v>
      </c>
      <c r="M232" s="106" t="str">
        <f>IFERROR(VLOOKUP(Inventory[[#This Row],[Short Description]],Map!$G$12:$H$32,2,FALSE), IF(F231 = "925 Silver", "7113.11.10.00", "7113.19.29.00"))</f>
        <v>7113.11.10.00</v>
      </c>
      <c r="N232" s="106" t="str">
        <f>Inventory[[#This Row],[ASIN]] &amp; " " &amp; Inventory[[#This Row],[Short Description]]</f>
        <v>B072VPJQ62 Heart Chain</v>
      </c>
      <c r="O232" s="33">
        <f>Inventory[[#This Row],[Total Price GBP]]/ EURtoGBP</f>
        <v>3.1906988726600272</v>
      </c>
      <c r="P232" s="33">
        <f>Inventory[[#This Row],[Total Price GBP]]/USDtoGBP</f>
        <v>3.8532687291587893</v>
      </c>
      <c r="Q232" s="33">
        <f>Inventory[[#This Row],[Total Price GBP]]/ CADtoGBP</f>
        <v>4.9324054803405977</v>
      </c>
      <c r="R232" s="33">
        <f>Inventory[[#This Row],[Total Price GBP]]/AUDtoGBP</f>
        <v>5.0486637552139895</v>
      </c>
      <c r="S232" s="33">
        <f>IFERROR(VLOOKUP(Inventory[[#This Row],[Assigned Item SKU]],skuQuantity[#All],2,FALSE),0)</f>
        <v>0</v>
      </c>
      <c r="T232" s="33" t="str">
        <f>PROPER(Inventory[[#This Row],[METAL]] &amp; " " &amp; Inventory[[#This Row],[Item Type]])</f>
        <v>925 Silver Chain</v>
      </c>
      <c r="U232" s="33">
        <f>Inventory[[#This Row],[Quantity]]*Inventory[[#This Row],[Weight (g)]]</f>
        <v>0</v>
      </c>
      <c r="V232" s="33">
        <f>Inventory[[#This Row],[Total Price GBP]]*Inventory[[#This Row],[Quantity]]</f>
        <v>0</v>
      </c>
      <c r="W232" s="33">
        <f>Inventory[[#This Row],[Total Cost GBP]]/EURtoGBP</f>
        <v>0</v>
      </c>
      <c r="X232" s="33">
        <f>Inventory[[#This Row],[Total Cost GBP]]/USDtoGBP</f>
        <v>0</v>
      </c>
      <c r="Y232" s="33">
        <f>Inventory[[#This Row],[Total Cost GBP]]/CADtoGBP</f>
        <v>0</v>
      </c>
      <c r="Z232" s="33">
        <f>Inventory[[#This Row],[Total Cost GBP]]*AUDtoGBP</f>
        <v>0</v>
      </c>
      <c r="AA232" s="33"/>
      <c r="AB232" s="33"/>
    </row>
    <row r="233" spans="1:28" x14ac:dyDescent="0.25">
      <c r="A233" t="s">
        <v>25</v>
      </c>
      <c r="B233" t="s">
        <v>592</v>
      </c>
      <c r="C233" t="s">
        <v>112</v>
      </c>
      <c r="D233" t="s">
        <v>241</v>
      </c>
      <c r="E233">
        <v>3.2606232294617565</v>
      </c>
      <c r="F233" t="s">
        <v>116</v>
      </c>
      <c r="G233" t="s">
        <v>102</v>
      </c>
      <c r="H233">
        <v>3.5080821876770538</v>
      </c>
      <c r="I233" t="str">
        <f>IF(Inventory[[#This Row],[METAL]] = "925 Silver",  "7113.11.00"," 7113.19.00")</f>
        <v>7113.11.00</v>
      </c>
      <c r="J233" t="str">
        <f>IF(Inventory[[#This Row],[METAL]]= "925 Silver", "7113.11.10.00"," 7113.19.10.00")</f>
        <v>7113.11.10.00</v>
      </c>
      <c r="K233" t="str">
        <f>IF(Inventory[[#This Row],[METAL]] = "925 Silver",  "7113.11.00"," 7113.19.00")</f>
        <v>7113.11.00</v>
      </c>
      <c r="L233" s="106" t="str">
        <f>PROPER(Inventory[[#This Row],[METAL]] &amp; " " &amp; Inventory[[#This Row],[Item Type]])</f>
        <v>925 Silver Chain</v>
      </c>
      <c r="M233" s="106" t="str">
        <f>IFERROR(VLOOKUP(Inventory[[#This Row],[Short Description]],Map!$G$12:$H$32,2,FALSE), IF(F232 = "925 Silver", "7113.11.10.00", "7113.19.29.00"))</f>
        <v>7113.11.10.00</v>
      </c>
      <c r="N233" s="106" t="str">
        <f>Inventory[[#This Row],[ASIN]] &amp; " " &amp; Inventory[[#This Row],[Short Description]]</f>
        <v>B00DKCZKSC Heart Chain</v>
      </c>
      <c r="O233" s="33">
        <f>Inventory[[#This Row],[Total Price GBP]]/ EURtoGBP</f>
        <v>3.9820903074209006</v>
      </c>
      <c r="P233" s="33">
        <f>Inventory[[#This Row],[Total Price GBP]]/USDtoGBP</f>
        <v>4.8089978624273</v>
      </c>
      <c r="Q233" s="33">
        <f>Inventory[[#This Row],[Total Price GBP]]/ CADtoGBP</f>
        <v>6.1557937114759582</v>
      </c>
      <c r="R233" s="33">
        <f>Inventory[[#This Row],[Total Price GBP]]/AUDtoGBP</f>
        <v>6.3008876134726881</v>
      </c>
      <c r="S233" s="33">
        <f>IFERROR(VLOOKUP(Inventory[[#This Row],[Assigned Item SKU]],skuQuantity[#All],2,FALSE),0)</f>
        <v>0</v>
      </c>
      <c r="T233" s="33" t="str">
        <f>PROPER(Inventory[[#This Row],[METAL]] &amp; " " &amp; Inventory[[#This Row],[Item Type]])</f>
        <v>925 Silver Chain</v>
      </c>
      <c r="U233" s="33">
        <f>Inventory[[#This Row],[Quantity]]*Inventory[[#This Row],[Weight (g)]]</f>
        <v>0</v>
      </c>
      <c r="V233" s="33">
        <f>Inventory[[#This Row],[Total Price GBP]]*Inventory[[#This Row],[Quantity]]</f>
        <v>0</v>
      </c>
      <c r="W233" s="33">
        <f>Inventory[[#This Row],[Total Cost GBP]]/EURtoGBP</f>
        <v>0</v>
      </c>
      <c r="X233" s="33">
        <f>Inventory[[#This Row],[Total Cost GBP]]/USDtoGBP</f>
        <v>0</v>
      </c>
      <c r="Y233" s="33">
        <f>Inventory[[#This Row],[Total Cost GBP]]/CADtoGBP</f>
        <v>0</v>
      </c>
      <c r="Z233" s="33">
        <f>Inventory[[#This Row],[Total Cost GBP]]*AUDtoGBP</f>
        <v>0</v>
      </c>
      <c r="AA233" s="33"/>
      <c r="AB233" s="33"/>
    </row>
    <row r="234" spans="1:28" x14ac:dyDescent="0.25">
      <c r="A234" t="s">
        <v>24</v>
      </c>
      <c r="B234" t="s">
        <v>593</v>
      </c>
      <c r="C234" t="s">
        <v>112</v>
      </c>
      <c r="D234" t="s">
        <v>241</v>
      </c>
      <c r="E234">
        <v>3.6971751412429374</v>
      </c>
      <c r="F234" t="s">
        <v>116</v>
      </c>
      <c r="G234" t="s">
        <v>102</v>
      </c>
      <c r="H234">
        <v>3.9311278381355934</v>
      </c>
      <c r="I234" t="str">
        <f>IF(Inventory[[#This Row],[METAL]] = "925 Silver",  "7113.11.00"," 7113.19.00")</f>
        <v>7113.11.00</v>
      </c>
      <c r="J234" t="str">
        <f>IF(Inventory[[#This Row],[METAL]]= "925 Silver", "7113.11.10.00"," 7113.19.10.00")</f>
        <v>7113.11.10.00</v>
      </c>
      <c r="K234" t="str">
        <f>IF(Inventory[[#This Row],[METAL]] = "925 Silver",  "7113.11.00"," 7113.19.00")</f>
        <v>7113.11.00</v>
      </c>
      <c r="L234" s="106" t="str">
        <f>PROPER(Inventory[[#This Row],[METAL]] &amp; " " &amp; Inventory[[#This Row],[Item Type]])</f>
        <v>925 Silver Chain</v>
      </c>
      <c r="M234" s="106" t="str">
        <f>IFERROR(VLOOKUP(Inventory[[#This Row],[Short Description]],Map!$G$12:$H$32,2,FALSE), IF(F233 = "925 Silver", "7113.11.10.00", "7113.19.29.00"))</f>
        <v>7113.11.10.00</v>
      </c>
      <c r="N234" s="106" t="str">
        <f>Inventory[[#This Row],[ASIN]] &amp; " " &amp; Inventory[[#This Row],[Short Description]]</f>
        <v>B00DKCZLPY Heart Chain</v>
      </c>
      <c r="O234" s="33">
        <f>Inventory[[#This Row],[Total Price GBP]]/ EURtoGBP</f>
        <v>4.4622974103802004</v>
      </c>
      <c r="P234" s="33">
        <f>Inventory[[#This Row],[Total Price GBP]]/USDtoGBP</f>
        <v>5.3889231663186026</v>
      </c>
      <c r="Q234" s="33">
        <f>Inventory[[#This Row],[Total Price GBP]]/ CADtoGBP</f>
        <v>6.8981314377435252</v>
      </c>
      <c r="R234" s="33">
        <f>Inventory[[#This Row],[Total Price GBP]]/AUDtoGBP</f>
        <v>7.0607224623457023</v>
      </c>
      <c r="S234" s="33">
        <f>IFERROR(VLOOKUP(Inventory[[#This Row],[Assigned Item SKU]],skuQuantity[#All],2,FALSE),0)</f>
        <v>0</v>
      </c>
      <c r="T234" s="33" t="str">
        <f>PROPER(Inventory[[#This Row],[METAL]] &amp; " " &amp; Inventory[[#This Row],[Item Type]])</f>
        <v>925 Silver Chain</v>
      </c>
      <c r="U234" s="33">
        <f>Inventory[[#This Row],[Quantity]]*Inventory[[#This Row],[Weight (g)]]</f>
        <v>0</v>
      </c>
      <c r="V234" s="33">
        <f>Inventory[[#This Row],[Total Price GBP]]*Inventory[[#This Row],[Quantity]]</f>
        <v>0</v>
      </c>
      <c r="W234" s="33">
        <f>Inventory[[#This Row],[Total Cost GBP]]/EURtoGBP</f>
        <v>0</v>
      </c>
      <c r="X234" s="33">
        <f>Inventory[[#This Row],[Total Cost GBP]]/USDtoGBP</f>
        <v>0</v>
      </c>
      <c r="Y234" s="33">
        <f>Inventory[[#This Row],[Total Cost GBP]]/CADtoGBP</f>
        <v>0</v>
      </c>
      <c r="Z234" s="33">
        <f>Inventory[[#This Row],[Total Cost GBP]]*AUDtoGBP</f>
        <v>0</v>
      </c>
      <c r="AA234" s="33"/>
      <c r="AB234" s="33"/>
    </row>
    <row r="235" spans="1:28" x14ac:dyDescent="0.25">
      <c r="A235" t="s">
        <v>23</v>
      </c>
      <c r="B235" t="s">
        <v>594</v>
      </c>
      <c r="C235" t="s">
        <v>112</v>
      </c>
      <c r="D235" t="s">
        <v>241</v>
      </c>
      <c r="E235">
        <v>4.405099150141643</v>
      </c>
      <c r="F235" t="s">
        <v>116</v>
      </c>
      <c r="G235" t="s">
        <v>102</v>
      </c>
      <c r="H235">
        <v>4.6171497400849857</v>
      </c>
      <c r="I235" t="str">
        <f>IF(Inventory[[#This Row],[METAL]] = "925 Silver",  "7113.11.00"," 7113.19.00")</f>
        <v>7113.11.00</v>
      </c>
      <c r="J235" t="str">
        <f>IF(Inventory[[#This Row],[METAL]]= "925 Silver", "7113.11.10.00"," 7113.19.10.00")</f>
        <v>7113.11.10.00</v>
      </c>
      <c r="K235" t="str">
        <f>IF(Inventory[[#This Row],[METAL]] = "925 Silver",  "7113.11.00"," 7113.19.00")</f>
        <v>7113.11.00</v>
      </c>
      <c r="L235" s="106" t="str">
        <f>PROPER(Inventory[[#This Row],[METAL]] &amp; " " &amp; Inventory[[#This Row],[Item Type]])</f>
        <v>925 Silver Chain</v>
      </c>
      <c r="M235" s="106" t="str">
        <f>IFERROR(VLOOKUP(Inventory[[#This Row],[Short Description]],Map!$G$12:$H$32,2,FALSE), IF(F234 = "925 Silver", "7113.11.10.00", "7113.19.29.00"))</f>
        <v>7113.11.10.00</v>
      </c>
      <c r="N235" s="106" t="str">
        <f>Inventory[[#This Row],[ASIN]] &amp; " " &amp; Inventory[[#This Row],[Short Description]]</f>
        <v>B00DKCZMFI Heart Chain</v>
      </c>
      <c r="O235" s="33">
        <f>Inventory[[#This Row],[Total Price GBP]]/ EURtoGBP</f>
        <v>5.2410138201687761</v>
      </c>
      <c r="P235" s="33">
        <f>Inventory[[#This Row],[Total Price GBP]]/USDtoGBP</f>
        <v>6.3293452213211081</v>
      </c>
      <c r="Q235" s="33">
        <f>Inventory[[#This Row],[Total Price GBP]]/ CADtoGBP</f>
        <v>8.1019257287635984</v>
      </c>
      <c r="R235" s="33">
        <f>Inventory[[#This Row],[Total Price GBP]]/AUDtoGBP</f>
        <v>8.2928905454504367</v>
      </c>
      <c r="S235" s="33">
        <f>IFERROR(VLOOKUP(Inventory[[#This Row],[Assigned Item SKU]],skuQuantity[#All],2,FALSE),0)</f>
        <v>4</v>
      </c>
      <c r="T235" s="33" t="str">
        <f>PROPER(Inventory[[#This Row],[METAL]] &amp; " " &amp; Inventory[[#This Row],[Item Type]])</f>
        <v>925 Silver Chain</v>
      </c>
      <c r="U235" s="33">
        <f>Inventory[[#This Row],[Quantity]]*Inventory[[#This Row],[Weight (g)]]</f>
        <v>17.620396600566572</v>
      </c>
      <c r="V235" s="33">
        <f>Inventory[[#This Row],[Total Price GBP]]*Inventory[[#This Row],[Quantity]]</f>
        <v>18.468598960339943</v>
      </c>
      <c r="W235" s="33">
        <f>Inventory[[#This Row],[Total Cost GBP]]/EURtoGBP</f>
        <v>20.964055280675105</v>
      </c>
      <c r="X235" s="33">
        <f>Inventory[[#This Row],[Total Cost GBP]]/USDtoGBP</f>
        <v>25.317380885284432</v>
      </c>
      <c r="Y235" s="33">
        <f>Inventory[[#This Row],[Total Cost GBP]]/CADtoGBP</f>
        <v>32.407702915054394</v>
      </c>
      <c r="Z235" s="33">
        <f>Inventory[[#This Row],[Total Cost GBP]]*AUDtoGBP</f>
        <v>10.282577157158867</v>
      </c>
      <c r="AA235" s="33"/>
      <c r="AB235" s="33"/>
    </row>
    <row r="236" spans="1:28" x14ac:dyDescent="0.25">
      <c r="A236" t="s">
        <v>595</v>
      </c>
      <c r="B236" t="s">
        <v>596</v>
      </c>
      <c r="C236" t="s">
        <v>112</v>
      </c>
      <c r="D236" t="s">
        <v>256</v>
      </c>
      <c r="E236">
        <v>2.5149999999999997</v>
      </c>
      <c r="F236" t="s">
        <v>116</v>
      </c>
      <c r="G236" t="s">
        <v>1413</v>
      </c>
      <c r="H236">
        <v>2.9627775804999996</v>
      </c>
      <c r="I236" t="str">
        <f>IF(Inventory[[#This Row],[METAL]] = "925 Silver",  "7113.11.00"," 7113.19.00")</f>
        <v>7113.11.00</v>
      </c>
      <c r="J236" t="str">
        <f>IF(Inventory[[#This Row],[METAL]]= "925 Silver", "7113.11.10.00"," 7113.19.10.00")</f>
        <v>7113.11.10.00</v>
      </c>
      <c r="K236" t="str">
        <f>IF(Inventory[[#This Row],[METAL]] = "925 Silver",  "7113.11.00"," 7113.19.00")</f>
        <v>7113.11.00</v>
      </c>
      <c r="L236" s="106" t="str">
        <f>PROPER(Inventory[[#This Row],[METAL]] &amp; " " &amp; Inventory[[#This Row],[Item Type]])</f>
        <v>925 Silver Bracelet</v>
      </c>
      <c r="M236" s="106" t="str">
        <f>IFERROR(VLOOKUP(Inventory[[#This Row],[Short Description]],Map!$G$12:$H$32,2,FALSE), IF(F235 = "925 Silver", "7113.11.10.00", "7113.19.29.00"))</f>
        <v>7113.11.10.00</v>
      </c>
      <c r="N236" s="106" t="str">
        <f>Inventory[[#This Row],[ASIN]] &amp; " " &amp; Inventory[[#This Row],[Short Description]]</f>
        <v>B01NBWM4C5 Cube and Oval Link Chain</v>
      </c>
      <c r="O236" s="33">
        <f>Inventory[[#This Row],[Total Price GBP]]/ EURtoGBP</f>
        <v>3.3631047550129685</v>
      </c>
      <c r="P236" s="33">
        <f>Inventory[[#This Row],[Total Price GBP]]/USDtoGBP</f>
        <v>4.061475840423971</v>
      </c>
      <c r="Q236" s="33">
        <f>Inventory[[#This Row],[Total Price GBP]]/ CADtoGBP</f>
        <v>5.1989225516465654</v>
      </c>
      <c r="R236" s="33">
        <f>Inventory[[#This Row],[Total Price GBP]]/AUDtoGBP</f>
        <v>5.3214627137366177</v>
      </c>
      <c r="S236" s="33">
        <f>IFERROR(VLOOKUP(Inventory[[#This Row],[Assigned Item SKU]],skuQuantity[#All],2,FALSE),0)</f>
        <v>0</v>
      </c>
      <c r="T236" s="33" t="str">
        <f>PROPER(Inventory[[#This Row],[METAL]] &amp; " " &amp; Inventory[[#This Row],[Item Type]])</f>
        <v>925 Silver Bracelet</v>
      </c>
      <c r="U236" s="33">
        <f>Inventory[[#This Row],[Quantity]]*Inventory[[#This Row],[Weight (g)]]</f>
        <v>0</v>
      </c>
      <c r="V236" s="33">
        <f>Inventory[[#This Row],[Total Price GBP]]*Inventory[[#This Row],[Quantity]]</f>
        <v>0</v>
      </c>
      <c r="W236" s="33">
        <f>Inventory[[#This Row],[Total Cost GBP]]/EURtoGBP</f>
        <v>0</v>
      </c>
      <c r="X236" s="33">
        <f>Inventory[[#This Row],[Total Cost GBP]]/USDtoGBP</f>
        <v>0</v>
      </c>
      <c r="Y236" s="33">
        <f>Inventory[[#This Row],[Total Cost GBP]]/CADtoGBP</f>
        <v>0</v>
      </c>
      <c r="Z236" s="33">
        <f>Inventory[[#This Row],[Total Cost GBP]]*AUDtoGBP</f>
        <v>0</v>
      </c>
      <c r="AA236" s="33"/>
      <c r="AB236" s="33"/>
    </row>
    <row r="237" spans="1:28" x14ac:dyDescent="0.25">
      <c r="A237" t="s">
        <v>597</v>
      </c>
      <c r="B237" t="s">
        <v>598</v>
      </c>
      <c r="C237" t="s">
        <v>112</v>
      </c>
      <c r="D237" t="s">
        <v>256</v>
      </c>
      <c r="E237">
        <v>2.5894736842105264</v>
      </c>
      <c r="F237" t="s">
        <v>116</v>
      </c>
      <c r="G237" t="s">
        <v>1413</v>
      </c>
      <c r="H237">
        <v>3.0401958573684209</v>
      </c>
      <c r="I237" t="str">
        <f>IF(Inventory[[#This Row],[METAL]] = "925 Silver",  "7113.11.00"," 7113.19.00")</f>
        <v>7113.11.00</v>
      </c>
      <c r="J237" t="str">
        <f>IF(Inventory[[#This Row],[METAL]]= "925 Silver", "7113.11.10.00"," 7113.19.10.00")</f>
        <v>7113.11.10.00</v>
      </c>
      <c r="K237" t="str">
        <f>IF(Inventory[[#This Row],[METAL]] = "925 Silver",  "7113.11.00"," 7113.19.00")</f>
        <v>7113.11.00</v>
      </c>
      <c r="L237" s="106" t="str">
        <f>PROPER(Inventory[[#This Row],[METAL]] &amp; " " &amp; Inventory[[#This Row],[Item Type]])</f>
        <v>925 Silver Bracelet</v>
      </c>
      <c r="M237" s="106" t="str">
        <f>IFERROR(VLOOKUP(Inventory[[#This Row],[Short Description]],Map!$G$12:$H$32,2,FALSE), IF(F236 = "925 Silver", "7113.11.10.00", "7113.19.29.00"))</f>
        <v>7113.11.10.00</v>
      </c>
      <c r="N237" s="106" t="str">
        <f>Inventory[[#This Row],[ASIN]] &amp; " " &amp; Inventory[[#This Row],[Short Description]]</f>
        <v>B01MZC1R4W Cube and Oval Link Chain</v>
      </c>
      <c r="O237" s="33">
        <f>Inventory[[#This Row],[Total Price GBP]]/ EURtoGBP</f>
        <v>3.4509837023813894</v>
      </c>
      <c r="P237" s="33">
        <f>Inventory[[#This Row],[Total Price GBP]]/USDtoGBP</f>
        <v>4.167603436088875</v>
      </c>
      <c r="Q237" s="33">
        <f>Inventory[[#This Row],[Total Price GBP]]/ CADtoGBP</f>
        <v>5.3347719748938305</v>
      </c>
      <c r="R237" s="33">
        <f>Inventory[[#This Row],[Total Price GBP]]/AUDtoGBP</f>
        <v>5.4605141485890165</v>
      </c>
      <c r="S237" s="33">
        <f>IFERROR(VLOOKUP(Inventory[[#This Row],[Assigned Item SKU]],skuQuantity[#All],2,FALSE),0)</f>
        <v>0</v>
      </c>
      <c r="T237" s="33" t="str">
        <f>PROPER(Inventory[[#This Row],[METAL]] &amp; " " &amp; Inventory[[#This Row],[Item Type]])</f>
        <v>925 Silver Bracelet</v>
      </c>
      <c r="U237" s="33">
        <f>Inventory[[#This Row],[Quantity]]*Inventory[[#This Row],[Weight (g)]]</f>
        <v>0</v>
      </c>
      <c r="V237" s="33">
        <f>Inventory[[#This Row],[Total Price GBP]]*Inventory[[#This Row],[Quantity]]</f>
        <v>0</v>
      </c>
      <c r="W237" s="33">
        <f>Inventory[[#This Row],[Total Cost GBP]]/EURtoGBP</f>
        <v>0</v>
      </c>
      <c r="X237" s="33">
        <f>Inventory[[#This Row],[Total Cost GBP]]/USDtoGBP</f>
        <v>0</v>
      </c>
      <c r="Y237" s="33">
        <f>Inventory[[#This Row],[Total Cost GBP]]/CADtoGBP</f>
        <v>0</v>
      </c>
      <c r="Z237" s="33">
        <f>Inventory[[#This Row],[Total Cost GBP]]*AUDtoGBP</f>
        <v>0</v>
      </c>
      <c r="AA237" s="33"/>
      <c r="AB237" s="33"/>
    </row>
    <row r="238" spans="1:28" x14ac:dyDescent="0.25">
      <c r="A238" t="s">
        <v>599</v>
      </c>
      <c r="B238" t="s">
        <v>600</v>
      </c>
      <c r="C238" t="s">
        <v>112</v>
      </c>
      <c r="D238" t="s">
        <v>256</v>
      </c>
      <c r="E238">
        <v>2.7291666666666665</v>
      </c>
      <c r="F238" t="s">
        <v>116</v>
      </c>
      <c r="G238" t="s">
        <v>1413</v>
      </c>
      <c r="H238">
        <v>3.18541211875</v>
      </c>
      <c r="I238" t="str">
        <f>IF(Inventory[[#This Row],[METAL]] = "925 Silver",  "7113.11.00"," 7113.19.00")</f>
        <v>7113.11.00</v>
      </c>
      <c r="J238" t="str">
        <f>IF(Inventory[[#This Row],[METAL]]= "925 Silver", "7113.11.10.00"," 7113.19.10.00")</f>
        <v>7113.11.10.00</v>
      </c>
      <c r="K238" t="str">
        <f>IF(Inventory[[#This Row],[METAL]] = "925 Silver",  "7113.11.00"," 7113.19.00")</f>
        <v>7113.11.00</v>
      </c>
      <c r="L238" s="106" t="str">
        <f>PROPER(Inventory[[#This Row],[METAL]] &amp; " " &amp; Inventory[[#This Row],[Item Type]])</f>
        <v>925 Silver Bracelet</v>
      </c>
      <c r="M238" s="106" t="str">
        <f>IFERROR(VLOOKUP(Inventory[[#This Row],[Short Description]],Map!$G$12:$H$32,2,FALSE), IF(F237 = "925 Silver", "7113.11.10.00", "7113.19.29.00"))</f>
        <v>7113.11.10.00</v>
      </c>
      <c r="N238" s="106" t="str">
        <f>Inventory[[#This Row],[ASIN]] &amp; " " &amp; Inventory[[#This Row],[Short Description]]</f>
        <v>B01N24LA3B Cube and Oval Link Chain</v>
      </c>
      <c r="O238" s="33">
        <f>Inventory[[#This Row],[Total Price GBP]]/ EURtoGBP</f>
        <v>3.6158214216796352</v>
      </c>
      <c r="P238" s="33">
        <f>Inventory[[#This Row],[Total Price GBP]]/USDtoGBP</f>
        <v>4.3666708048713954</v>
      </c>
      <c r="Q238" s="33">
        <f>Inventory[[#This Row],[Total Price GBP]]/ CADtoGBP</f>
        <v>5.5895896504194713</v>
      </c>
      <c r="R238" s="33">
        <f>Inventory[[#This Row],[Total Price GBP]]/AUDtoGBP</f>
        <v>5.7213379530677484</v>
      </c>
      <c r="S238" s="33">
        <f>IFERROR(VLOOKUP(Inventory[[#This Row],[Assigned Item SKU]],skuQuantity[#All],2,FALSE),0)</f>
        <v>0</v>
      </c>
      <c r="T238" s="33" t="str">
        <f>PROPER(Inventory[[#This Row],[METAL]] &amp; " " &amp; Inventory[[#This Row],[Item Type]])</f>
        <v>925 Silver Bracelet</v>
      </c>
      <c r="U238" s="33">
        <f>Inventory[[#This Row],[Quantity]]*Inventory[[#This Row],[Weight (g)]]</f>
        <v>0</v>
      </c>
      <c r="V238" s="33">
        <f>Inventory[[#This Row],[Total Price GBP]]*Inventory[[#This Row],[Quantity]]</f>
        <v>0</v>
      </c>
      <c r="W238" s="33">
        <f>Inventory[[#This Row],[Total Cost GBP]]/EURtoGBP</f>
        <v>0</v>
      </c>
      <c r="X238" s="33">
        <f>Inventory[[#This Row],[Total Cost GBP]]/USDtoGBP</f>
        <v>0</v>
      </c>
      <c r="Y238" s="33">
        <f>Inventory[[#This Row],[Total Cost GBP]]/CADtoGBP</f>
        <v>0</v>
      </c>
      <c r="Z238" s="33">
        <f>Inventory[[#This Row],[Total Cost GBP]]*AUDtoGBP</f>
        <v>0</v>
      </c>
      <c r="AA238" s="33"/>
      <c r="AB238" s="33"/>
    </row>
    <row r="239" spans="1:28" x14ac:dyDescent="0.25">
      <c r="A239" t="s">
        <v>601</v>
      </c>
      <c r="B239" t="s">
        <v>602</v>
      </c>
      <c r="C239" t="s">
        <v>112</v>
      </c>
      <c r="D239" t="s">
        <v>256</v>
      </c>
      <c r="E239">
        <v>3.5</v>
      </c>
      <c r="F239" t="s">
        <v>116</v>
      </c>
      <c r="G239" t="s">
        <v>1425</v>
      </c>
      <c r="H239">
        <v>4.8809026750000006</v>
      </c>
      <c r="I239" t="str">
        <f>IF(Inventory[[#This Row],[METAL]] = "925 Silver",  "7113.11.00"," 7113.19.00")</f>
        <v>7113.11.00</v>
      </c>
      <c r="J239" t="str">
        <f>IF(Inventory[[#This Row],[METAL]]= "925 Silver", "7113.11.10.00"," 7113.19.10.00")</f>
        <v>7113.11.10.00</v>
      </c>
      <c r="K239" t="str">
        <f>IF(Inventory[[#This Row],[METAL]] = "925 Silver",  "7113.11.00"," 7113.19.00")</f>
        <v>7113.11.00</v>
      </c>
      <c r="L239" s="106" t="str">
        <f>PROPER(Inventory[[#This Row],[METAL]] &amp; " " &amp; Inventory[[#This Row],[Item Type]])</f>
        <v>925 Silver Anklet</v>
      </c>
      <c r="M239" s="106" t="str">
        <f>IFERROR(VLOOKUP(Inventory[[#This Row],[Short Description]],Map!$G$12:$H$32,2,FALSE), IF(F238 = "925 Silver", "7113.11.10.00", "7113.19.29.00"))</f>
        <v>7113.11.10.00</v>
      </c>
      <c r="N239" s="106" t="str">
        <f>Inventory[[#This Row],[ASIN]] &amp; " " &amp; Inventory[[#This Row],[Short Description]]</f>
        <v>B072333FB6 Cube and Oval Link Chain</v>
      </c>
      <c r="O239" s="33">
        <f>Inventory[[#This Row],[Total Price GBP]]/ EURtoGBP</f>
        <v>5.5404047550129691</v>
      </c>
      <c r="P239" s="33">
        <f>Inventory[[#This Row],[Total Price GBP]]/USDtoGBP</f>
        <v>6.6909066763721716</v>
      </c>
      <c r="Q239" s="33">
        <f>Inventory[[#This Row],[Total Price GBP]]/ CADtoGBP</f>
        <v>8.5647451757641484</v>
      </c>
      <c r="R239" s="33">
        <f>Inventory[[#This Row],[Total Price GBP]]/AUDtoGBP</f>
        <v>8.7666187854730957</v>
      </c>
      <c r="S239" s="33">
        <f>IFERROR(VLOOKUP(Inventory[[#This Row],[Assigned Item SKU]],skuQuantity[#All],2,FALSE),0)</f>
        <v>0</v>
      </c>
      <c r="T239" s="33" t="str">
        <f>PROPER(Inventory[[#This Row],[METAL]] &amp; " " &amp; Inventory[[#This Row],[Item Type]])</f>
        <v>925 Silver Anklet</v>
      </c>
      <c r="U239" s="33">
        <f>Inventory[[#This Row],[Quantity]]*Inventory[[#This Row],[Weight (g)]]</f>
        <v>0</v>
      </c>
      <c r="V239" s="33">
        <f>Inventory[[#This Row],[Total Price GBP]]*Inventory[[#This Row],[Quantity]]</f>
        <v>0</v>
      </c>
      <c r="W239" s="33">
        <f>Inventory[[#This Row],[Total Cost GBP]]/EURtoGBP</f>
        <v>0</v>
      </c>
      <c r="X239" s="33">
        <f>Inventory[[#This Row],[Total Cost GBP]]/USDtoGBP</f>
        <v>0</v>
      </c>
      <c r="Y239" s="33">
        <f>Inventory[[#This Row],[Total Cost GBP]]/CADtoGBP</f>
        <v>0</v>
      </c>
      <c r="Z239" s="33">
        <f>Inventory[[#This Row],[Total Cost GBP]]*AUDtoGBP</f>
        <v>0</v>
      </c>
      <c r="AA239" s="33"/>
      <c r="AB239" s="33"/>
    </row>
    <row r="240" spans="1:28" x14ac:dyDescent="0.25">
      <c r="A240" t="s">
        <v>603</v>
      </c>
      <c r="B240" t="s">
        <v>604</v>
      </c>
      <c r="C240" t="s">
        <v>112</v>
      </c>
      <c r="D240" t="s">
        <v>605</v>
      </c>
      <c r="E240">
        <v>5.79</v>
      </c>
      <c r="F240" t="s">
        <v>116</v>
      </c>
      <c r="G240" t="s">
        <v>102</v>
      </c>
      <c r="H240">
        <v>5.7551723410000006</v>
      </c>
      <c r="I240" t="str">
        <f>IF(Inventory[[#This Row],[METAL]] = "925 Silver",  "7113.11.00"," 7113.19.00")</f>
        <v>7113.11.00</v>
      </c>
      <c r="J240" t="str">
        <f>IF(Inventory[[#This Row],[METAL]]= "925 Silver", "7113.11.10.00"," 7113.19.10.00")</f>
        <v>7113.11.10.00</v>
      </c>
      <c r="K240" t="str">
        <f>IF(Inventory[[#This Row],[METAL]] = "925 Silver",  "7113.11.00"," 7113.19.00")</f>
        <v>7113.11.00</v>
      </c>
      <c r="L240" s="106" t="str">
        <f>PROPER(Inventory[[#This Row],[METAL]] &amp; " " &amp; Inventory[[#This Row],[Item Type]])</f>
        <v>925 Silver Chain</v>
      </c>
      <c r="M240" s="106" t="str">
        <f>IFERROR(VLOOKUP(Inventory[[#This Row],[Short Description]],Map!$G$12:$H$32,2,FALSE), IF(F239 = "925 Silver", "7113.11.10.00", "7113.19.29.00"))</f>
        <v>7113.11.10.00</v>
      </c>
      <c r="N240" s="106" t="str">
        <f>Inventory[[#This Row],[ASIN]] &amp; " " &amp; Inventory[[#This Row],[Short Description]]</f>
        <v>B012HM7F9C Omega U</v>
      </c>
      <c r="O240" s="33">
        <f>Inventory[[#This Row],[Total Price GBP]]/ EURtoGBP</f>
        <v>6.5328047550129691</v>
      </c>
      <c r="P240" s="33">
        <f>Inventory[[#This Row],[Total Price GBP]]/USDtoGBP</f>
        <v>7.8893851412575762</v>
      </c>
      <c r="Q240" s="33">
        <f>Inventory[[#This Row],[Total Price GBP]]/ CADtoGBP</f>
        <v>10.09886650593192</v>
      </c>
      <c r="R240" s="33">
        <f>Inventory[[#This Row],[Total Price GBP]]/AUDtoGBP</f>
        <v>10.336899815001079</v>
      </c>
      <c r="S240" s="33">
        <f>IFERROR(VLOOKUP(Inventory[[#This Row],[Assigned Item SKU]],skuQuantity[#All],2,FALSE),0)</f>
        <v>0</v>
      </c>
      <c r="T240" s="33" t="str">
        <f>PROPER(Inventory[[#This Row],[METAL]] &amp; " " &amp; Inventory[[#This Row],[Item Type]])</f>
        <v>925 Silver Chain</v>
      </c>
      <c r="U240" s="33">
        <f>Inventory[[#This Row],[Quantity]]*Inventory[[#This Row],[Weight (g)]]</f>
        <v>0</v>
      </c>
      <c r="V240" s="33">
        <f>Inventory[[#This Row],[Total Price GBP]]*Inventory[[#This Row],[Quantity]]</f>
        <v>0</v>
      </c>
      <c r="W240" s="33">
        <f>Inventory[[#This Row],[Total Cost GBP]]/EURtoGBP</f>
        <v>0</v>
      </c>
      <c r="X240" s="33">
        <f>Inventory[[#This Row],[Total Cost GBP]]/USDtoGBP</f>
        <v>0</v>
      </c>
      <c r="Y240" s="33">
        <f>Inventory[[#This Row],[Total Cost GBP]]/CADtoGBP</f>
        <v>0</v>
      </c>
      <c r="Z240" s="33">
        <f>Inventory[[#This Row],[Total Cost GBP]]*AUDtoGBP</f>
        <v>0</v>
      </c>
      <c r="AA240" s="33"/>
      <c r="AB240" s="33"/>
    </row>
    <row r="241" spans="1:28" x14ac:dyDescent="0.25">
      <c r="A241" t="s">
        <v>606</v>
      </c>
      <c r="B241" t="s">
        <v>607</v>
      </c>
      <c r="C241" t="s">
        <v>112</v>
      </c>
      <c r="D241" t="s">
        <v>608</v>
      </c>
      <c r="E241">
        <v>4.0200000000000005</v>
      </c>
      <c r="F241" t="s">
        <v>116</v>
      </c>
      <c r="G241" t="s">
        <v>102</v>
      </c>
      <c r="H241">
        <v>3.7481578780000002</v>
      </c>
      <c r="I241" t="str">
        <f>IF(Inventory[[#This Row],[METAL]] = "925 Silver",  "7113.11.00"," 7113.19.00")</f>
        <v>7113.11.00</v>
      </c>
      <c r="J241" t="str">
        <f>IF(Inventory[[#This Row],[METAL]]= "925 Silver", "7113.11.10.00"," 7113.19.10.00")</f>
        <v>7113.11.10.00</v>
      </c>
      <c r="K241" t="str">
        <f>IF(Inventory[[#This Row],[METAL]] = "925 Silver",  "7113.11.00"," 7113.19.00")</f>
        <v>7113.11.00</v>
      </c>
      <c r="L241" s="106" t="str">
        <f>PROPER(Inventory[[#This Row],[METAL]] &amp; " " &amp; Inventory[[#This Row],[Item Type]])</f>
        <v>925 Silver Chain</v>
      </c>
      <c r="M241" s="106" t="str">
        <f>IFERROR(VLOOKUP(Inventory[[#This Row],[Short Description]],Map!$G$12:$H$32,2,FALSE), IF(F240 = "925 Silver", "7113.11.10.00", "7113.19.29.00"))</f>
        <v>7113.11.10.00</v>
      </c>
      <c r="N241" s="106" t="str">
        <f>Inventory[[#This Row],[ASIN]] &amp; " " &amp; Inventory[[#This Row],[Short Description]]</f>
        <v>B0164MQF42 Fox Tail</v>
      </c>
      <c r="O241" s="33">
        <f>Inventory[[#This Row],[Total Price GBP]]/ EURtoGBP</f>
        <v>4.2546047550129691</v>
      </c>
      <c r="P241" s="33">
        <f>Inventory[[#This Row],[Total Price GBP]]/USDtoGBP</f>
        <v>5.1381017487727609</v>
      </c>
      <c r="Q241" s="33">
        <f>Inventory[[#This Row],[Total Price GBP]]/ CADtoGBP</f>
        <v>6.5770656046942966</v>
      </c>
      <c r="R241" s="33">
        <f>Inventory[[#This Row],[Total Price GBP]]/AUDtoGBP</f>
        <v>6.7320890114232341</v>
      </c>
      <c r="S241" s="33">
        <f>IFERROR(VLOOKUP(Inventory[[#This Row],[Assigned Item SKU]],skuQuantity[#All],2,FALSE),0)</f>
        <v>0</v>
      </c>
      <c r="T241" s="33" t="str">
        <f>PROPER(Inventory[[#This Row],[METAL]] &amp; " " &amp; Inventory[[#This Row],[Item Type]])</f>
        <v>925 Silver Chain</v>
      </c>
      <c r="U241" s="33">
        <f>Inventory[[#This Row],[Quantity]]*Inventory[[#This Row],[Weight (g)]]</f>
        <v>0</v>
      </c>
      <c r="V241" s="33">
        <f>Inventory[[#This Row],[Total Price GBP]]*Inventory[[#This Row],[Quantity]]</f>
        <v>0</v>
      </c>
      <c r="W241" s="33">
        <f>Inventory[[#This Row],[Total Cost GBP]]/EURtoGBP</f>
        <v>0</v>
      </c>
      <c r="X241" s="33">
        <f>Inventory[[#This Row],[Total Cost GBP]]/USDtoGBP</f>
        <v>0</v>
      </c>
      <c r="Y241" s="33">
        <f>Inventory[[#This Row],[Total Cost GBP]]/CADtoGBP</f>
        <v>0</v>
      </c>
      <c r="Z241" s="33">
        <f>Inventory[[#This Row],[Total Cost GBP]]*AUDtoGBP</f>
        <v>0</v>
      </c>
      <c r="AA241" s="33"/>
      <c r="AB241" s="33"/>
    </row>
    <row r="242" spans="1:28" x14ac:dyDescent="0.25">
      <c r="A242" t="s">
        <v>22</v>
      </c>
      <c r="B242" t="s">
        <v>609</v>
      </c>
      <c r="C242" t="s">
        <v>112</v>
      </c>
      <c r="D242" t="s">
        <v>610</v>
      </c>
      <c r="E242">
        <v>1.8480158730158729</v>
      </c>
      <c r="F242" t="s">
        <v>116</v>
      </c>
      <c r="G242" t="s">
        <v>1413</v>
      </c>
      <c r="H242">
        <v>2.2368610221428571</v>
      </c>
      <c r="I242" t="str">
        <f>IF(Inventory[[#This Row],[METAL]] = "925 Silver",  "7113.11.00"," 7113.19.00")</f>
        <v>7113.11.00</v>
      </c>
      <c r="J242" t="str">
        <f>IF(Inventory[[#This Row],[METAL]]= "925 Silver", "7113.11.10.00"," 7113.19.10.00")</f>
        <v>7113.11.10.00</v>
      </c>
      <c r="K242" t="str">
        <f>IF(Inventory[[#This Row],[METAL]] = "925 Silver",  "7113.11.00"," 7113.19.00")</f>
        <v>7113.11.00</v>
      </c>
      <c r="L242" s="106" t="str">
        <f>PROPER(Inventory[[#This Row],[METAL]] &amp; " " &amp; Inventory[[#This Row],[Item Type]])</f>
        <v>925 Silver Bracelet</v>
      </c>
      <c r="M242" s="106" t="str">
        <f>IFERROR(VLOOKUP(Inventory[[#This Row],[Short Description]],Map!$G$12:$H$32,2,FALSE), IF(F241 = "925 Silver", "7113.11.10.00", "7113.19.29.00"))</f>
        <v>7113.11.10.00</v>
      </c>
      <c r="N242" s="106" t="str">
        <f>Inventory[[#This Row],[ASIN]] &amp; " " &amp; Inventory[[#This Row],[Short Description]]</f>
        <v>B0164MQCKY Bismark chain</v>
      </c>
      <c r="O242" s="33">
        <f>Inventory[[#This Row],[Total Price GBP]]/ EURtoGBP</f>
        <v>2.5391031677113816</v>
      </c>
      <c r="P242" s="33">
        <f>Inventory[[#This Row],[Total Price GBP]]/USDtoGBP</f>
        <v>3.0663648394038754</v>
      </c>
      <c r="Q242" s="33">
        <f>Inventory[[#This Row],[Total Price GBP]]/ CADtoGBP</f>
        <v>3.9251232659034523</v>
      </c>
      <c r="R242" s="33">
        <f>Inventory[[#This Row],[Total Price GBP]]/AUDtoGBP</f>
        <v>4.0176395972103904</v>
      </c>
      <c r="S242" s="33">
        <f>IFERROR(VLOOKUP(Inventory[[#This Row],[Assigned Item SKU]],skuQuantity[#All],2,FALSE),0)</f>
        <v>0</v>
      </c>
      <c r="T242" s="33" t="str">
        <f>PROPER(Inventory[[#This Row],[METAL]] &amp; " " &amp; Inventory[[#This Row],[Item Type]])</f>
        <v>925 Silver Bracelet</v>
      </c>
      <c r="U242" s="33">
        <f>Inventory[[#This Row],[Quantity]]*Inventory[[#This Row],[Weight (g)]]</f>
        <v>0</v>
      </c>
      <c r="V242" s="33">
        <f>Inventory[[#This Row],[Total Price GBP]]*Inventory[[#This Row],[Quantity]]</f>
        <v>0</v>
      </c>
      <c r="W242" s="33">
        <f>Inventory[[#This Row],[Total Cost GBP]]/EURtoGBP</f>
        <v>0</v>
      </c>
      <c r="X242" s="33">
        <f>Inventory[[#This Row],[Total Cost GBP]]/USDtoGBP</f>
        <v>0</v>
      </c>
      <c r="Y242" s="33">
        <f>Inventory[[#This Row],[Total Cost GBP]]/CADtoGBP</f>
        <v>0</v>
      </c>
      <c r="Z242" s="33">
        <f>Inventory[[#This Row],[Total Cost GBP]]*AUDtoGBP</f>
        <v>0</v>
      </c>
      <c r="AA242" s="33"/>
      <c r="AB242" s="33"/>
    </row>
    <row r="243" spans="1:28" x14ac:dyDescent="0.25">
      <c r="A243" t="s">
        <v>21</v>
      </c>
      <c r="B243" t="s">
        <v>611</v>
      </c>
      <c r="C243" t="s">
        <v>112</v>
      </c>
      <c r="D243" t="s">
        <v>610</v>
      </c>
      <c r="E243">
        <v>1.9554455445544552</v>
      </c>
      <c r="F243" t="s">
        <v>116</v>
      </c>
      <c r="G243" t="s">
        <v>1413</v>
      </c>
      <c r="H243">
        <v>2.3466454876237623</v>
      </c>
      <c r="I243" t="str">
        <f>IF(Inventory[[#This Row],[METAL]] = "925 Silver",  "7113.11.00"," 7113.19.00")</f>
        <v>7113.11.00</v>
      </c>
      <c r="J243" t="str">
        <f>IF(Inventory[[#This Row],[METAL]]= "925 Silver", "7113.11.10.00"," 7113.19.10.00")</f>
        <v>7113.11.10.00</v>
      </c>
      <c r="K243" t="str">
        <f>IF(Inventory[[#This Row],[METAL]] = "925 Silver",  "7113.11.00"," 7113.19.00")</f>
        <v>7113.11.00</v>
      </c>
      <c r="L243" s="106" t="str">
        <f>PROPER(Inventory[[#This Row],[METAL]] &amp; " " &amp; Inventory[[#This Row],[Item Type]])</f>
        <v>925 Silver Bracelet</v>
      </c>
      <c r="M243" s="106" t="str">
        <f>IFERROR(VLOOKUP(Inventory[[#This Row],[Short Description]],Map!$G$12:$H$32,2,FALSE), IF(F242 = "925 Silver", "7113.11.10.00", "7113.19.29.00"))</f>
        <v>7113.11.10.00</v>
      </c>
      <c r="N243" s="106" t="str">
        <f>Inventory[[#This Row],[ASIN]] &amp; " " &amp; Inventory[[#This Row],[Short Description]]</f>
        <v>B0164MQDCQ Bismark chain</v>
      </c>
      <c r="O243" s="33">
        <f>Inventory[[#This Row],[Total Price GBP]]/ EURtoGBP</f>
        <v>2.6637215866961372</v>
      </c>
      <c r="P243" s="33">
        <f>Inventory[[#This Row],[Total Price GBP]]/USDtoGBP</f>
        <v>3.216861102484585</v>
      </c>
      <c r="Q243" s="33">
        <f>Inventory[[#This Row],[Total Price GBP]]/ CADtoGBP</f>
        <v>4.1177671339972628</v>
      </c>
      <c r="R243" s="33">
        <f>Inventory[[#This Row],[Total Price GBP]]/AUDtoGBP</f>
        <v>4.2148241389894432</v>
      </c>
      <c r="S243" s="33">
        <f>IFERROR(VLOOKUP(Inventory[[#This Row],[Assigned Item SKU]],skuQuantity[#All],2,FALSE),0)</f>
        <v>0</v>
      </c>
      <c r="T243" s="33" t="str">
        <f>PROPER(Inventory[[#This Row],[METAL]] &amp; " " &amp; Inventory[[#This Row],[Item Type]])</f>
        <v>925 Silver Bracelet</v>
      </c>
      <c r="U243" s="33">
        <f>Inventory[[#This Row],[Quantity]]*Inventory[[#This Row],[Weight (g)]]</f>
        <v>0</v>
      </c>
      <c r="V243" s="33">
        <f>Inventory[[#This Row],[Total Price GBP]]*Inventory[[#This Row],[Quantity]]</f>
        <v>0</v>
      </c>
      <c r="W243" s="33">
        <f>Inventory[[#This Row],[Total Cost GBP]]/EURtoGBP</f>
        <v>0</v>
      </c>
      <c r="X243" s="33">
        <f>Inventory[[#This Row],[Total Cost GBP]]/USDtoGBP</f>
        <v>0</v>
      </c>
      <c r="Y243" s="33">
        <f>Inventory[[#This Row],[Total Cost GBP]]/CADtoGBP</f>
        <v>0</v>
      </c>
      <c r="Z243" s="33">
        <f>Inventory[[#This Row],[Total Cost GBP]]*AUDtoGBP</f>
        <v>0</v>
      </c>
      <c r="AA243" s="33"/>
      <c r="AB243" s="33"/>
    </row>
    <row r="244" spans="1:28" x14ac:dyDescent="0.25">
      <c r="A244" t="s">
        <v>20</v>
      </c>
      <c r="B244" t="s">
        <v>612</v>
      </c>
      <c r="C244" t="s">
        <v>112</v>
      </c>
      <c r="D244" t="s">
        <v>610</v>
      </c>
      <c r="E244">
        <v>2.0642201834862384</v>
      </c>
      <c r="F244" t="s">
        <v>116</v>
      </c>
      <c r="G244" t="s">
        <v>1413</v>
      </c>
      <c r="H244">
        <v>2.4578044013761469</v>
      </c>
      <c r="I244" t="str">
        <f>IF(Inventory[[#This Row],[METAL]] = "925 Silver",  "7113.11.00"," 7113.19.00")</f>
        <v>7113.11.00</v>
      </c>
      <c r="J244" t="str">
        <f>IF(Inventory[[#This Row],[METAL]]= "925 Silver", "7113.11.10.00"," 7113.19.10.00")</f>
        <v>7113.11.10.00</v>
      </c>
      <c r="K244" t="str">
        <f>IF(Inventory[[#This Row],[METAL]] = "925 Silver",  "7113.11.00"," 7113.19.00")</f>
        <v>7113.11.00</v>
      </c>
      <c r="L244" s="106" t="str">
        <f>PROPER(Inventory[[#This Row],[METAL]] &amp; " " &amp; Inventory[[#This Row],[Item Type]])</f>
        <v>925 Silver Bracelet</v>
      </c>
      <c r="M244" s="106" t="str">
        <f>IFERROR(VLOOKUP(Inventory[[#This Row],[Short Description]],Map!$G$12:$H$32,2,FALSE), IF(F243 = "925 Silver", "7113.11.10.00", "7113.19.29.00"))</f>
        <v>7113.11.10.00</v>
      </c>
      <c r="N244" s="106" t="str">
        <f>Inventory[[#This Row],[ASIN]] &amp; " " &amp; Inventory[[#This Row],[Short Description]]</f>
        <v>B0164MQE3O Bismark chain</v>
      </c>
      <c r="O244" s="33">
        <f>Inventory[[#This Row],[Total Price GBP]]/ EURtoGBP</f>
        <v>2.7899001678570055</v>
      </c>
      <c r="P244" s="33">
        <f>Inventory[[#This Row],[Total Price GBP]]/USDtoGBP</f>
        <v>3.3692415058008849</v>
      </c>
      <c r="Q244" s="33">
        <f>Inventory[[#This Row],[Total Price GBP]]/ CADtoGBP</f>
        <v>4.3128228099033432</v>
      </c>
      <c r="R244" s="33">
        <f>Inventory[[#This Row],[Total Price GBP]]/AUDtoGBP</f>
        <v>4.4144773356134541</v>
      </c>
      <c r="S244" s="33">
        <f>IFERROR(VLOOKUP(Inventory[[#This Row],[Assigned Item SKU]],skuQuantity[#All],2,FALSE),0)</f>
        <v>0</v>
      </c>
      <c r="T244" s="33" t="str">
        <f>PROPER(Inventory[[#This Row],[METAL]] &amp; " " &amp; Inventory[[#This Row],[Item Type]])</f>
        <v>925 Silver Bracelet</v>
      </c>
      <c r="U244" s="33">
        <f>Inventory[[#This Row],[Quantity]]*Inventory[[#This Row],[Weight (g)]]</f>
        <v>0</v>
      </c>
      <c r="V244" s="33">
        <f>Inventory[[#This Row],[Total Price GBP]]*Inventory[[#This Row],[Quantity]]</f>
        <v>0</v>
      </c>
      <c r="W244" s="33">
        <f>Inventory[[#This Row],[Total Cost GBP]]/EURtoGBP</f>
        <v>0</v>
      </c>
      <c r="X244" s="33">
        <f>Inventory[[#This Row],[Total Cost GBP]]/USDtoGBP</f>
        <v>0</v>
      </c>
      <c r="Y244" s="33">
        <f>Inventory[[#This Row],[Total Cost GBP]]/CADtoGBP</f>
        <v>0</v>
      </c>
      <c r="Z244" s="33">
        <f>Inventory[[#This Row],[Total Cost GBP]]*AUDtoGBP</f>
        <v>0</v>
      </c>
      <c r="AA244" s="33"/>
      <c r="AB244" s="33"/>
    </row>
    <row r="245" spans="1:28" x14ac:dyDescent="0.25">
      <c r="A245" t="s">
        <v>613</v>
      </c>
      <c r="B245" t="s">
        <v>614</v>
      </c>
      <c r="C245" t="s">
        <v>112</v>
      </c>
      <c r="D245" t="s">
        <v>610</v>
      </c>
      <c r="E245">
        <v>2.81</v>
      </c>
      <c r="F245" t="s">
        <v>116</v>
      </c>
      <c r="G245" t="s">
        <v>1425</v>
      </c>
      <c r="H245">
        <v>3.6407682444999998</v>
      </c>
      <c r="I245" t="str">
        <f>IF(Inventory[[#This Row],[METAL]] = "925 Silver",  "7113.11.00"," 7113.19.00")</f>
        <v>7113.11.00</v>
      </c>
      <c r="J245" t="str">
        <f>IF(Inventory[[#This Row],[METAL]]= "925 Silver", "7113.11.10.00"," 7113.19.10.00")</f>
        <v>7113.11.10.00</v>
      </c>
      <c r="K245" t="str">
        <f>IF(Inventory[[#This Row],[METAL]] = "925 Silver",  "7113.11.00"," 7113.19.00")</f>
        <v>7113.11.00</v>
      </c>
      <c r="L245" s="106" t="str">
        <f>PROPER(Inventory[[#This Row],[METAL]] &amp; " " &amp; Inventory[[#This Row],[Item Type]])</f>
        <v>925 Silver Anklet</v>
      </c>
      <c r="M245" s="106" t="str">
        <f>IFERROR(VLOOKUP(Inventory[[#This Row],[Short Description]],Map!$G$12:$H$32,2,FALSE), IF(F244 = "925 Silver", "7113.11.10.00", "7113.19.29.00"))</f>
        <v>7113.11.10.00</v>
      </c>
      <c r="N245" s="106" t="str">
        <f>Inventory[[#This Row],[ASIN]] &amp; " " &amp; Inventory[[#This Row],[Short Description]]</f>
        <v>B0725N75R7 Bismark chain</v>
      </c>
      <c r="O245" s="33">
        <f>Inventory[[#This Row],[Total Price GBP]]/ EURtoGBP</f>
        <v>4.1327047550129681</v>
      </c>
      <c r="P245" s="33">
        <f>Inventory[[#This Row],[Total Price GBP]]/USDtoGBP</f>
        <v>4.9908884024713389</v>
      </c>
      <c r="Q245" s="33">
        <f>Inventory[[#This Row],[Total Price GBP]]/ CADtoGBP</f>
        <v>6.3886240587980332</v>
      </c>
      <c r="R245" s="33">
        <f>Inventory[[#This Row],[Total Price GBP]]/AUDtoGBP</f>
        <v>6.5392058418349013</v>
      </c>
      <c r="S245" s="33">
        <f>IFERROR(VLOOKUP(Inventory[[#This Row],[Assigned Item SKU]],skuQuantity[#All],2,FALSE),0)</f>
        <v>0</v>
      </c>
      <c r="T245" s="33" t="str">
        <f>PROPER(Inventory[[#This Row],[METAL]] &amp; " " &amp; Inventory[[#This Row],[Item Type]])</f>
        <v>925 Silver Anklet</v>
      </c>
      <c r="U245" s="33">
        <f>Inventory[[#This Row],[Quantity]]*Inventory[[#This Row],[Weight (g)]]</f>
        <v>0</v>
      </c>
      <c r="V245" s="33">
        <f>Inventory[[#This Row],[Total Price GBP]]*Inventory[[#This Row],[Quantity]]</f>
        <v>0</v>
      </c>
      <c r="W245" s="33">
        <f>Inventory[[#This Row],[Total Cost GBP]]/EURtoGBP</f>
        <v>0</v>
      </c>
      <c r="X245" s="33">
        <f>Inventory[[#This Row],[Total Cost GBP]]/USDtoGBP</f>
        <v>0</v>
      </c>
      <c r="Y245" s="33">
        <f>Inventory[[#This Row],[Total Cost GBP]]/CADtoGBP</f>
        <v>0</v>
      </c>
      <c r="Z245" s="33">
        <f>Inventory[[#This Row],[Total Cost GBP]]*AUDtoGBP</f>
        <v>0</v>
      </c>
      <c r="AA245" s="33"/>
      <c r="AB245" s="33"/>
    </row>
    <row r="246" spans="1:28" x14ac:dyDescent="0.25">
      <c r="A246" t="s">
        <v>615</v>
      </c>
      <c r="B246" t="s">
        <v>616</v>
      </c>
      <c r="C246" t="s">
        <v>112</v>
      </c>
      <c r="D246" t="s">
        <v>610</v>
      </c>
      <c r="E246">
        <v>4.2807692307692307</v>
      </c>
      <c r="F246" t="s">
        <v>116</v>
      </c>
      <c r="G246" t="s">
        <v>102</v>
      </c>
      <c r="H246">
        <v>4.4966664019230773</v>
      </c>
      <c r="I246" t="str">
        <f>IF(Inventory[[#This Row],[METAL]] = "925 Silver",  "7113.11.00"," 7113.19.00")</f>
        <v>7113.11.00</v>
      </c>
      <c r="J246" t="str">
        <f>IF(Inventory[[#This Row],[METAL]]= "925 Silver", "7113.11.10.00"," 7113.19.10.00")</f>
        <v>7113.11.10.00</v>
      </c>
      <c r="K246" t="str">
        <f>IF(Inventory[[#This Row],[METAL]] = "925 Silver",  "7113.11.00"," 7113.19.00")</f>
        <v>7113.11.00</v>
      </c>
      <c r="L246" s="106" t="str">
        <f>PROPER(Inventory[[#This Row],[METAL]] &amp; " " &amp; Inventory[[#This Row],[Item Type]])</f>
        <v>925 Silver Chain</v>
      </c>
      <c r="M246" s="106" t="str">
        <f>IFERROR(VLOOKUP(Inventory[[#This Row],[Short Description]],Map!$G$12:$H$32,2,FALSE), IF(F245 = "925 Silver", "7113.11.10.00", "7113.19.29.00"))</f>
        <v>7113.11.10.00</v>
      </c>
      <c r="N246" s="106" t="str">
        <f>Inventory[[#This Row],[ASIN]] &amp; " " &amp; Inventory[[#This Row],[Short Description]]</f>
        <v>B0164MQFDI Bismark chain</v>
      </c>
      <c r="O246" s="33">
        <f>Inventory[[#This Row],[Total Price GBP]]/ EURtoGBP</f>
        <v>5.1042509088591235</v>
      </c>
      <c r="P246" s="33">
        <f>Inventory[[#This Row],[Total Price GBP]]/USDtoGBP</f>
        <v>6.1641825812569691</v>
      </c>
      <c r="Q246" s="33">
        <f>Inventory[[#This Row],[Total Price GBP]]/ CADtoGBP</f>
        <v>7.8905080550272197</v>
      </c>
      <c r="R246" s="33">
        <f>Inventory[[#This Row],[Total Price GBP]]/AUDtoGBP</f>
        <v>8.0764896938053692</v>
      </c>
      <c r="S246" s="33">
        <f>IFERROR(VLOOKUP(Inventory[[#This Row],[Assigned Item SKU]],skuQuantity[#All],2,FALSE),0)</f>
        <v>0</v>
      </c>
      <c r="T246" s="33" t="str">
        <f>PROPER(Inventory[[#This Row],[METAL]] &amp; " " &amp; Inventory[[#This Row],[Item Type]])</f>
        <v>925 Silver Chain</v>
      </c>
      <c r="U246" s="33">
        <f>Inventory[[#This Row],[Quantity]]*Inventory[[#This Row],[Weight (g)]]</f>
        <v>0</v>
      </c>
      <c r="V246" s="33">
        <f>Inventory[[#This Row],[Total Price GBP]]*Inventory[[#This Row],[Quantity]]</f>
        <v>0</v>
      </c>
      <c r="W246" s="33">
        <f>Inventory[[#This Row],[Total Cost GBP]]/EURtoGBP</f>
        <v>0</v>
      </c>
      <c r="X246" s="33">
        <f>Inventory[[#This Row],[Total Cost GBP]]/USDtoGBP</f>
        <v>0</v>
      </c>
      <c r="Y246" s="33">
        <f>Inventory[[#This Row],[Total Cost GBP]]/CADtoGBP</f>
        <v>0</v>
      </c>
      <c r="Z246" s="33">
        <f>Inventory[[#This Row],[Total Cost GBP]]*AUDtoGBP</f>
        <v>0</v>
      </c>
      <c r="AA246" s="33"/>
      <c r="AB246" s="33"/>
    </row>
    <row r="247" spans="1:28" x14ac:dyDescent="0.25">
      <c r="A247" t="s">
        <v>617</v>
      </c>
      <c r="B247" t="s">
        <v>618</v>
      </c>
      <c r="C247" t="s">
        <v>112</v>
      </c>
      <c r="D247" t="s">
        <v>610</v>
      </c>
      <c r="E247">
        <v>4.7414634146341461</v>
      </c>
      <c r="F247" t="s">
        <v>116</v>
      </c>
      <c r="G247" t="s">
        <v>102</v>
      </c>
      <c r="H247">
        <v>4.9431073987804881</v>
      </c>
      <c r="I247" t="str">
        <f>IF(Inventory[[#This Row],[METAL]] = "925 Silver",  "7113.11.00"," 7113.19.00")</f>
        <v>7113.11.00</v>
      </c>
      <c r="J247" t="str">
        <f>IF(Inventory[[#This Row],[METAL]]= "925 Silver", "7113.11.10.00"," 7113.19.10.00")</f>
        <v>7113.11.10.00</v>
      </c>
      <c r="K247" t="str">
        <f>IF(Inventory[[#This Row],[METAL]] = "925 Silver",  "7113.11.00"," 7113.19.00")</f>
        <v>7113.11.00</v>
      </c>
      <c r="L247" s="106" t="str">
        <f>PROPER(Inventory[[#This Row],[METAL]] &amp; " " &amp; Inventory[[#This Row],[Item Type]])</f>
        <v>925 Silver Chain</v>
      </c>
      <c r="M247" s="106" t="str">
        <f>IFERROR(VLOOKUP(Inventory[[#This Row],[Short Description]],Map!$G$12:$H$32,2,FALSE), IF(F246 = "925 Silver", "7113.11.10.00", "7113.19.29.00"))</f>
        <v>7113.11.10.00</v>
      </c>
      <c r="N247" s="106" t="str">
        <f>Inventory[[#This Row],[ASIN]] &amp; " " &amp; Inventory[[#This Row],[Short Description]]</f>
        <v>B0164MQG1Y Bismark chain</v>
      </c>
      <c r="O247" s="33">
        <f>Inventory[[#This Row],[Total Price GBP]]/ EURtoGBP</f>
        <v>5.6110145111105298</v>
      </c>
      <c r="P247" s="33">
        <f>Inventory[[#This Row],[Total Price GBP]]/USDtoGBP</f>
        <v>6.7761790182642887</v>
      </c>
      <c r="Q247" s="33">
        <f>Inventory[[#This Row],[Total Price GBP]]/ CADtoGBP</f>
        <v>8.6738986753078926</v>
      </c>
      <c r="R247" s="33">
        <f>Inventory[[#This Row],[Total Price GBP]]/AUDtoGBP</f>
        <v>8.878345065702435</v>
      </c>
      <c r="S247" s="33">
        <f>IFERROR(VLOOKUP(Inventory[[#This Row],[Assigned Item SKU]],skuQuantity[#All],2,FALSE),0)</f>
        <v>0</v>
      </c>
      <c r="T247" s="33" t="str">
        <f>PROPER(Inventory[[#This Row],[METAL]] &amp; " " &amp; Inventory[[#This Row],[Item Type]])</f>
        <v>925 Silver Chain</v>
      </c>
      <c r="U247" s="33">
        <f>Inventory[[#This Row],[Quantity]]*Inventory[[#This Row],[Weight (g)]]</f>
        <v>0</v>
      </c>
      <c r="V247" s="33">
        <f>Inventory[[#This Row],[Total Price GBP]]*Inventory[[#This Row],[Quantity]]</f>
        <v>0</v>
      </c>
      <c r="W247" s="33">
        <f>Inventory[[#This Row],[Total Cost GBP]]/EURtoGBP</f>
        <v>0</v>
      </c>
      <c r="X247" s="33">
        <f>Inventory[[#This Row],[Total Cost GBP]]/USDtoGBP</f>
        <v>0</v>
      </c>
      <c r="Y247" s="33">
        <f>Inventory[[#This Row],[Total Cost GBP]]/CADtoGBP</f>
        <v>0</v>
      </c>
      <c r="Z247" s="33">
        <f>Inventory[[#This Row],[Total Cost GBP]]*AUDtoGBP</f>
        <v>0</v>
      </c>
      <c r="AA247" s="33"/>
      <c r="AB247" s="33"/>
    </row>
    <row r="248" spans="1:28" x14ac:dyDescent="0.25">
      <c r="A248" t="s">
        <v>619</v>
      </c>
      <c r="B248" t="s">
        <v>620</v>
      </c>
      <c r="C248" t="s">
        <v>112</v>
      </c>
      <c r="D248" t="s">
        <v>610</v>
      </c>
      <c r="E248">
        <v>5.6041176470588239</v>
      </c>
      <c r="F248" t="s">
        <v>116</v>
      </c>
      <c r="G248" t="s">
        <v>102</v>
      </c>
      <c r="H248">
        <v>5.7790724032352951</v>
      </c>
      <c r="I248" t="str">
        <f>IF(Inventory[[#This Row],[METAL]] = "925 Silver",  "7113.11.00"," 7113.19.00")</f>
        <v>7113.11.00</v>
      </c>
      <c r="J248" t="str">
        <f>IF(Inventory[[#This Row],[METAL]]= "925 Silver", "7113.11.10.00"," 7113.19.10.00")</f>
        <v>7113.11.10.00</v>
      </c>
      <c r="K248" t="str">
        <f>IF(Inventory[[#This Row],[METAL]] = "925 Silver",  "7113.11.00"," 7113.19.00")</f>
        <v>7113.11.00</v>
      </c>
      <c r="L248" s="106" t="str">
        <f>PROPER(Inventory[[#This Row],[METAL]] &amp; " " &amp; Inventory[[#This Row],[Item Type]])</f>
        <v>925 Silver Chain</v>
      </c>
      <c r="M248" s="106" t="str">
        <f>IFERROR(VLOOKUP(Inventory[[#This Row],[Short Description]],Map!$G$12:$H$32,2,FALSE), IF(F247 = "925 Silver", "7113.11.10.00", "7113.19.29.00"))</f>
        <v>7113.11.10.00</v>
      </c>
      <c r="N248" s="106" t="str">
        <f>Inventory[[#This Row],[ASIN]] &amp; " " &amp; Inventory[[#This Row],[Short Description]]</f>
        <v>B0164MQHLI Bismark chain</v>
      </c>
      <c r="O248" s="33">
        <f>Inventory[[#This Row],[Total Price GBP]]/ EURtoGBP</f>
        <v>6.5599341667776754</v>
      </c>
      <c r="P248" s="33">
        <f>Inventory[[#This Row],[Total Price GBP]]/USDtoGBP</f>
        <v>7.9221481559341278</v>
      </c>
      <c r="Q248" s="33">
        <f>Inventory[[#This Row],[Total Price GBP]]/ CADtoGBP</f>
        <v>10.140805048115658</v>
      </c>
      <c r="R248" s="33">
        <f>Inventory[[#This Row],[Total Price GBP]]/AUDtoGBP</f>
        <v>10.379826861188475</v>
      </c>
      <c r="S248" s="33">
        <f>IFERROR(VLOOKUP(Inventory[[#This Row],[Assigned Item SKU]],skuQuantity[#All],2,FALSE),0)</f>
        <v>0</v>
      </c>
      <c r="T248" s="33" t="str">
        <f>PROPER(Inventory[[#This Row],[METAL]] &amp; " " &amp; Inventory[[#This Row],[Item Type]])</f>
        <v>925 Silver Chain</v>
      </c>
      <c r="U248" s="33">
        <f>Inventory[[#This Row],[Quantity]]*Inventory[[#This Row],[Weight (g)]]</f>
        <v>0</v>
      </c>
      <c r="V248" s="33">
        <f>Inventory[[#This Row],[Total Price GBP]]*Inventory[[#This Row],[Quantity]]</f>
        <v>0</v>
      </c>
      <c r="W248" s="33">
        <f>Inventory[[#This Row],[Total Cost GBP]]/EURtoGBP</f>
        <v>0</v>
      </c>
      <c r="X248" s="33">
        <f>Inventory[[#This Row],[Total Cost GBP]]/USDtoGBP</f>
        <v>0</v>
      </c>
      <c r="Y248" s="33">
        <f>Inventory[[#This Row],[Total Cost GBP]]/CADtoGBP</f>
        <v>0</v>
      </c>
      <c r="Z248" s="33">
        <f>Inventory[[#This Row],[Total Cost GBP]]*AUDtoGBP</f>
        <v>0</v>
      </c>
      <c r="AA248" s="33"/>
      <c r="AB248" s="33"/>
    </row>
    <row r="249" spans="1:28" x14ac:dyDescent="0.25">
      <c r="A249" t="s">
        <v>621</v>
      </c>
      <c r="B249" t="s">
        <v>622</v>
      </c>
      <c r="C249" t="s">
        <v>112</v>
      </c>
      <c r="D249" t="s">
        <v>623</v>
      </c>
      <c r="E249">
        <v>1.4464999999999999</v>
      </c>
      <c r="F249" t="s">
        <v>116</v>
      </c>
      <c r="G249" t="s">
        <v>102</v>
      </c>
      <c r="H249">
        <v>1.6353967812250003</v>
      </c>
      <c r="I249" t="str">
        <f>IF(Inventory[[#This Row],[METAL]] = "925 Silver",  "7113.11.00"," 7113.19.00")</f>
        <v>7113.11.00</v>
      </c>
      <c r="J249" t="str">
        <f>IF(Inventory[[#This Row],[METAL]]= "925 Silver", "7113.11.10.00"," 7113.19.10.00")</f>
        <v>7113.11.10.00</v>
      </c>
      <c r="K249" t="str">
        <f>IF(Inventory[[#This Row],[METAL]] = "925 Silver",  "7113.11.00"," 7113.19.00")</f>
        <v>7113.11.00</v>
      </c>
      <c r="L249" s="106" t="str">
        <f>PROPER(Inventory[[#This Row],[METAL]] &amp; " " &amp; Inventory[[#This Row],[Item Type]])</f>
        <v>925 Silver Chain</v>
      </c>
      <c r="M249" s="106" t="str">
        <f>IFERROR(VLOOKUP(Inventory[[#This Row],[Short Description]],Map!$G$12:$H$32,2,FALSE), IF(F248 = "925 Silver", "7113.11.10.00", "7113.19.29.00"))</f>
        <v>7113.11.10.00</v>
      </c>
      <c r="N249" s="106" t="str">
        <f>Inventory[[#This Row],[ASIN]] &amp; " " &amp; Inventory[[#This Row],[Short Description]]</f>
        <v>B0164MQJM0 Liana Chain</v>
      </c>
      <c r="O249" s="33">
        <f>Inventory[[#This Row],[Total Price GBP]]/ EURtoGBP</f>
        <v>1.8563697550129692</v>
      </c>
      <c r="P249" s="33">
        <f>Inventory[[#This Row],[Total Price GBP]]/USDtoGBP</f>
        <v>2.241857289648971</v>
      </c>
      <c r="Q249" s="33">
        <f>Inventory[[#This Row],[Total Price GBP]]/ CADtoGBP</f>
        <v>2.8697062050017288</v>
      </c>
      <c r="R249" s="33">
        <f>Inventory[[#This Row],[Total Price GBP]]/AUDtoGBP</f>
        <v>2.9373460399903015</v>
      </c>
      <c r="S249" s="33">
        <f>IFERROR(VLOOKUP(Inventory[[#This Row],[Assigned Item SKU]],skuQuantity[#All],2,FALSE),0)</f>
        <v>0</v>
      </c>
      <c r="T249" s="33" t="str">
        <f>PROPER(Inventory[[#This Row],[METAL]] &amp; " " &amp; Inventory[[#This Row],[Item Type]])</f>
        <v>925 Silver Chain</v>
      </c>
      <c r="U249" s="33">
        <f>Inventory[[#This Row],[Quantity]]*Inventory[[#This Row],[Weight (g)]]</f>
        <v>0</v>
      </c>
      <c r="V249" s="33">
        <f>Inventory[[#This Row],[Total Price GBP]]*Inventory[[#This Row],[Quantity]]</f>
        <v>0</v>
      </c>
      <c r="W249" s="33">
        <f>Inventory[[#This Row],[Total Cost GBP]]/EURtoGBP</f>
        <v>0</v>
      </c>
      <c r="X249" s="33">
        <f>Inventory[[#This Row],[Total Cost GBP]]/USDtoGBP</f>
        <v>0</v>
      </c>
      <c r="Y249" s="33">
        <f>Inventory[[#This Row],[Total Cost GBP]]/CADtoGBP</f>
        <v>0</v>
      </c>
      <c r="Z249" s="33">
        <f>Inventory[[#This Row],[Total Cost GBP]]*AUDtoGBP</f>
        <v>0</v>
      </c>
      <c r="AA249" s="33"/>
      <c r="AB249" s="33"/>
    </row>
    <row r="250" spans="1:28" x14ac:dyDescent="0.25">
      <c r="A250" t="s">
        <v>19</v>
      </c>
      <c r="B250" t="s">
        <v>624</v>
      </c>
      <c r="C250" t="s">
        <v>113</v>
      </c>
      <c r="D250" t="s">
        <v>625</v>
      </c>
      <c r="E250">
        <v>2.0842105263157897</v>
      </c>
      <c r="F250" t="s">
        <v>116</v>
      </c>
      <c r="G250" t="s">
        <v>1413</v>
      </c>
      <c r="H250">
        <v>2.2094922289473686</v>
      </c>
      <c r="I250" t="str">
        <f>IF(Inventory[[#This Row],[METAL]] = "925 Silver",  "7113.11.00"," 7113.19.00")</f>
        <v>7113.11.00</v>
      </c>
      <c r="J250" t="str">
        <f>IF(Inventory[[#This Row],[METAL]]= "925 Silver", "7113.11.10.00"," 7113.19.10.00")</f>
        <v>7113.11.10.00</v>
      </c>
      <c r="K250" t="str">
        <f>IF(Inventory[[#This Row],[METAL]] = "925 Silver",  "7113.11.00"," 7113.19.00")</f>
        <v>7113.11.00</v>
      </c>
      <c r="L250" s="106" t="str">
        <f>PROPER(Inventory[[#This Row],[METAL]] &amp; " " &amp; Inventory[[#This Row],[Item Type]])</f>
        <v>925 Silver Bracelet</v>
      </c>
      <c r="M250" s="106" t="str">
        <f>IFERROR(VLOOKUP(Inventory[[#This Row],[Short Description]],Map!$G$12:$H$32,2,FALSE), IF(F249 = "925 Silver", "7113.11.10.00", "7113.19.29.00"))</f>
        <v>7113.11.10.00</v>
      </c>
      <c r="N250" s="106" t="str">
        <f>Inventory[[#This Row],[ASIN]] &amp; " " &amp; Inventory[[#This Row],[Short Description]]</f>
        <v>B01IBQX6IM Popcorn Chain</v>
      </c>
      <c r="O250" s="33">
        <f>Inventory[[#This Row],[Total Price GBP]]/ EURtoGBP</f>
        <v>2.5080363339603373</v>
      </c>
      <c r="P250" s="33">
        <f>Inventory[[#This Row],[Total Price GBP]]/USDtoGBP</f>
        <v>3.0288467708601416</v>
      </c>
      <c r="Q250" s="33">
        <f>Inventory[[#This Row],[Total Price GBP]]/ CADtoGBP</f>
        <v>3.877097981423149</v>
      </c>
      <c r="R250" s="33">
        <f>Inventory[[#This Row],[Total Price GBP]]/AUDtoGBP</f>
        <v>3.9684823423869684</v>
      </c>
      <c r="S250" s="33">
        <f>IFERROR(VLOOKUP(Inventory[[#This Row],[Assigned Item SKU]],skuQuantity[#All],2,FALSE),0)</f>
        <v>0</v>
      </c>
      <c r="T250" s="33" t="str">
        <f>PROPER(Inventory[[#This Row],[METAL]] &amp; " " &amp; Inventory[[#This Row],[Item Type]])</f>
        <v>925 Silver Bracelet</v>
      </c>
      <c r="U250" s="33">
        <f>Inventory[[#This Row],[Quantity]]*Inventory[[#This Row],[Weight (g)]]</f>
        <v>0</v>
      </c>
      <c r="V250" s="33">
        <f>Inventory[[#This Row],[Total Price GBP]]*Inventory[[#This Row],[Quantity]]</f>
        <v>0</v>
      </c>
      <c r="W250" s="33">
        <f>Inventory[[#This Row],[Total Cost GBP]]/EURtoGBP</f>
        <v>0</v>
      </c>
      <c r="X250" s="33">
        <f>Inventory[[#This Row],[Total Cost GBP]]/USDtoGBP</f>
        <v>0</v>
      </c>
      <c r="Y250" s="33">
        <f>Inventory[[#This Row],[Total Cost GBP]]/CADtoGBP</f>
        <v>0</v>
      </c>
      <c r="Z250" s="33">
        <f>Inventory[[#This Row],[Total Cost GBP]]*AUDtoGBP</f>
        <v>0</v>
      </c>
      <c r="AA250" s="33"/>
      <c r="AB250" s="33"/>
    </row>
    <row r="251" spans="1:28" x14ac:dyDescent="0.25">
      <c r="A251" t="s">
        <v>18</v>
      </c>
      <c r="B251" t="s">
        <v>626</v>
      </c>
      <c r="C251" t="s">
        <v>113</v>
      </c>
      <c r="D251" t="s">
        <v>625</v>
      </c>
      <c r="E251">
        <v>2.2039215686274511</v>
      </c>
      <c r="F251" t="s">
        <v>116</v>
      </c>
      <c r="G251" t="s">
        <v>1413</v>
      </c>
      <c r="H251">
        <v>2.3254995911764702</v>
      </c>
      <c r="I251" t="str">
        <f>IF(Inventory[[#This Row],[METAL]] = "925 Silver",  "7113.11.00"," 7113.19.00")</f>
        <v>7113.11.00</v>
      </c>
      <c r="J251" t="str">
        <f>IF(Inventory[[#This Row],[METAL]]= "925 Silver", "7113.11.10.00"," 7113.19.10.00")</f>
        <v>7113.11.10.00</v>
      </c>
      <c r="K251" t="str">
        <f>IF(Inventory[[#This Row],[METAL]] = "925 Silver",  "7113.11.00"," 7113.19.00")</f>
        <v>7113.11.00</v>
      </c>
      <c r="L251" s="106" t="str">
        <f>PROPER(Inventory[[#This Row],[METAL]] &amp; " " &amp; Inventory[[#This Row],[Item Type]])</f>
        <v>925 Silver Bracelet</v>
      </c>
      <c r="M251" s="106" t="str">
        <f>IFERROR(VLOOKUP(Inventory[[#This Row],[Short Description]],Map!$G$12:$H$32,2,FALSE), IF(F250 = "925 Silver", "7113.11.10.00", "7113.19.29.00"))</f>
        <v>7113.11.10.00</v>
      </c>
      <c r="N251" s="106" t="str">
        <f>Inventory[[#This Row],[ASIN]] &amp; " " &amp; Inventory[[#This Row],[Short Description]]</f>
        <v>B01IBQX7GS Popcorn Chain</v>
      </c>
      <c r="O251" s="33">
        <f>Inventory[[#This Row],[Total Price GBP]]/ EURtoGBP</f>
        <v>2.6397184805031646</v>
      </c>
      <c r="P251" s="33">
        <f>Inventory[[#This Row],[Total Price GBP]]/USDtoGBP</f>
        <v>3.1878735915387613</v>
      </c>
      <c r="Q251" s="33">
        <f>Inventory[[#This Row],[Total Price GBP]]/ CADtoGBP</f>
        <v>4.0806614536255159</v>
      </c>
      <c r="R251" s="33">
        <f>Inventory[[#This Row],[Total Price GBP]]/AUDtoGBP</f>
        <v>4.1768438666148251</v>
      </c>
      <c r="S251" s="33">
        <f>IFERROR(VLOOKUP(Inventory[[#This Row],[Assigned Item SKU]],skuQuantity[#All],2,FALSE),0)</f>
        <v>0</v>
      </c>
      <c r="T251" s="33" t="str">
        <f>PROPER(Inventory[[#This Row],[METAL]] &amp; " " &amp; Inventory[[#This Row],[Item Type]])</f>
        <v>925 Silver Bracelet</v>
      </c>
      <c r="U251" s="33">
        <f>Inventory[[#This Row],[Quantity]]*Inventory[[#This Row],[Weight (g)]]</f>
        <v>0</v>
      </c>
      <c r="V251" s="33">
        <f>Inventory[[#This Row],[Total Price GBP]]*Inventory[[#This Row],[Quantity]]</f>
        <v>0</v>
      </c>
      <c r="W251" s="33">
        <f>Inventory[[#This Row],[Total Cost GBP]]/EURtoGBP</f>
        <v>0</v>
      </c>
      <c r="X251" s="33">
        <f>Inventory[[#This Row],[Total Cost GBP]]/USDtoGBP</f>
        <v>0</v>
      </c>
      <c r="Y251" s="33">
        <f>Inventory[[#This Row],[Total Cost GBP]]/CADtoGBP</f>
        <v>0</v>
      </c>
      <c r="Z251" s="33">
        <f>Inventory[[#This Row],[Total Cost GBP]]*AUDtoGBP</f>
        <v>0</v>
      </c>
      <c r="AA251" s="33"/>
      <c r="AB251" s="33"/>
    </row>
    <row r="252" spans="1:28" x14ac:dyDescent="0.25">
      <c r="A252" t="s">
        <v>17</v>
      </c>
      <c r="B252" t="s">
        <v>627</v>
      </c>
      <c r="C252" t="s">
        <v>113</v>
      </c>
      <c r="D252" t="s">
        <v>625</v>
      </c>
      <c r="E252">
        <v>5.0936170212765957</v>
      </c>
      <c r="F252" t="s">
        <v>116</v>
      </c>
      <c r="G252" t="s">
        <v>102</v>
      </c>
      <c r="H252">
        <v>5.1257922010638302</v>
      </c>
      <c r="I252" t="str">
        <f>IF(Inventory[[#This Row],[METAL]] = "925 Silver",  "7113.11.00"," 7113.19.00")</f>
        <v>7113.11.00</v>
      </c>
      <c r="J252" t="str">
        <f>IF(Inventory[[#This Row],[METAL]]= "925 Silver", "7113.11.10.00"," 7113.19.10.00")</f>
        <v>7113.11.10.00</v>
      </c>
      <c r="K252" t="str">
        <f>IF(Inventory[[#This Row],[METAL]] = "925 Silver",  "7113.11.00"," 7113.19.00")</f>
        <v>7113.11.00</v>
      </c>
      <c r="L252" s="106" t="str">
        <f>PROPER(Inventory[[#This Row],[METAL]] &amp; " " &amp; Inventory[[#This Row],[Item Type]])</f>
        <v>925 Silver Chain</v>
      </c>
      <c r="M252" s="106" t="str">
        <f>IFERROR(VLOOKUP(Inventory[[#This Row],[Short Description]],Map!$G$12:$H$32,2,FALSE), IF(F251 = "925 Silver", "7113.11.10.00", "7113.19.29.00"))</f>
        <v>7113.11.10.00</v>
      </c>
      <c r="N252" s="106" t="str">
        <f>Inventory[[#This Row],[ASIN]] &amp; " " &amp; Inventory[[#This Row],[Short Description]]</f>
        <v>B01IBQX9EI Popcorn Chain</v>
      </c>
      <c r="O252" s="33">
        <f>Inventory[[#This Row],[Total Price GBP]]/ EURtoGBP</f>
        <v>5.8183834784172248</v>
      </c>
      <c r="P252" s="33">
        <f>Inventory[[#This Row],[Total Price GBP]]/USDtoGBP</f>
        <v>7.0266095317695276</v>
      </c>
      <c r="Q252" s="33">
        <f>Inventory[[#This Row],[Total Price GBP]]/ CADtoGBP</f>
        <v>8.9944641287138403</v>
      </c>
      <c r="R252" s="33">
        <f>Inventory[[#This Row],[Total Price GBP]]/AUDtoGBP</f>
        <v>9.2064663428835214</v>
      </c>
      <c r="S252" s="33">
        <f>IFERROR(VLOOKUP(Inventory[[#This Row],[Assigned Item SKU]],skuQuantity[#All],2,FALSE),0)</f>
        <v>0</v>
      </c>
      <c r="T252" s="33" t="str">
        <f>PROPER(Inventory[[#This Row],[METAL]] &amp; " " &amp; Inventory[[#This Row],[Item Type]])</f>
        <v>925 Silver Chain</v>
      </c>
      <c r="U252" s="33">
        <f>Inventory[[#This Row],[Quantity]]*Inventory[[#This Row],[Weight (g)]]</f>
        <v>0</v>
      </c>
      <c r="V252" s="33">
        <f>Inventory[[#This Row],[Total Price GBP]]*Inventory[[#This Row],[Quantity]]</f>
        <v>0</v>
      </c>
      <c r="W252" s="33">
        <f>Inventory[[#This Row],[Total Cost GBP]]/EURtoGBP</f>
        <v>0</v>
      </c>
      <c r="X252" s="33">
        <f>Inventory[[#This Row],[Total Cost GBP]]/USDtoGBP</f>
        <v>0</v>
      </c>
      <c r="Y252" s="33">
        <f>Inventory[[#This Row],[Total Cost GBP]]/CADtoGBP</f>
        <v>0</v>
      </c>
      <c r="Z252" s="33">
        <f>Inventory[[#This Row],[Total Cost GBP]]*AUDtoGBP</f>
        <v>0</v>
      </c>
      <c r="AA252" s="33"/>
      <c r="AB252" s="33"/>
    </row>
    <row r="253" spans="1:28" x14ac:dyDescent="0.25">
      <c r="A253" t="s">
        <v>16</v>
      </c>
      <c r="B253" t="s">
        <v>628</v>
      </c>
      <c r="C253" t="s">
        <v>113</v>
      </c>
      <c r="D253" t="s">
        <v>625</v>
      </c>
      <c r="E253">
        <v>6.1576923076923071</v>
      </c>
      <c r="F253" t="s">
        <v>116</v>
      </c>
      <c r="G253" t="s">
        <v>102</v>
      </c>
      <c r="H253">
        <v>6.15694659423077</v>
      </c>
      <c r="I253" t="str">
        <f>IF(Inventory[[#This Row],[METAL]] = "925 Silver",  "7113.11.00"," 7113.19.00")</f>
        <v>7113.11.00</v>
      </c>
      <c r="J253" t="str">
        <f>IF(Inventory[[#This Row],[METAL]]= "925 Silver", "7113.11.10.00"," 7113.19.10.00")</f>
        <v>7113.11.10.00</v>
      </c>
      <c r="K253" t="str">
        <f>IF(Inventory[[#This Row],[METAL]] = "925 Silver",  "7113.11.00"," 7113.19.00")</f>
        <v>7113.11.00</v>
      </c>
      <c r="L253" s="106" t="str">
        <f>PROPER(Inventory[[#This Row],[METAL]] &amp; " " &amp; Inventory[[#This Row],[Item Type]])</f>
        <v>925 Silver Chain</v>
      </c>
      <c r="M253" s="106" t="str">
        <f>IFERROR(VLOOKUP(Inventory[[#This Row],[Short Description]],Map!$G$12:$H$32,2,FALSE), IF(F252 = "925 Silver", "7113.11.10.00", "7113.19.29.00"))</f>
        <v>7113.11.10.00</v>
      </c>
      <c r="N253" s="106" t="str">
        <f>Inventory[[#This Row],[ASIN]] &amp; " " &amp; Inventory[[#This Row],[Short Description]]</f>
        <v>B01IBQXBDC Popcorn Chain</v>
      </c>
      <c r="O253" s="33">
        <f>Inventory[[#This Row],[Total Price GBP]]/ EURtoGBP</f>
        <v>6.9888662934745076</v>
      </c>
      <c r="P253" s="33">
        <f>Inventory[[#This Row],[Total Price GBP]]/USDtoGBP</f>
        <v>8.4401508934831515</v>
      </c>
      <c r="Q253" s="33">
        <f>Inventory[[#This Row],[Total Price GBP]]/ CADtoGBP</f>
        <v>10.803878329816419</v>
      </c>
      <c r="R253" s="33">
        <f>Inventory[[#This Row],[Total Price GBP]]/AUDtoGBP</f>
        <v>11.05852897878937</v>
      </c>
      <c r="S253" s="33">
        <f>IFERROR(VLOOKUP(Inventory[[#This Row],[Assigned Item SKU]],skuQuantity[#All],2,FALSE),0)</f>
        <v>0</v>
      </c>
      <c r="T253" s="33" t="str">
        <f>PROPER(Inventory[[#This Row],[METAL]] &amp; " " &amp; Inventory[[#This Row],[Item Type]])</f>
        <v>925 Silver Chain</v>
      </c>
      <c r="U253" s="33">
        <f>Inventory[[#This Row],[Quantity]]*Inventory[[#This Row],[Weight (g)]]</f>
        <v>0</v>
      </c>
      <c r="V253" s="33">
        <f>Inventory[[#This Row],[Total Price GBP]]*Inventory[[#This Row],[Quantity]]</f>
        <v>0</v>
      </c>
      <c r="W253" s="33">
        <f>Inventory[[#This Row],[Total Cost GBP]]/EURtoGBP</f>
        <v>0</v>
      </c>
      <c r="X253" s="33">
        <f>Inventory[[#This Row],[Total Cost GBP]]/USDtoGBP</f>
        <v>0</v>
      </c>
      <c r="Y253" s="33">
        <f>Inventory[[#This Row],[Total Cost GBP]]/CADtoGBP</f>
        <v>0</v>
      </c>
      <c r="Z253" s="33">
        <f>Inventory[[#This Row],[Total Cost GBP]]*AUDtoGBP</f>
        <v>0</v>
      </c>
      <c r="AA253" s="33"/>
      <c r="AB253" s="33"/>
    </row>
    <row r="254" spans="1:28" x14ac:dyDescent="0.25">
      <c r="A254" t="s">
        <v>629</v>
      </c>
      <c r="B254" t="s">
        <v>630</v>
      </c>
      <c r="C254" t="s">
        <v>112</v>
      </c>
      <c r="D254" t="s">
        <v>631</v>
      </c>
      <c r="E254">
        <v>1.5759999999999998</v>
      </c>
      <c r="F254" t="s">
        <v>116</v>
      </c>
      <c r="G254" t="s">
        <v>1413</v>
      </c>
      <c r="H254">
        <v>1.9866507412000003</v>
      </c>
      <c r="I254" t="str">
        <f>IF(Inventory[[#This Row],[METAL]] = "925 Silver",  "7113.11.00"," 7113.19.00")</f>
        <v>7113.11.00</v>
      </c>
      <c r="J254" t="str">
        <f>IF(Inventory[[#This Row],[METAL]]= "925 Silver", "7113.11.10.00"," 7113.19.10.00")</f>
        <v>7113.11.10.00</v>
      </c>
      <c r="K254" t="str">
        <f>IF(Inventory[[#This Row],[METAL]] = "925 Silver",  "7113.11.00"," 7113.19.00")</f>
        <v>7113.11.00</v>
      </c>
      <c r="L254" s="106" t="str">
        <f>PROPER(Inventory[[#This Row],[METAL]] &amp; " " &amp; Inventory[[#This Row],[Item Type]])</f>
        <v>925 Silver Bracelet</v>
      </c>
      <c r="M254" s="106" t="str">
        <f>IFERROR(VLOOKUP(Inventory[[#This Row],[Short Description]],Map!$G$12:$H$32,2,FALSE), IF(F253 = "925 Silver", "7113.11.10.00", "7113.19.29.00"))</f>
        <v>7113.11.10.00</v>
      </c>
      <c r="N254" s="106" t="str">
        <f>Inventory[[#This Row],[ASIN]] &amp; " " &amp; Inventory[[#This Row],[Short Description]]</f>
        <v>B01IBQXCZ4 Oval Chain</v>
      </c>
      <c r="O254" s="33">
        <f>Inventory[[#This Row],[Total Price GBP]]/ EURtoGBP</f>
        <v>2.2550847550129691</v>
      </c>
      <c r="P254" s="33">
        <f>Inventory[[#This Row],[Total Price GBP]]/USDtoGBP</f>
        <v>2.7233681130334775</v>
      </c>
      <c r="Q254" s="33">
        <f>Inventory[[#This Row],[Total Price GBP]]/ CADtoGBP</f>
        <v>3.4860677388165646</v>
      </c>
      <c r="R254" s="33">
        <f>Inventory[[#This Row],[Total Price GBP]]/AUDtoGBP</f>
        <v>3.5682353998132053</v>
      </c>
      <c r="S254" s="33">
        <f>IFERROR(VLOOKUP(Inventory[[#This Row],[Assigned Item SKU]],skuQuantity[#All],2,FALSE),0)</f>
        <v>0</v>
      </c>
      <c r="T254" s="33" t="str">
        <f>PROPER(Inventory[[#This Row],[METAL]] &amp; " " &amp; Inventory[[#This Row],[Item Type]])</f>
        <v>925 Silver Bracelet</v>
      </c>
      <c r="U254" s="33">
        <f>Inventory[[#This Row],[Quantity]]*Inventory[[#This Row],[Weight (g)]]</f>
        <v>0</v>
      </c>
      <c r="V254" s="33">
        <f>Inventory[[#This Row],[Total Price GBP]]*Inventory[[#This Row],[Quantity]]</f>
        <v>0</v>
      </c>
      <c r="W254" s="33">
        <f>Inventory[[#This Row],[Total Cost GBP]]/EURtoGBP</f>
        <v>0</v>
      </c>
      <c r="X254" s="33">
        <f>Inventory[[#This Row],[Total Cost GBP]]/USDtoGBP</f>
        <v>0</v>
      </c>
      <c r="Y254" s="33">
        <f>Inventory[[#This Row],[Total Cost GBP]]/CADtoGBP</f>
        <v>0</v>
      </c>
      <c r="Z254" s="33">
        <f>Inventory[[#This Row],[Total Cost GBP]]*AUDtoGBP</f>
        <v>0</v>
      </c>
      <c r="AA254" s="33"/>
      <c r="AB254" s="33"/>
    </row>
    <row r="255" spans="1:28" x14ac:dyDescent="0.25">
      <c r="A255" t="s">
        <v>632</v>
      </c>
      <c r="B255" t="s">
        <v>633</v>
      </c>
      <c r="C255" t="s">
        <v>112</v>
      </c>
      <c r="D255" t="s">
        <v>631</v>
      </c>
      <c r="E255">
        <v>1.625</v>
      </c>
      <c r="F255" t="s">
        <v>116</v>
      </c>
      <c r="G255" t="s">
        <v>1413</v>
      </c>
      <c r="H255">
        <v>2.0375881374999998</v>
      </c>
      <c r="I255" t="str">
        <f>IF(Inventory[[#This Row],[METAL]] = "925 Silver",  "7113.11.00"," 7113.19.00")</f>
        <v>7113.11.00</v>
      </c>
      <c r="J255" t="str">
        <f>IF(Inventory[[#This Row],[METAL]]= "925 Silver", "7113.11.10.00"," 7113.19.10.00")</f>
        <v>7113.11.10.00</v>
      </c>
      <c r="K255" t="str">
        <f>IF(Inventory[[#This Row],[METAL]] = "925 Silver",  "7113.11.00"," 7113.19.00")</f>
        <v>7113.11.00</v>
      </c>
      <c r="L255" s="106" t="str">
        <f>PROPER(Inventory[[#This Row],[METAL]] &amp; " " &amp; Inventory[[#This Row],[Item Type]])</f>
        <v>925 Silver Bracelet</v>
      </c>
      <c r="M255" s="106" t="str">
        <f>IFERROR(VLOOKUP(Inventory[[#This Row],[Short Description]],Map!$G$12:$H$32,2,FALSE), IF(F254 = "925 Silver", "7113.11.10.00", "7113.19.29.00"))</f>
        <v>7113.11.10.00</v>
      </c>
      <c r="N255" s="106" t="str">
        <f>Inventory[[#This Row],[ASIN]] &amp; " " &amp; Inventory[[#This Row],[Short Description]]</f>
        <v>B01IBQXDYE Oval Chain</v>
      </c>
      <c r="O255" s="33">
        <f>Inventory[[#This Row],[Total Price GBP]]/ EURtoGBP</f>
        <v>2.3129047550129687</v>
      </c>
      <c r="P255" s="33">
        <f>Inventory[[#This Row],[Total Price GBP]]/USDtoGBP</f>
        <v>2.7931948208525763</v>
      </c>
      <c r="Q255" s="33">
        <f>Inventory[[#This Row],[Total Price GBP]]/ CADtoGBP</f>
        <v>3.5754499388470959</v>
      </c>
      <c r="R255" s="33">
        <f>Inventory[[#This Row],[Total Price GBP]]/AUDtoGBP</f>
        <v>3.6597243650765137</v>
      </c>
      <c r="S255" s="33">
        <f>IFERROR(VLOOKUP(Inventory[[#This Row],[Assigned Item SKU]],skuQuantity[#All],2,FALSE),0)</f>
        <v>0</v>
      </c>
      <c r="T255" s="33" t="str">
        <f>PROPER(Inventory[[#This Row],[METAL]] &amp; " " &amp; Inventory[[#This Row],[Item Type]])</f>
        <v>925 Silver Bracelet</v>
      </c>
      <c r="U255" s="33">
        <f>Inventory[[#This Row],[Quantity]]*Inventory[[#This Row],[Weight (g)]]</f>
        <v>0</v>
      </c>
      <c r="V255" s="33">
        <f>Inventory[[#This Row],[Total Price GBP]]*Inventory[[#This Row],[Quantity]]</f>
        <v>0</v>
      </c>
      <c r="W255" s="33">
        <f>Inventory[[#This Row],[Total Cost GBP]]/EURtoGBP</f>
        <v>0</v>
      </c>
      <c r="X255" s="33">
        <f>Inventory[[#This Row],[Total Cost GBP]]/USDtoGBP</f>
        <v>0</v>
      </c>
      <c r="Y255" s="33">
        <f>Inventory[[#This Row],[Total Cost GBP]]/CADtoGBP</f>
        <v>0</v>
      </c>
      <c r="Z255" s="33">
        <f>Inventory[[#This Row],[Total Cost GBP]]*AUDtoGBP</f>
        <v>0</v>
      </c>
      <c r="AA255" s="33"/>
      <c r="AB255" s="33"/>
    </row>
    <row r="256" spans="1:28" x14ac:dyDescent="0.25">
      <c r="A256" t="s">
        <v>634</v>
      </c>
      <c r="B256" t="s">
        <v>635</v>
      </c>
      <c r="C256" t="s">
        <v>112</v>
      </c>
      <c r="D256" t="s">
        <v>631</v>
      </c>
      <c r="E256">
        <v>2.34</v>
      </c>
      <c r="F256" t="s">
        <v>116</v>
      </c>
      <c r="G256" t="s">
        <v>1425</v>
      </c>
      <c r="H256">
        <v>3.3374519949999999</v>
      </c>
      <c r="I256" t="str">
        <f>IF(Inventory[[#This Row],[METAL]] = "925 Silver",  "7113.11.00"," 7113.19.00")</f>
        <v>7113.11.00</v>
      </c>
      <c r="J256" t="str">
        <f>IF(Inventory[[#This Row],[METAL]]= "925 Silver", "7113.11.10.00"," 7113.19.10.00")</f>
        <v>7113.11.10.00</v>
      </c>
      <c r="K256" t="str">
        <f>IF(Inventory[[#This Row],[METAL]] = "925 Silver",  "7113.11.00"," 7113.19.00")</f>
        <v>7113.11.00</v>
      </c>
      <c r="L256" s="106" t="str">
        <f>PROPER(Inventory[[#This Row],[METAL]] &amp; " " &amp; Inventory[[#This Row],[Item Type]])</f>
        <v>925 Silver Anklet</v>
      </c>
      <c r="M256" s="106" t="str">
        <f>IFERROR(VLOOKUP(Inventory[[#This Row],[Short Description]],Map!$G$12:$H$32,2,FALSE), IF(F255 = "925 Silver", "7113.11.10.00", "7113.19.29.00"))</f>
        <v>7113.11.10.00</v>
      </c>
      <c r="N256" s="106" t="str">
        <f>Inventory[[#This Row],[ASIN]] &amp; " " &amp; Inventory[[#This Row],[Short Description]]</f>
        <v>B071NZRQ6D Oval Chain</v>
      </c>
      <c r="O256" s="33">
        <f>Inventory[[#This Row],[Total Price GBP]]/ EURtoGBP</f>
        <v>3.7884047550129685</v>
      </c>
      <c r="P256" s="33">
        <f>Inventory[[#This Row],[Total Price GBP]]/USDtoGBP</f>
        <v>4.5750922159940668</v>
      </c>
      <c r="Q256" s="33">
        <f>Inventory[[#This Row],[Total Price GBP]]/ CADtoGBP</f>
        <v>5.8563810378621568</v>
      </c>
      <c r="R256" s="33">
        <f>Inventory[[#This Row],[Total Price GBP]]/AUDtoGBP</f>
        <v>5.9944176934406199</v>
      </c>
      <c r="S256" s="33">
        <f>IFERROR(VLOOKUP(Inventory[[#This Row],[Assigned Item SKU]],skuQuantity[#All],2,FALSE),0)</f>
        <v>0</v>
      </c>
      <c r="T256" s="33" t="str">
        <f>PROPER(Inventory[[#This Row],[METAL]] &amp; " " &amp; Inventory[[#This Row],[Item Type]])</f>
        <v>925 Silver Anklet</v>
      </c>
      <c r="U256" s="33">
        <f>Inventory[[#This Row],[Quantity]]*Inventory[[#This Row],[Weight (g)]]</f>
        <v>0</v>
      </c>
      <c r="V256" s="33">
        <f>Inventory[[#This Row],[Total Price GBP]]*Inventory[[#This Row],[Quantity]]</f>
        <v>0</v>
      </c>
      <c r="W256" s="33">
        <f>Inventory[[#This Row],[Total Cost GBP]]/EURtoGBP</f>
        <v>0</v>
      </c>
      <c r="X256" s="33">
        <f>Inventory[[#This Row],[Total Cost GBP]]/USDtoGBP</f>
        <v>0</v>
      </c>
      <c r="Y256" s="33">
        <f>Inventory[[#This Row],[Total Cost GBP]]/CADtoGBP</f>
        <v>0</v>
      </c>
      <c r="Z256" s="33">
        <f>Inventory[[#This Row],[Total Cost GBP]]*AUDtoGBP</f>
        <v>0</v>
      </c>
      <c r="AA256" s="33"/>
      <c r="AB256" s="33"/>
    </row>
    <row r="257" spans="1:28" x14ac:dyDescent="0.25">
      <c r="A257" t="s">
        <v>15</v>
      </c>
      <c r="B257" t="s">
        <v>636</v>
      </c>
      <c r="C257" t="s">
        <v>112</v>
      </c>
      <c r="D257" t="s">
        <v>273</v>
      </c>
      <c r="E257">
        <v>1.8431372549019609</v>
      </c>
      <c r="F257" t="s">
        <v>116</v>
      </c>
      <c r="G257" t="s">
        <v>1413</v>
      </c>
      <c r="H257">
        <v>2.1669258911764708</v>
      </c>
      <c r="I257" t="str">
        <f>IF(Inventory[[#This Row],[METAL]] = "925 Silver",  "7113.11.00"," 7113.19.00")</f>
        <v>7113.11.00</v>
      </c>
      <c r="J257" t="str">
        <f>IF(Inventory[[#This Row],[METAL]]= "925 Silver", "7113.11.10.00"," 7113.19.10.00")</f>
        <v>7113.11.10.00</v>
      </c>
      <c r="K257" t="str">
        <f>IF(Inventory[[#This Row],[METAL]] = "925 Silver",  "7113.11.00"," 7113.19.00")</f>
        <v>7113.11.00</v>
      </c>
      <c r="L257" s="106" t="str">
        <f>PROPER(Inventory[[#This Row],[METAL]] &amp; " " &amp; Inventory[[#This Row],[Item Type]])</f>
        <v>925 Silver Bracelet</v>
      </c>
      <c r="M257" s="106" t="str">
        <f>IFERROR(VLOOKUP(Inventory[[#This Row],[Short Description]],Map!$G$12:$H$32,2,FALSE), IF(F256 = "925 Silver", "7113.11.10.00", "7113.19.29.00"))</f>
        <v>7113.11.10.00</v>
      </c>
      <c r="N257" s="106" t="str">
        <f>Inventory[[#This Row],[ASIN]] &amp; " " &amp; Inventory[[#This Row],[Short Description]]</f>
        <v>B01N4Q9ZOP Singapore with Beads Chain</v>
      </c>
      <c r="O257" s="33">
        <f>Inventory[[#This Row],[Total Price GBP]]/ EURtoGBP</f>
        <v>2.4597184805031649</v>
      </c>
      <c r="P257" s="33">
        <f>Inventory[[#This Row],[Total Price GBP]]/USDtoGBP</f>
        <v>2.9704953935547103</v>
      </c>
      <c r="Q257" s="33">
        <f>Inventory[[#This Row],[Total Price GBP]]/ CADtoGBP</f>
        <v>3.8024048641150388</v>
      </c>
      <c r="R257" s="33">
        <f>Inventory[[#This Row],[Total Price GBP]]/AUDtoGBP</f>
        <v>3.8920286859265585</v>
      </c>
      <c r="S257" s="33">
        <f>IFERROR(VLOOKUP(Inventory[[#This Row],[Assigned Item SKU]],skuQuantity[#All],2,FALSE),0)</f>
        <v>0</v>
      </c>
      <c r="T257" s="33" t="str">
        <f>PROPER(Inventory[[#This Row],[METAL]] &amp; " " &amp; Inventory[[#This Row],[Item Type]])</f>
        <v>925 Silver Bracelet</v>
      </c>
      <c r="U257" s="33">
        <f>Inventory[[#This Row],[Quantity]]*Inventory[[#This Row],[Weight (g)]]</f>
        <v>0</v>
      </c>
      <c r="V257" s="33">
        <f>Inventory[[#This Row],[Total Price GBP]]*Inventory[[#This Row],[Quantity]]</f>
        <v>0</v>
      </c>
      <c r="W257" s="33">
        <f>Inventory[[#This Row],[Total Cost GBP]]/EURtoGBP</f>
        <v>0</v>
      </c>
      <c r="X257" s="33">
        <f>Inventory[[#This Row],[Total Cost GBP]]/USDtoGBP</f>
        <v>0</v>
      </c>
      <c r="Y257" s="33">
        <f>Inventory[[#This Row],[Total Cost GBP]]/CADtoGBP</f>
        <v>0</v>
      </c>
      <c r="Z257" s="33">
        <f>Inventory[[#This Row],[Total Cost GBP]]*AUDtoGBP</f>
        <v>0</v>
      </c>
      <c r="AA257" s="33"/>
      <c r="AB257" s="33"/>
    </row>
    <row r="258" spans="1:28" x14ac:dyDescent="0.25">
      <c r="A258" t="s">
        <v>14</v>
      </c>
      <c r="B258" t="s">
        <v>637</v>
      </c>
      <c r="C258" t="s">
        <v>112</v>
      </c>
      <c r="D258" t="s">
        <v>273</v>
      </c>
      <c r="E258">
        <v>1.911764705882353</v>
      </c>
      <c r="F258" t="s">
        <v>116</v>
      </c>
      <c r="G258" t="s">
        <v>1413</v>
      </c>
      <c r="H258">
        <v>2.2346392794117649</v>
      </c>
      <c r="I258" t="str">
        <f>IF(Inventory[[#This Row],[METAL]] = "925 Silver",  "7113.11.00"," 7113.19.00")</f>
        <v>7113.11.00</v>
      </c>
      <c r="J258" t="str">
        <f>IF(Inventory[[#This Row],[METAL]]= "925 Silver", "7113.11.10.00"," 7113.19.10.00")</f>
        <v>7113.11.10.00</v>
      </c>
      <c r="K258" t="str">
        <f>IF(Inventory[[#This Row],[METAL]] = "925 Silver",  "7113.11.00"," 7113.19.00")</f>
        <v>7113.11.00</v>
      </c>
      <c r="L258" s="106" t="str">
        <f>PROPER(Inventory[[#This Row],[METAL]] &amp; " " &amp; Inventory[[#This Row],[Item Type]])</f>
        <v>925 Silver Bracelet</v>
      </c>
      <c r="M258" s="106" t="str">
        <f>IFERROR(VLOOKUP(Inventory[[#This Row],[Short Description]],Map!$G$12:$H$32,2,FALSE), IF(F257 = "925 Silver", "7113.11.10.00", "7113.19.29.00"))</f>
        <v>7113.11.10.00</v>
      </c>
      <c r="N258" s="106" t="str">
        <f>Inventory[[#This Row],[ASIN]] &amp; " " &amp; Inventory[[#This Row],[Short Description]]</f>
        <v>B01N5RK8OL Singapore with Beads Chain</v>
      </c>
      <c r="O258" s="33">
        <f>Inventory[[#This Row],[Total Price GBP]]/ EURtoGBP</f>
        <v>2.5365812256012044</v>
      </c>
      <c r="P258" s="33">
        <f>Inventory[[#This Row],[Total Price GBP]]/USDtoGBP</f>
        <v>3.0633191992298174</v>
      </c>
      <c r="Q258" s="33">
        <f>Inventory[[#This Row],[Total Price GBP]]/ CADtoGBP</f>
        <v>3.9212246714005592</v>
      </c>
      <c r="R258" s="33">
        <f>Inventory[[#This Row],[Total Price GBP]]/AUDtoGBP</f>
        <v>4.0136491116670827</v>
      </c>
      <c r="S258" s="33">
        <f>IFERROR(VLOOKUP(Inventory[[#This Row],[Assigned Item SKU]],skuQuantity[#All],2,FALSE),0)</f>
        <v>0</v>
      </c>
      <c r="T258" s="33" t="str">
        <f>PROPER(Inventory[[#This Row],[METAL]] &amp; " " &amp; Inventory[[#This Row],[Item Type]])</f>
        <v>925 Silver Bracelet</v>
      </c>
      <c r="U258" s="33">
        <f>Inventory[[#This Row],[Quantity]]*Inventory[[#This Row],[Weight (g)]]</f>
        <v>0</v>
      </c>
      <c r="V258" s="33">
        <f>Inventory[[#This Row],[Total Price GBP]]*Inventory[[#This Row],[Quantity]]</f>
        <v>0</v>
      </c>
      <c r="W258" s="33">
        <f>Inventory[[#This Row],[Total Cost GBP]]/EURtoGBP</f>
        <v>0</v>
      </c>
      <c r="X258" s="33">
        <f>Inventory[[#This Row],[Total Cost GBP]]/USDtoGBP</f>
        <v>0</v>
      </c>
      <c r="Y258" s="33">
        <f>Inventory[[#This Row],[Total Cost GBP]]/CADtoGBP</f>
        <v>0</v>
      </c>
      <c r="Z258" s="33">
        <f>Inventory[[#This Row],[Total Cost GBP]]*AUDtoGBP</f>
        <v>0</v>
      </c>
      <c r="AA258" s="33"/>
      <c r="AB258" s="33"/>
    </row>
    <row r="259" spans="1:28" x14ac:dyDescent="0.25">
      <c r="A259" t="s">
        <v>85</v>
      </c>
      <c r="B259" t="s">
        <v>638</v>
      </c>
      <c r="C259" t="s">
        <v>112</v>
      </c>
      <c r="D259" t="s">
        <v>273</v>
      </c>
      <c r="E259">
        <v>2.77</v>
      </c>
      <c r="F259" t="s">
        <v>116</v>
      </c>
      <c r="G259" t="s">
        <v>1425</v>
      </c>
      <c r="H259">
        <v>3.7403172894999992</v>
      </c>
      <c r="I259" t="str">
        <f>IF(Inventory[[#This Row],[METAL]] = "925 Silver",  "7113.11.00"," 7113.19.00")</f>
        <v>7113.11.00</v>
      </c>
      <c r="J259" t="str">
        <f>IF(Inventory[[#This Row],[METAL]]= "925 Silver", "7113.11.10.00"," 7113.19.10.00")</f>
        <v>7113.11.10.00</v>
      </c>
      <c r="K259" t="str">
        <f>IF(Inventory[[#This Row],[METAL]] = "925 Silver",  "7113.11.00"," 7113.19.00")</f>
        <v>7113.11.00</v>
      </c>
      <c r="L259" s="106" t="str">
        <f>PROPER(Inventory[[#This Row],[METAL]] &amp; " " &amp; Inventory[[#This Row],[Item Type]])</f>
        <v>925 Silver Anklet</v>
      </c>
      <c r="M259" s="106" t="str">
        <f>IFERROR(VLOOKUP(Inventory[[#This Row],[Short Description]],Map!$G$12:$H$32,2,FALSE), IF(F258 = "925 Silver", "7113.11.10.00", "7113.19.29.00"))</f>
        <v>7113.11.10.00</v>
      </c>
      <c r="N259" s="106" t="str">
        <f>Inventory[[#This Row],[ASIN]] &amp; " " &amp; Inventory[[#This Row],[Short Description]]</f>
        <v>B0725N7KSD Singapore with Beads Chain</v>
      </c>
      <c r="O259" s="33">
        <f>Inventory[[#This Row],[Total Price GBP]]/ EURtoGBP</f>
        <v>4.2457047550129676</v>
      </c>
      <c r="P259" s="33">
        <f>Inventory[[#This Row],[Total Price GBP]]/USDtoGBP</f>
        <v>5.1273536045391044</v>
      </c>
      <c r="Q259" s="33">
        <f>Inventory[[#This Row],[Total Price GBP]]/ CADtoGBP</f>
        <v>6.5633073622129441</v>
      </c>
      <c r="R259" s="33">
        <f>Inventory[[#This Row],[Total Price GBP]]/AUDtoGBP</f>
        <v>6.718006483044757</v>
      </c>
      <c r="S259" s="33">
        <f>IFERROR(VLOOKUP(Inventory[[#This Row],[Assigned Item SKU]],skuQuantity[#All],2,FALSE),0)</f>
        <v>0</v>
      </c>
      <c r="T259" s="33" t="str">
        <f>PROPER(Inventory[[#This Row],[METAL]] &amp; " " &amp; Inventory[[#This Row],[Item Type]])</f>
        <v>925 Silver Anklet</v>
      </c>
      <c r="U259" s="33">
        <f>Inventory[[#This Row],[Quantity]]*Inventory[[#This Row],[Weight (g)]]</f>
        <v>0</v>
      </c>
      <c r="V259" s="33">
        <f>Inventory[[#This Row],[Total Price GBP]]*Inventory[[#This Row],[Quantity]]</f>
        <v>0</v>
      </c>
      <c r="W259" s="33">
        <f>Inventory[[#This Row],[Total Cost GBP]]/EURtoGBP</f>
        <v>0</v>
      </c>
      <c r="X259" s="33">
        <f>Inventory[[#This Row],[Total Cost GBP]]/USDtoGBP</f>
        <v>0</v>
      </c>
      <c r="Y259" s="33">
        <f>Inventory[[#This Row],[Total Cost GBP]]/CADtoGBP</f>
        <v>0</v>
      </c>
      <c r="Z259" s="33">
        <f>Inventory[[#This Row],[Total Cost GBP]]*AUDtoGBP</f>
        <v>0</v>
      </c>
      <c r="AA259" s="33"/>
      <c r="AB259" s="33"/>
    </row>
    <row r="260" spans="1:28" x14ac:dyDescent="0.25">
      <c r="A260" t="s">
        <v>639</v>
      </c>
      <c r="B260" t="s">
        <v>640</v>
      </c>
      <c r="C260" t="s">
        <v>112</v>
      </c>
      <c r="D260" t="s">
        <v>641</v>
      </c>
      <c r="E260">
        <v>1.3839999999999999</v>
      </c>
      <c r="F260" t="s">
        <v>116</v>
      </c>
      <c r="G260" t="s">
        <v>1413</v>
      </c>
      <c r="H260">
        <v>1.7870593108000006</v>
      </c>
      <c r="I260" t="str">
        <f>IF(Inventory[[#This Row],[METAL]] = "925 Silver",  "7113.11.00"," 7113.19.00")</f>
        <v>7113.11.00</v>
      </c>
      <c r="J260" t="str">
        <f>IF(Inventory[[#This Row],[METAL]]= "925 Silver", "7113.11.10.00"," 7113.19.10.00")</f>
        <v>7113.11.10.00</v>
      </c>
      <c r="K260" t="str">
        <f>IF(Inventory[[#This Row],[METAL]] = "925 Silver",  "7113.11.00"," 7113.19.00")</f>
        <v>7113.11.00</v>
      </c>
      <c r="L260" s="106" t="str">
        <f>PROPER(Inventory[[#This Row],[METAL]] &amp; " " &amp; Inventory[[#This Row],[Item Type]])</f>
        <v>925 Silver Bracelet</v>
      </c>
      <c r="M260" s="106" t="str">
        <f>IFERROR(VLOOKUP(Inventory[[#This Row],[Short Description]],Map!$G$12:$H$32,2,FALSE), IF(F259 = "925 Silver", "7113.11.10.00", "7113.19.29.00"))</f>
        <v>7113.11.10.00</v>
      </c>
      <c r="N260" s="106" t="str">
        <f>Inventory[[#This Row],[ASIN]] &amp; " " &amp; Inventory[[#This Row],[Short Description]]</f>
        <v>B01MR89UP7 Anchor with tubes Chain</v>
      </c>
      <c r="O260" s="33">
        <f>Inventory[[#This Row],[Total Price GBP]]/ EURtoGBP</f>
        <v>2.0285247550129695</v>
      </c>
      <c r="P260" s="33">
        <f>Inventory[[#This Row],[Total Price GBP]]/USDtoGBP</f>
        <v>2.4497614211708849</v>
      </c>
      <c r="Q260" s="33">
        <f>Inventory[[#This Row],[Total Price GBP]]/ CADtoGBP</f>
        <v>3.1358354448193761</v>
      </c>
      <c r="R260" s="33">
        <f>Inventory[[#This Row],[Total Price GBP]]/AUDtoGBP</f>
        <v>3.2097480257202395</v>
      </c>
      <c r="S260" s="33">
        <f>IFERROR(VLOOKUP(Inventory[[#This Row],[Assigned Item SKU]],skuQuantity[#All],2,FALSE),0)</f>
        <v>0</v>
      </c>
      <c r="T260" s="33" t="str">
        <f>PROPER(Inventory[[#This Row],[METAL]] &amp; " " &amp; Inventory[[#This Row],[Item Type]])</f>
        <v>925 Silver Bracelet</v>
      </c>
      <c r="U260" s="33">
        <f>Inventory[[#This Row],[Quantity]]*Inventory[[#This Row],[Weight (g)]]</f>
        <v>0</v>
      </c>
      <c r="V260" s="33">
        <f>Inventory[[#This Row],[Total Price GBP]]*Inventory[[#This Row],[Quantity]]</f>
        <v>0</v>
      </c>
      <c r="W260" s="33">
        <f>Inventory[[#This Row],[Total Cost GBP]]/EURtoGBP</f>
        <v>0</v>
      </c>
      <c r="X260" s="33">
        <f>Inventory[[#This Row],[Total Cost GBP]]/USDtoGBP</f>
        <v>0</v>
      </c>
      <c r="Y260" s="33">
        <f>Inventory[[#This Row],[Total Cost GBP]]/CADtoGBP</f>
        <v>0</v>
      </c>
      <c r="Z260" s="33">
        <f>Inventory[[#This Row],[Total Cost GBP]]*AUDtoGBP</f>
        <v>0</v>
      </c>
      <c r="AA260" s="33"/>
      <c r="AB260" s="33"/>
    </row>
    <row r="261" spans="1:28" x14ac:dyDescent="0.25">
      <c r="A261" t="s">
        <v>642</v>
      </c>
      <c r="B261" t="s">
        <v>643</v>
      </c>
      <c r="C261" t="s">
        <v>112</v>
      </c>
      <c r="D261" t="s">
        <v>641</v>
      </c>
      <c r="E261">
        <v>1.4274509803921569</v>
      </c>
      <c r="F261" t="s">
        <v>116</v>
      </c>
      <c r="G261" t="s">
        <v>1413</v>
      </c>
      <c r="H261">
        <v>1.8322282864705888</v>
      </c>
      <c r="I261" t="str">
        <f>IF(Inventory[[#This Row],[METAL]] = "925 Silver",  "7113.11.00"," 7113.19.00")</f>
        <v>7113.11.00</v>
      </c>
      <c r="J261" t="str">
        <f>IF(Inventory[[#This Row],[METAL]]= "925 Silver", "7113.11.10.00"," 7113.19.10.00")</f>
        <v>7113.11.10.00</v>
      </c>
      <c r="K261" t="str">
        <f>IF(Inventory[[#This Row],[METAL]] = "925 Silver",  "7113.11.00"," 7113.19.00")</f>
        <v>7113.11.00</v>
      </c>
      <c r="L261" s="106" t="str">
        <f>PROPER(Inventory[[#This Row],[METAL]] &amp; " " &amp; Inventory[[#This Row],[Item Type]])</f>
        <v>925 Silver Bracelet</v>
      </c>
      <c r="M261" s="106" t="str">
        <f>IFERROR(VLOOKUP(Inventory[[#This Row],[Short Description]],Map!$G$12:$H$32,2,FALSE), IF(F260 = "925 Silver", "7113.11.10.00", "7113.19.29.00"))</f>
        <v>7113.11.10.00</v>
      </c>
      <c r="N261" s="106" t="str">
        <f>Inventory[[#This Row],[ASIN]] &amp; " " &amp; Inventory[[#This Row],[Short Description]]</f>
        <v>B01N136KGJ Anchor with tubes Chain</v>
      </c>
      <c r="O261" s="33">
        <f>Inventory[[#This Row],[Total Price GBP]]/ EURtoGBP</f>
        <v>2.0797969118757145</v>
      </c>
      <c r="P261" s="33">
        <f>Inventory[[#This Row],[Total Price GBP]]/USDtoGBP</f>
        <v>2.5116805826463247</v>
      </c>
      <c r="Q261" s="33">
        <f>Inventory[[#This Row],[Total Price GBP]]/ CADtoGBP</f>
        <v>3.2150955309608968</v>
      </c>
      <c r="R261" s="33">
        <f>Inventory[[#This Row],[Total Price GBP]]/AUDtoGBP</f>
        <v>3.2908762958376836</v>
      </c>
      <c r="S261" s="33">
        <f>IFERROR(VLOOKUP(Inventory[[#This Row],[Assigned Item SKU]],skuQuantity[#All],2,FALSE),0)</f>
        <v>0</v>
      </c>
      <c r="T261" s="33" t="str">
        <f>PROPER(Inventory[[#This Row],[METAL]] &amp; " " &amp; Inventory[[#This Row],[Item Type]])</f>
        <v>925 Silver Bracelet</v>
      </c>
      <c r="U261" s="33">
        <f>Inventory[[#This Row],[Quantity]]*Inventory[[#This Row],[Weight (g)]]</f>
        <v>0</v>
      </c>
      <c r="V261" s="33">
        <f>Inventory[[#This Row],[Total Price GBP]]*Inventory[[#This Row],[Quantity]]</f>
        <v>0</v>
      </c>
      <c r="W261" s="33">
        <f>Inventory[[#This Row],[Total Cost GBP]]/EURtoGBP</f>
        <v>0</v>
      </c>
      <c r="X261" s="33">
        <f>Inventory[[#This Row],[Total Cost GBP]]/USDtoGBP</f>
        <v>0</v>
      </c>
      <c r="Y261" s="33">
        <f>Inventory[[#This Row],[Total Cost GBP]]/CADtoGBP</f>
        <v>0</v>
      </c>
      <c r="Z261" s="33">
        <f>Inventory[[#This Row],[Total Cost GBP]]*AUDtoGBP</f>
        <v>0</v>
      </c>
      <c r="AA261" s="33"/>
      <c r="AB261" s="33"/>
    </row>
    <row r="262" spans="1:28" x14ac:dyDescent="0.25">
      <c r="A262" t="s">
        <v>644</v>
      </c>
      <c r="B262" t="s">
        <v>645</v>
      </c>
      <c r="C262" t="s">
        <v>112</v>
      </c>
      <c r="D262" t="s">
        <v>641</v>
      </c>
      <c r="E262">
        <v>1.5333333333333334</v>
      </c>
      <c r="F262" t="s">
        <v>116</v>
      </c>
      <c r="G262" t="s">
        <v>1413</v>
      </c>
      <c r="H262">
        <v>1.9422970900000005</v>
      </c>
      <c r="I262" t="str">
        <f>IF(Inventory[[#This Row],[METAL]] = "925 Silver",  "7113.11.00"," 7113.19.00")</f>
        <v>7113.11.00</v>
      </c>
      <c r="J262" t="str">
        <f>IF(Inventory[[#This Row],[METAL]]= "925 Silver", "7113.11.10.00"," 7113.19.10.00")</f>
        <v>7113.11.10.00</v>
      </c>
      <c r="K262" t="str">
        <f>IF(Inventory[[#This Row],[METAL]] = "925 Silver",  "7113.11.00"," 7113.19.00")</f>
        <v>7113.11.00</v>
      </c>
      <c r="L262" s="106" t="str">
        <f>PROPER(Inventory[[#This Row],[METAL]] &amp; " " &amp; Inventory[[#This Row],[Item Type]])</f>
        <v>925 Silver Bracelet</v>
      </c>
      <c r="M262" s="106" t="str">
        <f>IFERROR(VLOOKUP(Inventory[[#This Row],[Short Description]],Map!$G$12:$H$32,2,FALSE), IF(F261 = "925 Silver", "7113.11.10.00", "7113.19.29.00"))</f>
        <v>7113.11.10.00</v>
      </c>
      <c r="N262" s="106" t="str">
        <f>Inventory[[#This Row],[ASIN]] &amp; " " &amp; Inventory[[#This Row],[Short Description]]</f>
        <v>B01NBW8XS8 Anchor with tubes Chain</v>
      </c>
      <c r="O262" s="33">
        <f>Inventory[[#This Row],[Total Price GBP]]/ EURtoGBP</f>
        <v>2.2047380883463026</v>
      </c>
      <c r="P262" s="33">
        <f>Inventory[[#This Row],[Total Price GBP]]/USDtoGBP</f>
        <v>2.6625666259529015</v>
      </c>
      <c r="Q262" s="33">
        <f>Inventory[[#This Row],[Total Price GBP]]/ CADtoGBP</f>
        <v>3.4082383401505227</v>
      </c>
      <c r="R262" s="33">
        <f>Inventory[[#This Row],[Total Price GBP]]/AUDtoGBP</f>
        <v>3.4885715389036576</v>
      </c>
      <c r="S262" s="33">
        <f>IFERROR(VLOOKUP(Inventory[[#This Row],[Assigned Item SKU]],skuQuantity[#All],2,FALSE),0)</f>
        <v>0</v>
      </c>
      <c r="T262" s="33" t="str">
        <f>PROPER(Inventory[[#This Row],[METAL]] &amp; " " &amp; Inventory[[#This Row],[Item Type]])</f>
        <v>925 Silver Bracelet</v>
      </c>
      <c r="U262" s="33">
        <f>Inventory[[#This Row],[Quantity]]*Inventory[[#This Row],[Weight (g)]]</f>
        <v>0</v>
      </c>
      <c r="V262" s="33">
        <f>Inventory[[#This Row],[Total Price GBP]]*Inventory[[#This Row],[Quantity]]</f>
        <v>0</v>
      </c>
      <c r="W262" s="33">
        <f>Inventory[[#This Row],[Total Cost GBP]]/EURtoGBP</f>
        <v>0</v>
      </c>
      <c r="X262" s="33">
        <f>Inventory[[#This Row],[Total Cost GBP]]/USDtoGBP</f>
        <v>0</v>
      </c>
      <c r="Y262" s="33">
        <f>Inventory[[#This Row],[Total Cost GBP]]/CADtoGBP</f>
        <v>0</v>
      </c>
      <c r="Z262" s="33">
        <f>Inventory[[#This Row],[Total Cost GBP]]*AUDtoGBP</f>
        <v>0</v>
      </c>
      <c r="AA262" s="33"/>
      <c r="AB262" s="33"/>
    </row>
    <row r="263" spans="1:28" x14ac:dyDescent="0.25">
      <c r="A263" t="s">
        <v>646</v>
      </c>
      <c r="B263" t="s">
        <v>647</v>
      </c>
      <c r="C263" t="s">
        <v>112</v>
      </c>
      <c r="D263" t="s">
        <v>641</v>
      </c>
      <c r="E263">
        <v>2.15</v>
      </c>
      <c r="F263" t="s">
        <v>116</v>
      </c>
      <c r="G263" t="s">
        <v>1425</v>
      </c>
      <c r="H263">
        <v>2.810634925</v>
      </c>
      <c r="I263" t="str">
        <f>IF(Inventory[[#This Row],[METAL]] = "925 Silver",  "7113.11.00"," 7113.19.00")</f>
        <v>7113.11.00</v>
      </c>
      <c r="J263" t="str">
        <f>IF(Inventory[[#This Row],[METAL]]= "925 Silver", "7113.11.10.00"," 7113.19.10.00")</f>
        <v>7113.11.10.00</v>
      </c>
      <c r="K263" t="str">
        <f>IF(Inventory[[#This Row],[METAL]] = "925 Silver",  "7113.11.00"," 7113.19.00")</f>
        <v>7113.11.00</v>
      </c>
      <c r="L263" s="106" t="str">
        <f>PROPER(Inventory[[#This Row],[METAL]] &amp; " " &amp; Inventory[[#This Row],[Item Type]])</f>
        <v>925 Silver Anklet</v>
      </c>
      <c r="M263" s="106" t="str">
        <f>IFERROR(VLOOKUP(Inventory[[#This Row],[Short Description]],Map!$G$12:$H$32,2,FALSE), IF(F262 = "925 Silver", "7113.11.10.00", "7113.19.29.00"))</f>
        <v>7113.11.10.00</v>
      </c>
      <c r="N263" s="106" t="str">
        <f>Inventory[[#This Row],[ASIN]] &amp; " " &amp; Inventory[[#This Row],[Short Description]]</f>
        <v>B0714B6NBJ Anchor with tubes Chain</v>
      </c>
      <c r="O263" s="33">
        <f>Inventory[[#This Row],[Total Price GBP]]/ EURtoGBP</f>
        <v>3.1904047550129686</v>
      </c>
      <c r="P263" s="33">
        <f>Inventory[[#This Row],[Total Price GBP]]/USDtoGBP</f>
        <v>3.8529135360248286</v>
      </c>
      <c r="Q263" s="33">
        <f>Inventory[[#This Row],[Total Price GBP]]/ CADtoGBP</f>
        <v>4.9319508127106788</v>
      </c>
      <c r="R263" s="33">
        <f>Inventory[[#This Row],[Total Price GBP]]/AUDtoGBP</f>
        <v>5.0481983709318197</v>
      </c>
      <c r="S263" s="33">
        <f>IFERROR(VLOOKUP(Inventory[[#This Row],[Assigned Item SKU]],skuQuantity[#All],2,FALSE),0)</f>
        <v>0</v>
      </c>
      <c r="T263" s="33" t="str">
        <f>PROPER(Inventory[[#This Row],[METAL]] &amp; " " &amp; Inventory[[#This Row],[Item Type]])</f>
        <v>925 Silver Anklet</v>
      </c>
      <c r="U263" s="33">
        <f>Inventory[[#This Row],[Quantity]]*Inventory[[#This Row],[Weight (g)]]</f>
        <v>0</v>
      </c>
      <c r="V263" s="33">
        <f>Inventory[[#This Row],[Total Price GBP]]*Inventory[[#This Row],[Quantity]]</f>
        <v>0</v>
      </c>
      <c r="W263" s="33">
        <f>Inventory[[#This Row],[Total Cost GBP]]/EURtoGBP</f>
        <v>0</v>
      </c>
      <c r="X263" s="33">
        <f>Inventory[[#This Row],[Total Cost GBP]]/USDtoGBP</f>
        <v>0</v>
      </c>
      <c r="Y263" s="33">
        <f>Inventory[[#This Row],[Total Cost GBP]]/CADtoGBP</f>
        <v>0</v>
      </c>
      <c r="Z263" s="33">
        <f>Inventory[[#This Row],[Total Cost GBP]]*AUDtoGBP</f>
        <v>0</v>
      </c>
      <c r="AA263" s="33"/>
      <c r="AB263" s="33"/>
    </row>
    <row r="264" spans="1:28" x14ac:dyDescent="0.25">
      <c r="A264" t="s">
        <v>648</v>
      </c>
      <c r="B264" t="s">
        <v>649</v>
      </c>
      <c r="C264" t="s">
        <v>112</v>
      </c>
      <c r="D264" t="s">
        <v>650</v>
      </c>
      <c r="E264">
        <v>1.4</v>
      </c>
      <c r="F264" t="s">
        <v>116</v>
      </c>
      <c r="G264" t="s">
        <v>1413</v>
      </c>
      <c r="H264">
        <v>1.7420243799999999</v>
      </c>
      <c r="I264" t="str">
        <f>IF(Inventory[[#This Row],[METAL]] = "925 Silver",  "7113.11.00"," 7113.19.00")</f>
        <v>7113.11.00</v>
      </c>
      <c r="J264" t="str">
        <f>IF(Inventory[[#This Row],[METAL]]= "925 Silver", "7113.11.10.00"," 7113.19.10.00")</f>
        <v>7113.11.10.00</v>
      </c>
      <c r="K264" t="str">
        <f>IF(Inventory[[#This Row],[METAL]] = "925 Silver",  "7113.11.00"," 7113.19.00")</f>
        <v>7113.11.00</v>
      </c>
      <c r="L264" s="106" t="str">
        <f>PROPER(Inventory[[#This Row],[METAL]] &amp; " " &amp; Inventory[[#This Row],[Item Type]])</f>
        <v>925 Silver Bracelet</v>
      </c>
      <c r="M264" s="106" t="str">
        <f>IFERROR(VLOOKUP(Inventory[[#This Row],[Short Description]],Map!$G$12:$H$32,2,FALSE), IF(F263 = "925 Silver", "7113.11.10.00", "7113.19.29.00"))</f>
        <v>7113.11.10.00</v>
      </c>
      <c r="N264" s="106" t="str">
        <f>Inventory[[#This Row],[ASIN]] &amp; " " &amp; Inventory[[#This Row],[Short Description]]</f>
        <v>B01NBWIUBM Cobb Chain</v>
      </c>
      <c r="O264" s="33">
        <f>Inventory[[#This Row],[Total Price GBP]]/ EURtoGBP</f>
        <v>1.9774047550129688</v>
      </c>
      <c r="P264" s="33">
        <f>Inventory[[#This Row],[Total Price GBP]]/USDtoGBP</f>
        <v>2.3880260129434134</v>
      </c>
      <c r="Q264" s="33">
        <f>Inventory[[#This Row],[Total Price GBP]]/ CADtoGBP</f>
        <v>3.056810573398399</v>
      </c>
      <c r="R264" s="33">
        <f>Inventory[[#This Row],[Total Price GBP]]/AUDtoGBP</f>
        <v>3.1288605144047703</v>
      </c>
      <c r="S264" s="33">
        <f>IFERROR(VLOOKUP(Inventory[[#This Row],[Assigned Item SKU]],skuQuantity[#All],2,FALSE),0)</f>
        <v>0</v>
      </c>
      <c r="T264" s="33" t="str">
        <f>PROPER(Inventory[[#This Row],[METAL]] &amp; " " &amp; Inventory[[#This Row],[Item Type]])</f>
        <v>925 Silver Bracelet</v>
      </c>
      <c r="U264" s="33">
        <f>Inventory[[#This Row],[Quantity]]*Inventory[[#This Row],[Weight (g)]]</f>
        <v>0</v>
      </c>
      <c r="V264" s="33">
        <f>Inventory[[#This Row],[Total Price GBP]]*Inventory[[#This Row],[Quantity]]</f>
        <v>0</v>
      </c>
      <c r="W264" s="33">
        <f>Inventory[[#This Row],[Total Cost GBP]]/EURtoGBP</f>
        <v>0</v>
      </c>
      <c r="X264" s="33">
        <f>Inventory[[#This Row],[Total Cost GBP]]/USDtoGBP</f>
        <v>0</v>
      </c>
      <c r="Y264" s="33">
        <f>Inventory[[#This Row],[Total Cost GBP]]/CADtoGBP</f>
        <v>0</v>
      </c>
      <c r="Z264" s="33">
        <f>Inventory[[#This Row],[Total Cost GBP]]*AUDtoGBP</f>
        <v>0</v>
      </c>
      <c r="AA264" s="33"/>
      <c r="AB264" s="33"/>
    </row>
    <row r="265" spans="1:28" x14ac:dyDescent="0.25">
      <c r="A265" t="s">
        <v>651</v>
      </c>
      <c r="B265" t="s">
        <v>652</v>
      </c>
      <c r="C265" t="s">
        <v>112</v>
      </c>
      <c r="D265" t="s">
        <v>650</v>
      </c>
      <c r="E265">
        <v>1.471875</v>
      </c>
      <c r="F265" t="s">
        <v>116</v>
      </c>
      <c r="G265" t="s">
        <v>1413</v>
      </c>
      <c r="H265">
        <v>1.8135752560937504</v>
      </c>
      <c r="I265" t="str">
        <f>IF(Inventory[[#This Row],[METAL]] = "925 Silver",  "7113.11.00"," 7113.19.00")</f>
        <v>7113.11.00</v>
      </c>
      <c r="J265" t="str">
        <f>IF(Inventory[[#This Row],[METAL]]= "925 Silver", "7113.11.10.00"," 7113.19.10.00")</f>
        <v>7113.11.10.00</v>
      </c>
      <c r="K265" t="str">
        <f>IF(Inventory[[#This Row],[METAL]] = "925 Silver",  "7113.11.00"," 7113.19.00")</f>
        <v>7113.11.00</v>
      </c>
      <c r="L265" s="106" t="str">
        <f>PROPER(Inventory[[#This Row],[METAL]] &amp; " " &amp; Inventory[[#This Row],[Item Type]])</f>
        <v>925 Silver Bracelet</v>
      </c>
      <c r="M265" s="106" t="str">
        <f>IFERROR(VLOOKUP(Inventory[[#This Row],[Short Description]],Map!$G$12:$H$32,2,FALSE), IF(F264 = "925 Silver", "7113.11.10.00", "7113.19.29.00"))</f>
        <v>7113.11.10.00</v>
      </c>
      <c r="N265" s="106" t="str">
        <f>Inventory[[#This Row],[ASIN]] &amp; " " &amp; Inventory[[#This Row],[Short Description]]</f>
        <v>B01N6T7315 Cobb Chain</v>
      </c>
      <c r="O265" s="33">
        <f>Inventory[[#This Row],[Total Price GBP]]/ EURtoGBP</f>
        <v>2.0586235050129691</v>
      </c>
      <c r="P265" s="33">
        <f>Inventory[[#This Row],[Total Price GBP]]/USDtoGBP</f>
        <v>2.4861103769296204</v>
      </c>
      <c r="Q265" s="33">
        <f>Inventory[[#This Row],[Total Price GBP]]/ CADtoGBP</f>
        <v>3.1823641977278676</v>
      </c>
      <c r="R265" s="33">
        <f>Inventory[[#This Row],[Total Price GBP]]/AUDtoGBP</f>
        <v>3.2573734752743557</v>
      </c>
      <c r="S265" s="33">
        <f>IFERROR(VLOOKUP(Inventory[[#This Row],[Assigned Item SKU]],skuQuantity[#All],2,FALSE),0)</f>
        <v>0</v>
      </c>
      <c r="T265" s="33" t="str">
        <f>PROPER(Inventory[[#This Row],[METAL]] &amp; " " &amp; Inventory[[#This Row],[Item Type]])</f>
        <v>925 Silver Bracelet</v>
      </c>
      <c r="U265" s="33">
        <f>Inventory[[#This Row],[Quantity]]*Inventory[[#This Row],[Weight (g)]]</f>
        <v>0</v>
      </c>
      <c r="V265" s="33">
        <f>Inventory[[#This Row],[Total Price GBP]]*Inventory[[#This Row],[Quantity]]</f>
        <v>0</v>
      </c>
      <c r="W265" s="33">
        <f>Inventory[[#This Row],[Total Cost GBP]]/EURtoGBP</f>
        <v>0</v>
      </c>
      <c r="X265" s="33">
        <f>Inventory[[#This Row],[Total Cost GBP]]/USDtoGBP</f>
        <v>0</v>
      </c>
      <c r="Y265" s="33">
        <f>Inventory[[#This Row],[Total Cost GBP]]/CADtoGBP</f>
        <v>0</v>
      </c>
      <c r="Z265" s="33">
        <f>Inventory[[#This Row],[Total Cost GBP]]*AUDtoGBP</f>
        <v>0</v>
      </c>
      <c r="AA265" s="33"/>
      <c r="AB265" s="33"/>
    </row>
    <row r="266" spans="1:28" x14ac:dyDescent="0.25">
      <c r="A266" t="s">
        <v>653</v>
      </c>
      <c r="B266" t="s">
        <v>654</v>
      </c>
      <c r="C266" t="s">
        <v>112</v>
      </c>
      <c r="D266" t="s">
        <v>650</v>
      </c>
      <c r="E266">
        <v>1.5419354838709676</v>
      </c>
      <c r="F266" t="s">
        <v>116</v>
      </c>
      <c r="G266" t="s">
        <v>1413</v>
      </c>
      <c r="H266">
        <v>1.8833197987096777</v>
      </c>
      <c r="I266" t="str">
        <f>IF(Inventory[[#This Row],[METAL]] = "925 Silver",  "7113.11.00"," 7113.19.00")</f>
        <v>7113.11.00</v>
      </c>
      <c r="J266" t="str">
        <f>IF(Inventory[[#This Row],[METAL]]= "925 Silver", "7113.11.10.00"," 7113.19.10.00")</f>
        <v>7113.11.10.00</v>
      </c>
      <c r="K266" t="str">
        <f>IF(Inventory[[#This Row],[METAL]] = "925 Silver",  "7113.11.00"," 7113.19.00")</f>
        <v>7113.11.00</v>
      </c>
      <c r="L266" s="106" t="str">
        <f>PROPER(Inventory[[#This Row],[METAL]] &amp; " " &amp; Inventory[[#This Row],[Item Type]])</f>
        <v>925 Silver Bracelet</v>
      </c>
      <c r="M266" s="106" t="str">
        <f>IFERROR(VLOOKUP(Inventory[[#This Row],[Short Description]],Map!$G$12:$H$32,2,FALSE), IF(F265 = "925 Silver", "7113.11.10.00", "7113.19.29.00"))</f>
        <v>7113.11.10.00</v>
      </c>
      <c r="N266" s="106" t="str">
        <f>Inventory[[#This Row],[ASIN]] &amp; " " &amp; Inventory[[#This Row],[Short Description]]</f>
        <v>B01MYAH3VM Cobb Chain</v>
      </c>
      <c r="O266" s="33">
        <f>Inventory[[#This Row],[Total Price GBP]]/ EURtoGBP</f>
        <v>2.1377918517871626</v>
      </c>
      <c r="P266" s="33">
        <f>Inventory[[#This Row],[Total Price GBP]]/USDtoGBP</f>
        <v>2.5817185578137911</v>
      </c>
      <c r="Q266" s="33">
        <f>Inventory[[#This Row],[Total Price GBP]]/ CADtoGBP</f>
        <v>3.3047481653421449</v>
      </c>
      <c r="R266" s="33">
        <f>Inventory[[#This Row],[Total Price GBP]]/AUDtoGBP</f>
        <v>3.3826420696703741</v>
      </c>
      <c r="S266" s="33">
        <f>IFERROR(VLOOKUP(Inventory[[#This Row],[Assigned Item SKU]],skuQuantity[#All],2,FALSE),0)</f>
        <v>0</v>
      </c>
      <c r="T266" s="33" t="str">
        <f>PROPER(Inventory[[#This Row],[METAL]] &amp; " " &amp; Inventory[[#This Row],[Item Type]])</f>
        <v>925 Silver Bracelet</v>
      </c>
      <c r="U266" s="33">
        <f>Inventory[[#This Row],[Quantity]]*Inventory[[#This Row],[Weight (g)]]</f>
        <v>0</v>
      </c>
      <c r="V266" s="33">
        <f>Inventory[[#This Row],[Total Price GBP]]*Inventory[[#This Row],[Quantity]]</f>
        <v>0</v>
      </c>
      <c r="W266" s="33">
        <f>Inventory[[#This Row],[Total Cost GBP]]/EURtoGBP</f>
        <v>0</v>
      </c>
      <c r="X266" s="33">
        <f>Inventory[[#This Row],[Total Cost GBP]]/USDtoGBP</f>
        <v>0</v>
      </c>
      <c r="Y266" s="33">
        <f>Inventory[[#This Row],[Total Cost GBP]]/CADtoGBP</f>
        <v>0</v>
      </c>
      <c r="Z266" s="33">
        <f>Inventory[[#This Row],[Total Cost GBP]]*AUDtoGBP</f>
        <v>0</v>
      </c>
      <c r="AA266" s="33"/>
      <c r="AB266" s="33"/>
    </row>
    <row r="267" spans="1:28" x14ac:dyDescent="0.25">
      <c r="A267" t="s">
        <v>655</v>
      </c>
      <c r="B267" t="s">
        <v>656</v>
      </c>
      <c r="C267" t="s">
        <v>113</v>
      </c>
      <c r="D267" t="s">
        <v>657</v>
      </c>
      <c r="E267">
        <v>2</v>
      </c>
      <c r="F267" t="s">
        <v>116</v>
      </c>
      <c r="G267" t="s">
        <v>102</v>
      </c>
      <c r="H267">
        <v>2.0397905500000002</v>
      </c>
      <c r="I267" t="str">
        <f>IF(Inventory[[#This Row],[METAL]] = "925 Silver",  "7113.11.00"," 7113.19.00")</f>
        <v>7113.11.00</v>
      </c>
      <c r="J267" t="str">
        <f>IF(Inventory[[#This Row],[METAL]]= "925 Silver", "7113.11.10.00"," 7113.19.10.00")</f>
        <v>7113.11.10.00</v>
      </c>
      <c r="K267" t="str">
        <f>IF(Inventory[[#This Row],[METAL]] = "925 Silver",  "7113.11.00"," 7113.19.00")</f>
        <v>7113.11.00</v>
      </c>
      <c r="L267" s="106" t="str">
        <f>PROPER(Inventory[[#This Row],[METAL]] &amp; " " &amp; Inventory[[#This Row],[Item Type]])</f>
        <v>925 Silver Chain</v>
      </c>
      <c r="M267" s="106" t="str">
        <f>IFERROR(VLOOKUP(Inventory[[#This Row],[Short Description]],Map!$G$12:$H$32,2,FALSE), IF(F266 = "925 Silver", "7113.11.10.00", "7113.19.29.00"))</f>
        <v>7113.11.10.00</v>
      </c>
      <c r="N267" s="106" t="str">
        <f>Inventory[[#This Row],[ASIN]] &amp; " " &amp; Inventory[[#This Row],[Short Description]]</f>
        <v>B01N4NY3NH Rolo Chain</v>
      </c>
      <c r="O267" s="33">
        <f>Inventory[[#This Row],[Total Price GBP]]/ EURtoGBP</f>
        <v>2.3154047550129691</v>
      </c>
      <c r="P267" s="33">
        <f>Inventory[[#This Row],[Total Price GBP]]/USDtoGBP</f>
        <v>2.7962139624912443</v>
      </c>
      <c r="Q267" s="33">
        <f>Inventory[[#This Row],[Total Price GBP]]/ CADtoGBP</f>
        <v>3.5793146137014089</v>
      </c>
      <c r="R267" s="33">
        <f>Inventory[[#This Row],[Total Price GBP]]/AUDtoGBP</f>
        <v>3.6636801314749623</v>
      </c>
      <c r="S267" s="33">
        <f>IFERROR(VLOOKUP(Inventory[[#This Row],[Assigned Item SKU]],skuQuantity[#All],2,FALSE),0)</f>
        <v>0</v>
      </c>
      <c r="T267" s="33" t="str">
        <f>PROPER(Inventory[[#This Row],[METAL]] &amp; " " &amp; Inventory[[#This Row],[Item Type]])</f>
        <v>925 Silver Chain</v>
      </c>
      <c r="U267" s="33">
        <f>Inventory[[#This Row],[Quantity]]*Inventory[[#This Row],[Weight (g)]]</f>
        <v>0</v>
      </c>
      <c r="V267" s="33">
        <f>Inventory[[#This Row],[Total Price GBP]]*Inventory[[#This Row],[Quantity]]</f>
        <v>0</v>
      </c>
      <c r="W267" s="33">
        <f>Inventory[[#This Row],[Total Cost GBP]]/EURtoGBP</f>
        <v>0</v>
      </c>
      <c r="X267" s="33">
        <f>Inventory[[#This Row],[Total Cost GBP]]/USDtoGBP</f>
        <v>0</v>
      </c>
      <c r="Y267" s="33">
        <f>Inventory[[#This Row],[Total Cost GBP]]/CADtoGBP</f>
        <v>0</v>
      </c>
      <c r="Z267" s="33">
        <f>Inventory[[#This Row],[Total Cost GBP]]*AUDtoGBP</f>
        <v>0</v>
      </c>
      <c r="AA267" s="33"/>
      <c r="AB267" s="33"/>
    </row>
    <row r="268" spans="1:28" x14ac:dyDescent="0.25">
      <c r="A268" t="s">
        <v>658</v>
      </c>
      <c r="B268" t="s">
        <v>659</v>
      </c>
      <c r="C268" t="s">
        <v>113</v>
      </c>
      <c r="D268" t="s">
        <v>657</v>
      </c>
      <c r="E268">
        <v>2.1800000000000002</v>
      </c>
      <c r="F268" t="s">
        <v>116</v>
      </c>
      <c r="G268" t="s">
        <v>102</v>
      </c>
      <c r="H268">
        <v>2.2062929350000005</v>
      </c>
      <c r="I268" t="str">
        <f>IF(Inventory[[#This Row],[METAL]] = "925 Silver",  "7113.11.00"," 7113.19.00")</f>
        <v>7113.11.00</v>
      </c>
      <c r="J268" t="str">
        <f>IF(Inventory[[#This Row],[METAL]]= "925 Silver", "7113.11.10.00"," 7113.19.10.00")</f>
        <v>7113.11.10.00</v>
      </c>
      <c r="K268" t="str">
        <f>IF(Inventory[[#This Row],[METAL]] = "925 Silver",  "7113.11.00"," 7113.19.00")</f>
        <v>7113.11.00</v>
      </c>
      <c r="L268" s="106" t="str">
        <f>PROPER(Inventory[[#This Row],[METAL]] &amp; " " &amp; Inventory[[#This Row],[Item Type]])</f>
        <v>925 Silver Chain</v>
      </c>
      <c r="M268" s="106" t="str">
        <f>IFERROR(VLOOKUP(Inventory[[#This Row],[Short Description]],Map!$G$12:$H$32,2,FALSE), IF(F267 = "925 Silver", "7113.11.10.00", "7113.19.29.00"))</f>
        <v>7113.11.10.00</v>
      </c>
      <c r="N268" s="106" t="str">
        <f>Inventory[[#This Row],[ASIN]] &amp; " " &amp; Inventory[[#This Row],[Short Description]]</f>
        <v>B01N33SV5Y Rolo Chain</v>
      </c>
      <c r="O268" s="33">
        <f>Inventory[[#This Row],[Total Price GBP]]/ EURtoGBP</f>
        <v>2.5044047550129691</v>
      </c>
      <c r="P268" s="33">
        <f>Inventory[[#This Row],[Total Price GBP]]/USDtoGBP</f>
        <v>3.0244610703744987</v>
      </c>
      <c r="Q268" s="33">
        <f>Inventory[[#This Row],[Total Price GBP]]/ CADtoGBP</f>
        <v>3.871484032687412</v>
      </c>
      <c r="R268" s="33">
        <f>Inventory[[#This Row],[Total Price GBP]]/AUDtoGBP</f>
        <v>3.9627360711976443</v>
      </c>
      <c r="S268" s="33">
        <f>IFERROR(VLOOKUP(Inventory[[#This Row],[Assigned Item SKU]],skuQuantity[#All],2,FALSE),0)</f>
        <v>0</v>
      </c>
      <c r="T268" s="33" t="str">
        <f>PROPER(Inventory[[#This Row],[METAL]] &amp; " " &amp; Inventory[[#This Row],[Item Type]])</f>
        <v>925 Silver Chain</v>
      </c>
      <c r="U268" s="33">
        <f>Inventory[[#This Row],[Quantity]]*Inventory[[#This Row],[Weight (g)]]</f>
        <v>0</v>
      </c>
      <c r="V268" s="33">
        <f>Inventory[[#This Row],[Total Price GBP]]*Inventory[[#This Row],[Quantity]]</f>
        <v>0</v>
      </c>
      <c r="W268" s="33">
        <f>Inventory[[#This Row],[Total Cost GBP]]/EURtoGBP</f>
        <v>0</v>
      </c>
      <c r="X268" s="33">
        <f>Inventory[[#This Row],[Total Cost GBP]]/USDtoGBP</f>
        <v>0</v>
      </c>
      <c r="Y268" s="33">
        <f>Inventory[[#This Row],[Total Cost GBP]]/CADtoGBP</f>
        <v>0</v>
      </c>
      <c r="Z268" s="33">
        <f>Inventory[[#This Row],[Total Cost GBP]]*AUDtoGBP</f>
        <v>0</v>
      </c>
      <c r="AA268" s="33"/>
      <c r="AB268" s="33"/>
    </row>
    <row r="269" spans="1:28" x14ac:dyDescent="0.25">
      <c r="A269" t="s">
        <v>660</v>
      </c>
      <c r="B269" t="s">
        <v>661</v>
      </c>
      <c r="C269" t="s">
        <v>113</v>
      </c>
      <c r="D269" t="s">
        <v>657</v>
      </c>
      <c r="E269">
        <v>2.83</v>
      </c>
      <c r="F269" t="s">
        <v>116</v>
      </c>
      <c r="G269" t="s">
        <v>102</v>
      </c>
      <c r="H269">
        <v>2.8075515475000001</v>
      </c>
      <c r="I269" t="str">
        <f>IF(Inventory[[#This Row],[METAL]] = "925 Silver",  "7113.11.00"," 7113.19.00")</f>
        <v>7113.11.00</v>
      </c>
      <c r="J269" t="str">
        <f>IF(Inventory[[#This Row],[METAL]]= "925 Silver", "7113.11.10.00"," 7113.19.10.00")</f>
        <v>7113.11.10.00</v>
      </c>
      <c r="K269" t="str">
        <f>IF(Inventory[[#This Row],[METAL]] = "925 Silver",  "7113.11.00"," 7113.19.00")</f>
        <v>7113.11.00</v>
      </c>
      <c r="L269" s="106" t="str">
        <f>PROPER(Inventory[[#This Row],[METAL]] &amp; " " &amp; Inventory[[#This Row],[Item Type]])</f>
        <v>925 Silver Chain</v>
      </c>
      <c r="M269" s="106" t="str">
        <f>IFERROR(VLOOKUP(Inventory[[#This Row],[Short Description]],Map!$G$12:$H$32,2,FALSE), IF(F268 = "925 Silver", "7113.11.10.00", "7113.19.29.00"))</f>
        <v>7113.11.10.00</v>
      </c>
      <c r="N269" s="106" t="str">
        <f>Inventory[[#This Row],[ASIN]] &amp; " " &amp; Inventory[[#This Row],[Short Description]]</f>
        <v>B01MT8ZDNA Rolo Chain</v>
      </c>
      <c r="O269" s="33">
        <f>Inventory[[#This Row],[Total Price GBP]]/ EURtoGBP</f>
        <v>3.1869047550129688</v>
      </c>
      <c r="P269" s="33">
        <f>Inventory[[#This Row],[Total Price GBP]]/USDtoGBP</f>
        <v>3.8486867377306946</v>
      </c>
      <c r="Q269" s="33">
        <f>Inventory[[#This Row],[Total Price GBP]]/ CADtoGBP</f>
        <v>4.9265402679146417</v>
      </c>
      <c r="R269" s="33">
        <f>Inventory[[#This Row],[Total Price GBP]]/AUDtoGBP</f>
        <v>5.0426602979739927</v>
      </c>
      <c r="S269" s="33">
        <f>IFERROR(VLOOKUP(Inventory[[#This Row],[Assigned Item SKU]],skuQuantity[#All],2,FALSE),0)</f>
        <v>0</v>
      </c>
      <c r="T269" s="33" t="str">
        <f>PROPER(Inventory[[#This Row],[METAL]] &amp; " " &amp; Inventory[[#This Row],[Item Type]])</f>
        <v>925 Silver Chain</v>
      </c>
      <c r="U269" s="33">
        <f>Inventory[[#This Row],[Quantity]]*Inventory[[#This Row],[Weight (g)]]</f>
        <v>0</v>
      </c>
      <c r="V269" s="33">
        <f>Inventory[[#This Row],[Total Price GBP]]*Inventory[[#This Row],[Quantity]]</f>
        <v>0</v>
      </c>
      <c r="W269" s="33">
        <f>Inventory[[#This Row],[Total Cost GBP]]/EURtoGBP</f>
        <v>0</v>
      </c>
      <c r="X269" s="33">
        <f>Inventory[[#This Row],[Total Cost GBP]]/USDtoGBP</f>
        <v>0</v>
      </c>
      <c r="Y269" s="33">
        <f>Inventory[[#This Row],[Total Cost GBP]]/CADtoGBP</f>
        <v>0</v>
      </c>
      <c r="Z269" s="33">
        <f>Inventory[[#This Row],[Total Cost GBP]]*AUDtoGBP</f>
        <v>0</v>
      </c>
      <c r="AA269" s="33"/>
      <c r="AB269" s="33"/>
    </row>
    <row r="270" spans="1:28" x14ac:dyDescent="0.25">
      <c r="A270" t="s">
        <v>13</v>
      </c>
      <c r="B270" t="s">
        <v>662</v>
      </c>
      <c r="C270" t="s">
        <v>113</v>
      </c>
      <c r="D270" t="s">
        <v>625</v>
      </c>
      <c r="E270">
        <v>4.5599999999999996</v>
      </c>
      <c r="F270" t="s">
        <v>116</v>
      </c>
      <c r="G270" t="s">
        <v>102</v>
      </c>
      <c r="H270">
        <v>4.367652466</v>
      </c>
      <c r="I270" t="str">
        <f>IF(Inventory[[#This Row],[METAL]] = "925 Silver",  "7113.11.00"," 7113.19.00")</f>
        <v>7113.11.00</v>
      </c>
      <c r="J270" t="str">
        <f>IF(Inventory[[#This Row],[METAL]]= "925 Silver", "7113.11.10.00"," 7113.19.10.00")</f>
        <v>7113.11.10.00</v>
      </c>
      <c r="K270" t="str">
        <f>IF(Inventory[[#This Row],[METAL]] = "925 Silver",  "7113.11.00"," 7113.19.00")</f>
        <v>7113.11.00</v>
      </c>
      <c r="L270" s="106" t="str">
        <f>PROPER(Inventory[[#This Row],[METAL]] &amp; " " &amp; Inventory[[#This Row],[Item Type]])</f>
        <v>925 Silver Chain</v>
      </c>
      <c r="M270" s="106" t="str">
        <f>IFERROR(VLOOKUP(Inventory[[#This Row],[Short Description]],Map!$G$12:$H$32,2,FALSE), IF(F269 = "925 Silver", "7113.11.10.00", "7113.19.29.00"))</f>
        <v>7113.11.10.00</v>
      </c>
      <c r="N270" s="106" t="str">
        <f>Inventory[[#This Row],[ASIN]] &amp; " " &amp; Inventory[[#This Row],[Short Description]]</f>
        <v>B01NAU1MJ3 Popcorn Chain</v>
      </c>
      <c r="O270" s="33">
        <f>Inventory[[#This Row],[Total Price GBP]]/ EURtoGBP</f>
        <v>4.9578047550129689</v>
      </c>
      <c r="P270" s="33">
        <f>Inventory[[#This Row],[Total Price GBP]]/USDtoGBP</f>
        <v>5.9873259088971231</v>
      </c>
      <c r="Q270" s="33">
        <f>Inventory[[#This Row],[Total Price GBP]]/ CADtoGBP</f>
        <v>7.6641213477152323</v>
      </c>
      <c r="R270" s="33">
        <f>Inventory[[#This Row],[Total Price GBP]]/AUDtoGBP</f>
        <v>7.844766983978734</v>
      </c>
      <c r="S270" s="33">
        <f>IFERROR(VLOOKUP(Inventory[[#This Row],[Assigned Item SKU]],skuQuantity[#All],2,FALSE),0)</f>
        <v>0</v>
      </c>
      <c r="T270" s="33" t="str">
        <f>PROPER(Inventory[[#This Row],[METAL]] &amp; " " &amp; Inventory[[#This Row],[Item Type]])</f>
        <v>925 Silver Chain</v>
      </c>
      <c r="U270" s="33">
        <f>Inventory[[#This Row],[Quantity]]*Inventory[[#This Row],[Weight (g)]]</f>
        <v>0</v>
      </c>
      <c r="V270" s="33">
        <f>Inventory[[#This Row],[Total Price GBP]]*Inventory[[#This Row],[Quantity]]</f>
        <v>0</v>
      </c>
      <c r="W270" s="33">
        <f>Inventory[[#This Row],[Total Cost GBP]]/EURtoGBP</f>
        <v>0</v>
      </c>
      <c r="X270" s="33">
        <f>Inventory[[#This Row],[Total Cost GBP]]/USDtoGBP</f>
        <v>0</v>
      </c>
      <c r="Y270" s="33">
        <f>Inventory[[#This Row],[Total Cost GBP]]/CADtoGBP</f>
        <v>0</v>
      </c>
      <c r="Z270" s="33">
        <f>Inventory[[#This Row],[Total Cost GBP]]*AUDtoGBP</f>
        <v>0</v>
      </c>
      <c r="AA270" s="33"/>
      <c r="AB270" s="33"/>
    </row>
    <row r="271" spans="1:28" x14ac:dyDescent="0.25">
      <c r="A271" t="s">
        <v>12</v>
      </c>
      <c r="B271" t="s">
        <v>663</v>
      </c>
      <c r="C271" t="s">
        <v>113</v>
      </c>
      <c r="D271" t="s">
        <v>625</v>
      </c>
      <c r="E271">
        <v>4.78</v>
      </c>
      <c r="F271" t="s">
        <v>116</v>
      </c>
      <c r="G271" t="s">
        <v>102</v>
      </c>
      <c r="H271">
        <v>4.569217258000001</v>
      </c>
      <c r="I271" t="str">
        <f>IF(Inventory[[#This Row],[METAL]] = "925 Silver",  "7113.11.00"," 7113.19.00")</f>
        <v>7113.11.00</v>
      </c>
      <c r="J271" t="str">
        <f>IF(Inventory[[#This Row],[METAL]]= "925 Silver", "7113.11.10.00"," 7113.19.10.00")</f>
        <v>7113.11.10.00</v>
      </c>
      <c r="K271" t="str">
        <f>IF(Inventory[[#This Row],[METAL]] = "925 Silver",  "7113.11.00"," 7113.19.00")</f>
        <v>7113.11.00</v>
      </c>
      <c r="L271" s="106" t="str">
        <f>PROPER(Inventory[[#This Row],[METAL]] &amp; " " &amp; Inventory[[#This Row],[Item Type]])</f>
        <v>925 Silver Chain</v>
      </c>
      <c r="M271" s="106" t="str">
        <f>IFERROR(VLOOKUP(Inventory[[#This Row],[Short Description]],Map!$G$12:$H$32,2,FALSE), IF(F270 = "925 Silver", "7113.11.10.00", "7113.19.29.00"))</f>
        <v>7113.11.10.00</v>
      </c>
      <c r="N271" s="106" t="str">
        <f>Inventory[[#This Row],[ASIN]] &amp; " " &amp; Inventory[[#This Row],[Short Description]]</f>
        <v>B01N6RQT3T Popcorn Chain</v>
      </c>
      <c r="O271" s="33">
        <f>Inventory[[#This Row],[Total Price GBP]]/ EURtoGBP</f>
        <v>5.1866047550129695</v>
      </c>
      <c r="P271" s="33">
        <f>Inventory[[#This Row],[Total Price GBP]]/USDtoGBP</f>
        <v>6.2636377516679635</v>
      </c>
      <c r="Q271" s="33">
        <f>Inventory[[#This Row],[Total Price GBP]]/ CADtoGBP</f>
        <v>8.0178163903818866</v>
      </c>
      <c r="R271" s="33">
        <f>Inventory[[#This Row],[Total Price GBP]]/AUDtoGBP</f>
        <v>8.2067987247647114</v>
      </c>
      <c r="S271" s="33">
        <f>IFERROR(VLOOKUP(Inventory[[#This Row],[Assigned Item SKU]],skuQuantity[#All],2,FALSE),0)</f>
        <v>2</v>
      </c>
      <c r="T271" s="33" t="str">
        <f>PROPER(Inventory[[#This Row],[METAL]] &amp; " " &amp; Inventory[[#This Row],[Item Type]])</f>
        <v>925 Silver Chain</v>
      </c>
      <c r="U271" s="33">
        <f>Inventory[[#This Row],[Quantity]]*Inventory[[#This Row],[Weight (g)]]</f>
        <v>9.56</v>
      </c>
      <c r="V271" s="33">
        <f>Inventory[[#This Row],[Total Price GBP]]*Inventory[[#This Row],[Quantity]]</f>
        <v>9.138434516000002</v>
      </c>
      <c r="W271" s="33">
        <f>Inventory[[#This Row],[Total Cost GBP]]/EURtoGBP</f>
        <v>10.373209510025939</v>
      </c>
      <c r="X271" s="33">
        <f>Inventory[[#This Row],[Total Cost GBP]]/USDtoGBP</f>
        <v>12.527275503335927</v>
      </c>
      <c r="Y271" s="33">
        <f>Inventory[[#This Row],[Total Cost GBP]]/CADtoGBP</f>
        <v>16.035632780763773</v>
      </c>
      <c r="Z271" s="33">
        <f>Inventory[[#This Row],[Total Cost GBP]]*AUDtoGBP</f>
        <v>5.0879148011281616</v>
      </c>
      <c r="AA271" s="33"/>
      <c r="AB271" s="33"/>
    </row>
    <row r="272" spans="1:28" x14ac:dyDescent="0.25">
      <c r="A272" t="s">
        <v>11</v>
      </c>
      <c r="B272" t="s">
        <v>664</v>
      </c>
      <c r="C272" t="s">
        <v>113</v>
      </c>
      <c r="D272" t="s">
        <v>625</v>
      </c>
      <c r="E272">
        <v>5.83</v>
      </c>
      <c r="F272" t="s">
        <v>116</v>
      </c>
      <c r="G272" t="s">
        <v>102</v>
      </c>
      <c r="H272">
        <v>5.5312310380000005</v>
      </c>
      <c r="I272" t="str">
        <f>IF(Inventory[[#This Row],[METAL]] = "925 Silver",  "7113.11.00"," 7113.19.00")</f>
        <v>7113.11.00</v>
      </c>
      <c r="J272" t="str">
        <f>IF(Inventory[[#This Row],[METAL]]= "925 Silver", "7113.11.10.00"," 7113.19.10.00")</f>
        <v>7113.11.10.00</v>
      </c>
      <c r="K272" t="str">
        <f>IF(Inventory[[#This Row],[METAL]] = "925 Silver",  "7113.11.00"," 7113.19.00")</f>
        <v>7113.11.00</v>
      </c>
      <c r="L272" s="106" t="str">
        <f>PROPER(Inventory[[#This Row],[METAL]] &amp; " " &amp; Inventory[[#This Row],[Item Type]])</f>
        <v>925 Silver Chain</v>
      </c>
      <c r="M272" s="106" t="str">
        <f>IFERROR(VLOOKUP(Inventory[[#This Row],[Short Description]],Map!$G$12:$H$32,2,FALSE), IF(F271 = "925 Silver", "7113.11.10.00", "7113.19.29.00"))</f>
        <v>7113.11.10.00</v>
      </c>
      <c r="N272" s="106" t="str">
        <f>Inventory[[#This Row],[ASIN]] &amp; " " &amp; Inventory[[#This Row],[Short Description]]</f>
        <v>B01N34Q2U0 Popcorn Chain</v>
      </c>
      <c r="O272" s="33">
        <f>Inventory[[#This Row],[Total Price GBP]]/ EURtoGBP</f>
        <v>6.2786047550129691</v>
      </c>
      <c r="P272" s="33">
        <f>Inventory[[#This Row],[Total Price GBP]]/USDtoGBP</f>
        <v>7.5823988194378762</v>
      </c>
      <c r="Q272" s="33">
        <f>Inventory[[#This Row],[Total Price GBP]]/ CADtoGBP</f>
        <v>9.7059063667454559</v>
      </c>
      <c r="R272" s="33">
        <f>Inventory[[#This Row],[Total Price GBP]]/AUDtoGBP</f>
        <v>9.9346774876068693</v>
      </c>
      <c r="S272" s="33">
        <f>IFERROR(VLOOKUP(Inventory[[#This Row],[Assigned Item SKU]],skuQuantity[#All],2,FALSE),0)</f>
        <v>0</v>
      </c>
      <c r="T272" s="33" t="str">
        <f>PROPER(Inventory[[#This Row],[METAL]] &amp; " " &amp; Inventory[[#This Row],[Item Type]])</f>
        <v>925 Silver Chain</v>
      </c>
      <c r="U272" s="33">
        <f>Inventory[[#This Row],[Quantity]]*Inventory[[#This Row],[Weight (g)]]</f>
        <v>0</v>
      </c>
      <c r="V272" s="33">
        <f>Inventory[[#This Row],[Total Price GBP]]*Inventory[[#This Row],[Quantity]]</f>
        <v>0</v>
      </c>
      <c r="W272" s="33">
        <f>Inventory[[#This Row],[Total Cost GBP]]/EURtoGBP</f>
        <v>0</v>
      </c>
      <c r="X272" s="33">
        <f>Inventory[[#This Row],[Total Cost GBP]]/USDtoGBP</f>
        <v>0</v>
      </c>
      <c r="Y272" s="33">
        <f>Inventory[[#This Row],[Total Cost GBP]]/CADtoGBP</f>
        <v>0</v>
      </c>
      <c r="Z272" s="33">
        <f>Inventory[[#This Row],[Total Cost GBP]]*AUDtoGBP</f>
        <v>0</v>
      </c>
      <c r="AA272" s="33"/>
      <c r="AB272" s="33"/>
    </row>
    <row r="273" spans="1:28" x14ac:dyDescent="0.25">
      <c r="A273" t="s">
        <v>10</v>
      </c>
      <c r="B273" t="s">
        <v>665</v>
      </c>
      <c r="C273" t="s">
        <v>113</v>
      </c>
      <c r="D273" t="s">
        <v>241</v>
      </c>
      <c r="E273">
        <v>1.36</v>
      </c>
      <c r="F273" t="s">
        <v>116</v>
      </c>
      <c r="G273" t="s">
        <v>1413</v>
      </c>
      <c r="H273">
        <v>1.6514611780000004</v>
      </c>
      <c r="I273" t="str">
        <f>IF(Inventory[[#This Row],[METAL]] = "925 Silver",  "7113.11.00"," 7113.19.00")</f>
        <v>7113.11.00</v>
      </c>
      <c r="J273" t="str">
        <f>IF(Inventory[[#This Row],[METAL]]= "925 Silver", "7113.11.10.00"," 7113.19.10.00")</f>
        <v>7113.11.10.00</v>
      </c>
      <c r="K273" t="str">
        <f>IF(Inventory[[#This Row],[METAL]] = "925 Silver",  "7113.11.00"," 7113.19.00")</f>
        <v>7113.11.00</v>
      </c>
      <c r="L273" s="106" t="str">
        <f>PROPER(Inventory[[#This Row],[METAL]] &amp; " " &amp; Inventory[[#This Row],[Item Type]])</f>
        <v>925 Silver Bracelet</v>
      </c>
      <c r="M273" s="106" t="str">
        <f>IFERROR(VLOOKUP(Inventory[[#This Row],[Short Description]],Map!$G$12:$H$32,2,FALSE), IF(F272 = "925 Silver", "7113.11.10.00", "7113.19.29.00"))</f>
        <v>7113.11.10.00</v>
      </c>
      <c r="N273" s="106" t="str">
        <f>Inventory[[#This Row],[ASIN]] &amp; " " &amp; Inventory[[#This Row],[Short Description]]</f>
        <v>B01N360YYH Heart Chain</v>
      </c>
      <c r="O273" s="33">
        <f>Inventory[[#This Row],[Total Price GBP]]/ EURtoGBP</f>
        <v>1.8746047550129692</v>
      </c>
      <c r="P273" s="33">
        <f>Inventory[[#This Row],[Total Price GBP]]/USDtoGBP</f>
        <v>2.2638789087614111</v>
      </c>
      <c r="Q273" s="33">
        <f>Inventory[[#This Row],[Total Price GBP]]/ CADtoGBP</f>
        <v>2.8978951433890821</v>
      </c>
      <c r="R273" s="33">
        <f>Inventory[[#This Row],[Total Price GBP]]/AUDtoGBP</f>
        <v>2.9661994001005825</v>
      </c>
      <c r="S273" s="33">
        <f>IFERROR(VLOOKUP(Inventory[[#This Row],[Assigned Item SKU]],skuQuantity[#All],2,FALSE),0)</f>
        <v>20</v>
      </c>
      <c r="T273" s="33" t="str">
        <f>PROPER(Inventory[[#This Row],[METAL]] &amp; " " &amp; Inventory[[#This Row],[Item Type]])</f>
        <v>925 Silver Bracelet</v>
      </c>
      <c r="U273" s="33">
        <f>Inventory[[#This Row],[Quantity]]*Inventory[[#This Row],[Weight (g)]]</f>
        <v>27.200000000000003</v>
      </c>
      <c r="V273" s="33">
        <f>Inventory[[#This Row],[Total Price GBP]]*Inventory[[#This Row],[Quantity]]</f>
        <v>33.029223560000005</v>
      </c>
      <c r="W273" s="33">
        <f>Inventory[[#This Row],[Total Cost GBP]]/EURtoGBP</f>
        <v>37.492095100259384</v>
      </c>
      <c r="X273" s="33">
        <f>Inventory[[#This Row],[Total Cost GBP]]/USDtoGBP</f>
        <v>45.277578175228214</v>
      </c>
      <c r="Y273" s="33">
        <f>Inventory[[#This Row],[Total Cost GBP]]/CADtoGBP</f>
        <v>57.957902867781641</v>
      </c>
      <c r="Z273" s="33">
        <f>Inventory[[#This Row],[Total Cost GBP]]*AUDtoGBP</f>
        <v>18.389350509265604</v>
      </c>
      <c r="AA273" s="33"/>
      <c r="AB273" s="33"/>
    </row>
    <row r="274" spans="1:28" x14ac:dyDescent="0.25">
      <c r="A274" t="s">
        <v>666</v>
      </c>
      <c r="B274" t="s">
        <v>667</v>
      </c>
      <c r="C274" t="s">
        <v>113</v>
      </c>
      <c r="D274" t="s">
        <v>241</v>
      </c>
      <c r="E274">
        <v>1.3</v>
      </c>
      <c r="F274" t="s">
        <v>116</v>
      </c>
      <c r="G274" t="s">
        <v>1425</v>
      </c>
      <c r="H274">
        <v>1.5869745400000004</v>
      </c>
      <c r="I274" t="str">
        <f>IF(Inventory[[#This Row],[METAL]] = "925 Silver",  "7113.11.00"," 7113.19.00")</f>
        <v>7113.11.00</v>
      </c>
      <c r="J274" t="str">
        <f>IF(Inventory[[#This Row],[METAL]]= "925 Silver", "7113.11.10.00"," 7113.19.10.00")</f>
        <v>7113.11.10.00</v>
      </c>
      <c r="K274" t="str">
        <f>IF(Inventory[[#This Row],[METAL]] = "925 Silver",  "7113.11.00"," 7113.19.00")</f>
        <v>7113.11.00</v>
      </c>
      <c r="L274" s="106" t="str">
        <f>PROPER(Inventory[[#This Row],[METAL]] &amp; " " &amp; Inventory[[#This Row],[Item Type]])</f>
        <v>925 Silver Anklet</v>
      </c>
      <c r="M274" s="106" t="str">
        <f>IFERROR(VLOOKUP(Inventory[[#This Row],[Short Description]],Map!$G$12:$H$32,2,FALSE), IF(F273 = "925 Silver", "7113.11.10.00", "7113.19.29.00"))</f>
        <v>7113.11.10.00</v>
      </c>
      <c r="N274" s="106" t="str">
        <f>Inventory[[#This Row],[ASIN]] &amp; " " &amp; Inventory[[#This Row],[Short Description]]</f>
        <v>B077N8W3RM Heart Chain</v>
      </c>
      <c r="O274" s="33">
        <f>Inventory[[#This Row],[Total Price GBP]]/ EURtoGBP</f>
        <v>1.8014047550129693</v>
      </c>
      <c r="P274" s="33">
        <f>Inventory[[#This Row],[Total Price GBP]]/USDtoGBP</f>
        <v>2.1754784415812298</v>
      </c>
      <c r="Q274" s="33">
        <f>Inventory[[#This Row],[Total Price GBP]]/ CADtoGBP</f>
        <v>2.784737463654821</v>
      </c>
      <c r="R274" s="33">
        <f>Inventory[[#This Row],[Total Price GBP]]/AUDtoGBP</f>
        <v>2.85037455995402</v>
      </c>
      <c r="S274" s="33">
        <f>IFERROR(VLOOKUP(Inventory[[#This Row],[Assigned Item SKU]],skuQuantity[#All],2,FALSE),0)</f>
        <v>0</v>
      </c>
      <c r="T274" s="33" t="str">
        <f>PROPER(Inventory[[#This Row],[METAL]] &amp; " " &amp; Inventory[[#This Row],[Item Type]])</f>
        <v>925 Silver Anklet</v>
      </c>
      <c r="U274" s="33">
        <f>Inventory[[#This Row],[Quantity]]*Inventory[[#This Row],[Weight (g)]]</f>
        <v>0</v>
      </c>
      <c r="V274" s="33">
        <f>Inventory[[#This Row],[Total Price GBP]]*Inventory[[#This Row],[Quantity]]</f>
        <v>0</v>
      </c>
      <c r="W274" s="33">
        <f>Inventory[[#This Row],[Total Cost GBP]]/EURtoGBP</f>
        <v>0</v>
      </c>
      <c r="X274" s="33">
        <f>Inventory[[#This Row],[Total Cost GBP]]/USDtoGBP</f>
        <v>0</v>
      </c>
      <c r="Y274" s="33">
        <f>Inventory[[#This Row],[Total Cost GBP]]/CADtoGBP</f>
        <v>0</v>
      </c>
      <c r="Z274" s="33">
        <f>Inventory[[#This Row],[Total Cost GBP]]*AUDtoGBP</f>
        <v>0</v>
      </c>
      <c r="AA274" s="33"/>
      <c r="AB274" s="33"/>
    </row>
    <row r="275" spans="1:28" x14ac:dyDescent="0.25">
      <c r="A275" t="s">
        <v>668</v>
      </c>
      <c r="B275" t="s">
        <v>669</v>
      </c>
      <c r="C275" t="s">
        <v>113</v>
      </c>
      <c r="D275" t="s">
        <v>241</v>
      </c>
      <c r="E275">
        <v>2.97</v>
      </c>
      <c r="F275" t="s">
        <v>116</v>
      </c>
      <c r="G275" t="s">
        <v>102</v>
      </c>
      <c r="H275">
        <v>3.3818526310000001</v>
      </c>
      <c r="I275" t="str">
        <f>IF(Inventory[[#This Row],[METAL]] = "925 Silver",  "7113.11.00"," 7113.19.00")</f>
        <v>7113.11.00</v>
      </c>
      <c r="J275" t="str">
        <f>IF(Inventory[[#This Row],[METAL]]= "925 Silver", "7113.11.10.00"," 7113.19.10.00")</f>
        <v>7113.11.10.00</v>
      </c>
      <c r="K275" t="str">
        <f>IF(Inventory[[#This Row],[METAL]] = "925 Silver",  "7113.11.00"," 7113.19.00")</f>
        <v>7113.11.00</v>
      </c>
      <c r="L275" s="106" t="str">
        <f>PROPER(Inventory[[#This Row],[METAL]] &amp; " " &amp; Inventory[[#This Row],[Item Type]])</f>
        <v>925 Silver Chain</v>
      </c>
      <c r="M275" s="106" t="str">
        <f>IFERROR(VLOOKUP(Inventory[[#This Row],[Short Description]],Map!$G$12:$H$32,2,FALSE), IF(F274 = "925 Silver", "7113.11.10.00", "7113.19.29.00"))</f>
        <v>7113.11.10.00</v>
      </c>
      <c r="N275" s="106" t="str">
        <f>Inventory[[#This Row],[ASIN]] &amp; " " &amp; Inventory[[#This Row],[Short Description]]</f>
        <v>B01N24FXQU Heart Chain</v>
      </c>
      <c r="O275" s="33">
        <f>Inventory[[#This Row],[Total Price GBP]]/ EURtoGBP</f>
        <v>3.8388047550129687</v>
      </c>
      <c r="P275" s="33">
        <f>Inventory[[#This Row],[Total Price GBP]]/USDtoGBP</f>
        <v>4.635958111429602</v>
      </c>
      <c r="Q275" s="33">
        <f>Inventory[[#This Row],[Total Price GBP]]/ CADtoGBP</f>
        <v>5.9342928829250914</v>
      </c>
      <c r="R275" s="33">
        <f>Inventory[[#This Row],[Total Price GBP]]/AUDtoGBP</f>
        <v>6.0741659440333358</v>
      </c>
      <c r="S275" s="33">
        <f>IFERROR(VLOOKUP(Inventory[[#This Row],[Assigned Item SKU]],skuQuantity[#All],2,FALSE),0)</f>
        <v>0</v>
      </c>
      <c r="T275" s="33" t="str">
        <f>PROPER(Inventory[[#This Row],[METAL]] &amp; " " &amp; Inventory[[#This Row],[Item Type]])</f>
        <v>925 Silver Chain</v>
      </c>
      <c r="U275" s="33">
        <f>Inventory[[#This Row],[Quantity]]*Inventory[[#This Row],[Weight (g)]]</f>
        <v>0</v>
      </c>
      <c r="V275" s="33">
        <f>Inventory[[#This Row],[Total Price GBP]]*Inventory[[#This Row],[Quantity]]</f>
        <v>0</v>
      </c>
      <c r="W275" s="33">
        <f>Inventory[[#This Row],[Total Cost GBP]]/EURtoGBP</f>
        <v>0</v>
      </c>
      <c r="X275" s="33">
        <f>Inventory[[#This Row],[Total Cost GBP]]/USDtoGBP</f>
        <v>0</v>
      </c>
      <c r="Y275" s="33">
        <f>Inventory[[#This Row],[Total Cost GBP]]/CADtoGBP</f>
        <v>0</v>
      </c>
      <c r="Z275" s="33">
        <f>Inventory[[#This Row],[Total Cost GBP]]*AUDtoGBP</f>
        <v>0</v>
      </c>
      <c r="AA275" s="33"/>
      <c r="AB275" s="33"/>
    </row>
    <row r="276" spans="1:28" x14ac:dyDescent="0.25">
      <c r="A276" t="s">
        <v>670</v>
      </c>
      <c r="B276" t="s">
        <v>671</v>
      </c>
      <c r="C276" t="s">
        <v>113</v>
      </c>
      <c r="D276" t="s">
        <v>241</v>
      </c>
      <c r="E276">
        <v>3.35</v>
      </c>
      <c r="F276" t="s">
        <v>116</v>
      </c>
      <c r="G276" t="s">
        <v>102</v>
      </c>
      <c r="H276">
        <v>3.7902680050000006</v>
      </c>
      <c r="I276" t="str">
        <f>IF(Inventory[[#This Row],[METAL]] = "925 Silver",  "7113.11.00"," 7113.19.00")</f>
        <v>7113.11.00</v>
      </c>
      <c r="J276" t="str">
        <f>IF(Inventory[[#This Row],[METAL]]= "925 Silver", "7113.11.10.00"," 7113.19.10.00")</f>
        <v>7113.11.10.00</v>
      </c>
      <c r="K276" t="str">
        <f>IF(Inventory[[#This Row],[METAL]] = "925 Silver",  "7113.11.00"," 7113.19.00")</f>
        <v>7113.11.00</v>
      </c>
      <c r="L276" s="106" t="str">
        <f>PROPER(Inventory[[#This Row],[METAL]] &amp; " " &amp; Inventory[[#This Row],[Item Type]])</f>
        <v>925 Silver Chain</v>
      </c>
      <c r="M276" s="106" t="str">
        <f>IFERROR(VLOOKUP(Inventory[[#This Row],[Short Description]],Map!$G$12:$H$32,2,FALSE), IF(F275 = "925 Silver", "7113.11.10.00", "7113.19.29.00"))</f>
        <v>7113.11.10.00</v>
      </c>
      <c r="N276" s="106" t="str">
        <f>Inventory[[#This Row],[ASIN]] &amp; " " &amp; Inventory[[#This Row],[Short Description]]</f>
        <v>B01NAV4IYF Heart Chain</v>
      </c>
      <c r="O276" s="33">
        <f>Inventory[[#This Row],[Total Price GBP]]/ EURtoGBP</f>
        <v>4.3024047550129696</v>
      </c>
      <c r="P276" s="33">
        <f>Inventory[[#This Row],[Total Price GBP]]/USDtoGBP</f>
        <v>5.1958277369040822</v>
      </c>
      <c r="Q276" s="33">
        <f>Inventory[[#This Row],[Total Price GBP]]/ CADtoGBP</f>
        <v>6.6509581879087465</v>
      </c>
      <c r="R276" s="33">
        <f>Inventory[[#This Row],[Total Price GBP]]/AUDtoGBP</f>
        <v>6.807723264961564</v>
      </c>
      <c r="S276" s="33">
        <f>IFERROR(VLOOKUP(Inventory[[#This Row],[Assigned Item SKU]],skuQuantity[#All],2,FALSE),0)</f>
        <v>0</v>
      </c>
      <c r="T276" s="33" t="str">
        <f>PROPER(Inventory[[#This Row],[METAL]] &amp; " " &amp; Inventory[[#This Row],[Item Type]])</f>
        <v>925 Silver Chain</v>
      </c>
      <c r="U276" s="33">
        <f>Inventory[[#This Row],[Quantity]]*Inventory[[#This Row],[Weight (g)]]</f>
        <v>0</v>
      </c>
      <c r="V276" s="33">
        <f>Inventory[[#This Row],[Total Price GBP]]*Inventory[[#This Row],[Quantity]]</f>
        <v>0</v>
      </c>
      <c r="W276" s="33">
        <f>Inventory[[#This Row],[Total Cost GBP]]/EURtoGBP</f>
        <v>0</v>
      </c>
      <c r="X276" s="33">
        <f>Inventory[[#This Row],[Total Cost GBP]]/USDtoGBP</f>
        <v>0</v>
      </c>
      <c r="Y276" s="33">
        <f>Inventory[[#This Row],[Total Cost GBP]]/CADtoGBP</f>
        <v>0</v>
      </c>
      <c r="Z276" s="33">
        <f>Inventory[[#This Row],[Total Cost GBP]]*AUDtoGBP</f>
        <v>0</v>
      </c>
      <c r="AA276" s="33"/>
      <c r="AB276" s="33"/>
    </row>
    <row r="277" spans="1:28" x14ac:dyDescent="0.25">
      <c r="A277" t="s">
        <v>672</v>
      </c>
      <c r="B277" t="s">
        <v>673</v>
      </c>
      <c r="C277" t="s">
        <v>113</v>
      </c>
      <c r="D277" t="s">
        <v>674</v>
      </c>
      <c r="E277">
        <v>5.1100000000000003</v>
      </c>
      <c r="F277" t="s">
        <v>116</v>
      </c>
      <c r="G277" t="s">
        <v>102</v>
      </c>
      <c r="H277">
        <v>4.8715644460000007</v>
      </c>
      <c r="I277" t="str">
        <f>IF(Inventory[[#This Row],[METAL]] = "925 Silver",  "7113.11.00"," 7113.19.00")</f>
        <v>7113.11.00</v>
      </c>
      <c r="J277" t="str">
        <f>IF(Inventory[[#This Row],[METAL]]= "925 Silver", "7113.11.10.00"," 7113.19.10.00")</f>
        <v>7113.11.10.00</v>
      </c>
      <c r="K277" t="str">
        <f>IF(Inventory[[#This Row],[METAL]] = "925 Silver",  "7113.11.00"," 7113.19.00")</f>
        <v>7113.11.00</v>
      </c>
      <c r="L277" s="106" t="str">
        <f>PROPER(Inventory[[#This Row],[METAL]] &amp; " " &amp; Inventory[[#This Row],[Item Type]])</f>
        <v>925 Silver Chain</v>
      </c>
      <c r="M277" s="106" t="str">
        <f>IFERROR(VLOOKUP(Inventory[[#This Row],[Short Description]],Map!$G$12:$H$32,2,FALSE), IF(F276 = "925 Silver", "7113.11.10.00", "7113.19.29.00"))</f>
        <v>7113.11.10.00</v>
      </c>
      <c r="N277" s="106" t="str">
        <f>Inventory[[#This Row],[ASIN]] &amp; " " &amp; Inventory[[#This Row],[Short Description]]</f>
        <v>B01NBWAF5K Herringbone 1 Braid Chain</v>
      </c>
      <c r="O277" s="33">
        <f>Inventory[[#This Row],[Total Price GBP]]/ EURtoGBP</f>
        <v>5.5298047550129699</v>
      </c>
      <c r="P277" s="33">
        <f>Inventory[[#This Row],[Total Price GBP]]/USDtoGBP</f>
        <v>6.678105515824222</v>
      </c>
      <c r="Q277" s="33">
        <f>Inventory[[#This Row],[Total Price GBP]]/ CADtoGBP</f>
        <v>8.5483589543818645</v>
      </c>
      <c r="R277" s="33">
        <f>Inventory[[#This Row],[Total Price GBP]]/AUDtoGBP</f>
        <v>8.7498463359436744</v>
      </c>
      <c r="S277" s="33">
        <f>IFERROR(VLOOKUP(Inventory[[#This Row],[Assigned Item SKU]],skuQuantity[#All],2,FALSE),0)</f>
        <v>0</v>
      </c>
      <c r="T277" s="33" t="str">
        <f>PROPER(Inventory[[#This Row],[METAL]] &amp; " " &amp; Inventory[[#This Row],[Item Type]])</f>
        <v>925 Silver Chain</v>
      </c>
      <c r="U277" s="33">
        <f>Inventory[[#This Row],[Quantity]]*Inventory[[#This Row],[Weight (g)]]</f>
        <v>0</v>
      </c>
      <c r="V277" s="33">
        <f>Inventory[[#This Row],[Total Price GBP]]*Inventory[[#This Row],[Quantity]]</f>
        <v>0</v>
      </c>
      <c r="W277" s="33">
        <f>Inventory[[#This Row],[Total Cost GBP]]/EURtoGBP</f>
        <v>0</v>
      </c>
      <c r="X277" s="33">
        <f>Inventory[[#This Row],[Total Cost GBP]]/USDtoGBP</f>
        <v>0</v>
      </c>
      <c r="Y277" s="33">
        <f>Inventory[[#This Row],[Total Cost GBP]]/CADtoGBP</f>
        <v>0</v>
      </c>
      <c r="Z277" s="33">
        <f>Inventory[[#This Row],[Total Cost GBP]]*AUDtoGBP</f>
        <v>0</v>
      </c>
      <c r="AA277" s="33"/>
      <c r="AB277" s="33"/>
    </row>
    <row r="278" spans="1:28" x14ac:dyDescent="0.25">
      <c r="A278" t="s">
        <v>675</v>
      </c>
      <c r="B278" t="s">
        <v>676</v>
      </c>
      <c r="C278" t="s">
        <v>113</v>
      </c>
      <c r="D278" t="s">
        <v>674</v>
      </c>
      <c r="E278">
        <v>5.8</v>
      </c>
      <c r="F278" t="s">
        <v>116</v>
      </c>
      <c r="G278" t="s">
        <v>102</v>
      </c>
      <c r="H278">
        <v>5.5037449299999999</v>
      </c>
      <c r="I278" t="str">
        <f>IF(Inventory[[#This Row],[METAL]] = "925 Silver",  "7113.11.00"," 7113.19.00")</f>
        <v>7113.11.00</v>
      </c>
      <c r="J278" t="str">
        <f>IF(Inventory[[#This Row],[METAL]]= "925 Silver", "7113.11.10.00"," 7113.19.10.00")</f>
        <v>7113.11.10.00</v>
      </c>
      <c r="K278" t="str">
        <f>IF(Inventory[[#This Row],[METAL]] = "925 Silver",  "7113.11.00"," 7113.19.00")</f>
        <v>7113.11.00</v>
      </c>
      <c r="L278" s="106" t="str">
        <f>PROPER(Inventory[[#This Row],[METAL]] &amp; " " &amp; Inventory[[#This Row],[Item Type]])</f>
        <v>925 Silver Chain</v>
      </c>
      <c r="M278" s="106" t="str">
        <f>IFERROR(VLOOKUP(Inventory[[#This Row],[Short Description]],Map!$G$12:$H$32,2,FALSE), IF(F277 = "925 Silver", "7113.11.10.00", "7113.19.29.00"))</f>
        <v>7113.11.10.00</v>
      </c>
      <c r="N278" s="106" t="str">
        <f>Inventory[[#This Row],[ASIN]] &amp; " " &amp; Inventory[[#This Row],[Short Description]]</f>
        <v>B01NAVCECQ Herringbone 1 Braid Chain</v>
      </c>
      <c r="O278" s="33">
        <f>Inventory[[#This Row],[Total Price GBP]]/ EURtoGBP</f>
        <v>6.247404755012969</v>
      </c>
      <c r="P278" s="33">
        <f>Inventory[[#This Row],[Total Price GBP]]/USDtoGBP</f>
        <v>7.5447199317873066</v>
      </c>
      <c r="Q278" s="33">
        <f>Inventory[[#This Row],[Total Price GBP]]/ CADtoGBP</f>
        <v>9.6576752245636381</v>
      </c>
      <c r="R278" s="33">
        <f>Inventory[[#This Row],[Total Price GBP]]/AUDtoGBP</f>
        <v>9.885309522954234</v>
      </c>
      <c r="S278" s="33">
        <f>IFERROR(VLOOKUP(Inventory[[#This Row],[Assigned Item SKU]],skuQuantity[#All],2,FALSE),0)</f>
        <v>0</v>
      </c>
      <c r="T278" s="33" t="str">
        <f>PROPER(Inventory[[#This Row],[METAL]] &amp; " " &amp; Inventory[[#This Row],[Item Type]])</f>
        <v>925 Silver Chain</v>
      </c>
      <c r="U278" s="33">
        <f>Inventory[[#This Row],[Quantity]]*Inventory[[#This Row],[Weight (g)]]</f>
        <v>0</v>
      </c>
      <c r="V278" s="33">
        <f>Inventory[[#This Row],[Total Price GBP]]*Inventory[[#This Row],[Quantity]]</f>
        <v>0</v>
      </c>
      <c r="W278" s="33">
        <f>Inventory[[#This Row],[Total Cost GBP]]/EURtoGBP</f>
        <v>0</v>
      </c>
      <c r="X278" s="33">
        <f>Inventory[[#This Row],[Total Cost GBP]]/USDtoGBP</f>
        <v>0</v>
      </c>
      <c r="Y278" s="33">
        <f>Inventory[[#This Row],[Total Cost GBP]]/CADtoGBP</f>
        <v>0</v>
      </c>
      <c r="Z278" s="33">
        <f>Inventory[[#This Row],[Total Cost GBP]]*AUDtoGBP</f>
        <v>0</v>
      </c>
      <c r="AA278" s="33"/>
      <c r="AB278" s="33"/>
    </row>
    <row r="279" spans="1:28" x14ac:dyDescent="0.25">
      <c r="A279" t="s">
        <v>677</v>
      </c>
      <c r="B279" t="s">
        <v>678</v>
      </c>
      <c r="C279" t="s">
        <v>113</v>
      </c>
      <c r="D279" t="s">
        <v>674</v>
      </c>
      <c r="E279">
        <v>6.75</v>
      </c>
      <c r="F279" t="s">
        <v>116</v>
      </c>
      <c r="G279" t="s">
        <v>102</v>
      </c>
      <c r="H279">
        <v>6.3741383500000017</v>
      </c>
      <c r="I279" t="str">
        <f>IF(Inventory[[#This Row],[METAL]] = "925 Silver",  "7113.11.00"," 7113.19.00")</f>
        <v>7113.11.00</v>
      </c>
      <c r="J279" t="str">
        <f>IF(Inventory[[#This Row],[METAL]]= "925 Silver", "7113.11.10.00"," 7113.19.10.00")</f>
        <v>7113.11.10.00</v>
      </c>
      <c r="K279" t="str">
        <f>IF(Inventory[[#This Row],[METAL]] = "925 Silver",  "7113.11.00"," 7113.19.00")</f>
        <v>7113.11.00</v>
      </c>
      <c r="L279" s="106" t="str">
        <f>PROPER(Inventory[[#This Row],[METAL]] &amp; " " &amp; Inventory[[#This Row],[Item Type]])</f>
        <v>925 Silver Chain</v>
      </c>
      <c r="M279" s="106" t="str">
        <f>IFERROR(VLOOKUP(Inventory[[#This Row],[Short Description]],Map!$G$12:$H$32,2,FALSE), IF(F278 = "925 Silver", "7113.11.10.00", "7113.19.29.00"))</f>
        <v>7113.11.10.00</v>
      </c>
      <c r="N279" s="106" t="str">
        <f>Inventory[[#This Row],[ASIN]] &amp; " " &amp; Inventory[[#This Row],[Short Description]]</f>
        <v>B01NAV77B4 Herringbone 1 Braid Chain</v>
      </c>
      <c r="O279" s="33">
        <f>Inventory[[#This Row],[Total Price GBP]]/ EURtoGBP</f>
        <v>7.2354047550129703</v>
      </c>
      <c r="P279" s="33">
        <f>Inventory[[#This Row],[Total Price GBP]]/USDtoGBP</f>
        <v>8.7378847073886607</v>
      </c>
      <c r="Q279" s="33">
        <f>Inventory[[#This Row],[Total Price GBP]]/ CADtoGBP</f>
        <v>11.184994726987822</v>
      </c>
      <c r="R279" s="33">
        <f>Inventory[[#This Row],[Total Price GBP]]/AUDtoGBP</f>
        <v>11.448628403620953</v>
      </c>
      <c r="S279" s="33">
        <f>IFERROR(VLOOKUP(Inventory[[#This Row],[Assigned Item SKU]],skuQuantity[#All],2,FALSE),0)</f>
        <v>0</v>
      </c>
      <c r="T279" s="33" t="str">
        <f>PROPER(Inventory[[#This Row],[METAL]] &amp; " " &amp; Inventory[[#This Row],[Item Type]])</f>
        <v>925 Silver Chain</v>
      </c>
      <c r="U279" s="33">
        <f>Inventory[[#This Row],[Quantity]]*Inventory[[#This Row],[Weight (g)]]</f>
        <v>0</v>
      </c>
      <c r="V279" s="33">
        <f>Inventory[[#This Row],[Total Price GBP]]*Inventory[[#This Row],[Quantity]]</f>
        <v>0</v>
      </c>
      <c r="W279" s="33">
        <f>Inventory[[#This Row],[Total Cost GBP]]/EURtoGBP</f>
        <v>0</v>
      </c>
      <c r="X279" s="33">
        <f>Inventory[[#This Row],[Total Cost GBP]]/USDtoGBP</f>
        <v>0</v>
      </c>
      <c r="Y279" s="33">
        <f>Inventory[[#This Row],[Total Cost GBP]]/CADtoGBP</f>
        <v>0</v>
      </c>
      <c r="Z279" s="33">
        <f>Inventory[[#This Row],[Total Cost GBP]]*AUDtoGBP</f>
        <v>0</v>
      </c>
      <c r="AA279" s="33"/>
      <c r="AB279" s="33"/>
    </row>
    <row r="280" spans="1:28" x14ac:dyDescent="0.25">
      <c r="A280" t="s">
        <v>679</v>
      </c>
      <c r="B280" t="s">
        <v>680</v>
      </c>
      <c r="C280" t="s">
        <v>113</v>
      </c>
      <c r="D280" t="s">
        <v>681</v>
      </c>
      <c r="E280">
        <v>5.04</v>
      </c>
      <c r="F280" t="s">
        <v>116</v>
      </c>
      <c r="G280" t="s">
        <v>102</v>
      </c>
      <c r="H280">
        <v>7.249465174</v>
      </c>
      <c r="I280" t="str">
        <f>IF(Inventory[[#This Row],[METAL]] = "925 Silver",  "7113.11.00"," 7113.19.00")</f>
        <v>7113.11.00</v>
      </c>
      <c r="J280" t="str">
        <f>IF(Inventory[[#This Row],[METAL]]= "925 Silver", "7113.11.10.00"," 7113.19.10.00")</f>
        <v>7113.11.10.00</v>
      </c>
      <c r="K280" t="str">
        <f>IF(Inventory[[#This Row],[METAL]] = "925 Silver",  "7113.11.00"," 7113.19.00")</f>
        <v>7113.11.00</v>
      </c>
      <c r="L280" s="106" t="str">
        <f>PROPER(Inventory[[#This Row],[METAL]] &amp; " " &amp; Inventory[[#This Row],[Item Type]])</f>
        <v>925 Silver Chain</v>
      </c>
      <c r="M280" s="106" t="str">
        <f>IFERROR(VLOOKUP(Inventory[[#This Row],[Short Description]],Map!$G$12:$H$32,2,FALSE), IF(F279 = "925 Silver", "7113.11.10.00", "7113.19.29.00"))</f>
        <v>7113.11.10.00</v>
      </c>
      <c r="N280" s="106" t="str">
        <f>Inventory[[#This Row],[ASIN]] &amp; " " &amp; Inventory[[#This Row],[Short Description]]</f>
        <v>B01N4OUN1W Flat Popcorn Chain</v>
      </c>
      <c r="O280" s="33">
        <f>Inventory[[#This Row],[Total Price GBP]]/ EURtoGBP</f>
        <v>8.2290047550129692</v>
      </c>
      <c r="P280" s="33">
        <f>Inventory[[#This Row],[Total Price GBP]]/USDtoGBP</f>
        <v>9.9378123602606223</v>
      </c>
      <c r="Q280" s="33">
        <f>Inventory[[#This Row],[Total Price GBP]]/ CADtoGBP</f>
        <v>12.720971101085661</v>
      </c>
      <c r="R280" s="33">
        <f>Inventory[[#This Row],[Total Price GBP]]/AUDtoGBP</f>
        <v>13.020808201020188</v>
      </c>
      <c r="S280" s="33">
        <f>IFERROR(VLOOKUP(Inventory[[#This Row],[Assigned Item SKU]],skuQuantity[#All],2,FALSE),0)</f>
        <v>0</v>
      </c>
      <c r="T280" s="33" t="str">
        <f>PROPER(Inventory[[#This Row],[METAL]] &amp; " " &amp; Inventory[[#This Row],[Item Type]])</f>
        <v>925 Silver Chain</v>
      </c>
      <c r="U280" s="33">
        <f>Inventory[[#This Row],[Quantity]]*Inventory[[#This Row],[Weight (g)]]</f>
        <v>0</v>
      </c>
      <c r="V280" s="33">
        <f>Inventory[[#This Row],[Total Price GBP]]*Inventory[[#This Row],[Quantity]]</f>
        <v>0</v>
      </c>
      <c r="W280" s="33">
        <f>Inventory[[#This Row],[Total Cost GBP]]/EURtoGBP</f>
        <v>0</v>
      </c>
      <c r="X280" s="33">
        <f>Inventory[[#This Row],[Total Cost GBP]]/USDtoGBP</f>
        <v>0</v>
      </c>
      <c r="Y280" s="33">
        <f>Inventory[[#This Row],[Total Cost GBP]]/CADtoGBP</f>
        <v>0</v>
      </c>
      <c r="Z280" s="33">
        <f>Inventory[[#This Row],[Total Cost GBP]]*AUDtoGBP</f>
        <v>0</v>
      </c>
      <c r="AA280" s="33"/>
      <c r="AB280" s="33"/>
    </row>
    <row r="281" spans="1:28" x14ac:dyDescent="0.25">
      <c r="A281" t="s">
        <v>682</v>
      </c>
      <c r="B281" t="s">
        <v>683</v>
      </c>
      <c r="C281" t="s">
        <v>113</v>
      </c>
      <c r="D281" t="s">
        <v>681</v>
      </c>
      <c r="E281">
        <v>5.55</v>
      </c>
      <c r="F281" t="s">
        <v>116</v>
      </c>
      <c r="G281" t="s">
        <v>102</v>
      </c>
      <c r="H281">
        <v>7.9638396924999997</v>
      </c>
      <c r="I281" t="str">
        <f>IF(Inventory[[#This Row],[METAL]] = "925 Silver",  "7113.11.00"," 7113.19.00")</f>
        <v>7113.11.00</v>
      </c>
      <c r="J281" t="str">
        <f>IF(Inventory[[#This Row],[METAL]]= "925 Silver", "7113.11.10.00"," 7113.19.10.00")</f>
        <v>7113.11.10.00</v>
      </c>
      <c r="K281" t="str">
        <f>IF(Inventory[[#This Row],[METAL]] = "925 Silver",  "7113.11.00"," 7113.19.00")</f>
        <v>7113.11.00</v>
      </c>
      <c r="L281" s="106" t="str">
        <f>PROPER(Inventory[[#This Row],[METAL]] &amp; " " &amp; Inventory[[#This Row],[Item Type]])</f>
        <v>925 Silver Chain</v>
      </c>
      <c r="M281" s="106" t="str">
        <f>IFERROR(VLOOKUP(Inventory[[#This Row],[Short Description]],Map!$G$12:$H$32,2,FALSE), IF(F280 = "925 Silver", "7113.11.10.00", "7113.19.29.00"))</f>
        <v>7113.11.10.00</v>
      </c>
      <c r="N281" s="106" t="str">
        <f>Inventory[[#This Row],[ASIN]] &amp; " " &amp; Inventory[[#This Row],[Short Description]]</f>
        <v>B01NBVJCCE Flat Popcorn Chain</v>
      </c>
      <c r="O281" s="33">
        <f>Inventory[[#This Row],[Total Price GBP]]/ EURtoGBP</f>
        <v>9.0399047550129676</v>
      </c>
      <c r="P281" s="33">
        <f>Inventory[[#This Row],[Total Price GBP]]/USDtoGBP</f>
        <v>10.917101142178776</v>
      </c>
      <c r="Q281" s="33">
        <f>Inventory[[#This Row],[Total Price GBP]]/ CADtoGBP</f>
        <v>13.974517036830365</v>
      </c>
      <c r="R281" s="33">
        <f>Inventory[[#This Row],[Total Price GBP]]/AUDtoGBP</f>
        <v>14.303900590020833</v>
      </c>
      <c r="S281" s="33">
        <f>IFERROR(VLOOKUP(Inventory[[#This Row],[Assigned Item SKU]],skuQuantity[#All],2,FALSE),0)</f>
        <v>0</v>
      </c>
      <c r="T281" s="33" t="str">
        <f>PROPER(Inventory[[#This Row],[METAL]] &amp; " " &amp; Inventory[[#This Row],[Item Type]])</f>
        <v>925 Silver Chain</v>
      </c>
      <c r="U281" s="33">
        <f>Inventory[[#This Row],[Quantity]]*Inventory[[#This Row],[Weight (g)]]</f>
        <v>0</v>
      </c>
      <c r="V281" s="33">
        <f>Inventory[[#This Row],[Total Price GBP]]*Inventory[[#This Row],[Quantity]]</f>
        <v>0</v>
      </c>
      <c r="W281" s="33">
        <f>Inventory[[#This Row],[Total Cost GBP]]/EURtoGBP</f>
        <v>0</v>
      </c>
      <c r="X281" s="33">
        <f>Inventory[[#This Row],[Total Cost GBP]]/USDtoGBP</f>
        <v>0</v>
      </c>
      <c r="Y281" s="33">
        <f>Inventory[[#This Row],[Total Cost GBP]]/CADtoGBP</f>
        <v>0</v>
      </c>
      <c r="Z281" s="33">
        <f>Inventory[[#This Row],[Total Cost GBP]]*AUDtoGBP</f>
        <v>0</v>
      </c>
      <c r="AA281" s="33"/>
      <c r="AB281" s="33"/>
    </row>
    <row r="282" spans="1:28" x14ac:dyDescent="0.25">
      <c r="A282" t="s">
        <v>684</v>
      </c>
      <c r="B282" t="s">
        <v>685</v>
      </c>
      <c r="C282" t="s">
        <v>113</v>
      </c>
      <c r="D282" t="s">
        <v>681</v>
      </c>
      <c r="E282">
        <v>6.18</v>
      </c>
      <c r="F282" t="s">
        <v>116</v>
      </c>
      <c r="G282" t="s">
        <v>102</v>
      </c>
      <c r="H282">
        <v>8.8463023330000006</v>
      </c>
      <c r="I282" t="str">
        <f>IF(Inventory[[#This Row],[METAL]] = "925 Silver",  "7113.11.00"," 7113.19.00")</f>
        <v>7113.11.00</v>
      </c>
      <c r="J282" t="str">
        <f>IF(Inventory[[#This Row],[METAL]]= "925 Silver", "7113.11.10.00"," 7113.19.10.00")</f>
        <v>7113.11.10.00</v>
      </c>
      <c r="K282" t="str">
        <f>IF(Inventory[[#This Row],[METAL]] = "925 Silver",  "7113.11.00"," 7113.19.00")</f>
        <v>7113.11.00</v>
      </c>
      <c r="L282" s="106" t="str">
        <f>PROPER(Inventory[[#This Row],[METAL]] &amp; " " &amp; Inventory[[#This Row],[Item Type]])</f>
        <v>925 Silver Chain</v>
      </c>
      <c r="M282" s="106" t="str">
        <f>IFERROR(VLOOKUP(Inventory[[#This Row],[Short Description]],Map!$G$12:$H$32,2,FALSE), IF(F281 = "925 Silver", "7113.11.10.00", "7113.19.29.00"))</f>
        <v>7113.11.10.00</v>
      </c>
      <c r="N282" s="106" t="str">
        <f>Inventory[[#This Row],[ASIN]] &amp; " " &amp; Inventory[[#This Row],[Short Description]]</f>
        <v>B01N6RQTZB Flat Popcorn Chain</v>
      </c>
      <c r="O282" s="33">
        <f>Inventory[[#This Row],[Total Price GBP]]/ EURtoGBP</f>
        <v>10.041604755012969</v>
      </c>
      <c r="P282" s="33">
        <f>Inventory[[#This Row],[Total Price GBP]]/USDtoGBP</f>
        <v>12.126810813960025</v>
      </c>
      <c r="Q282" s="33">
        <f>Inventory[[#This Row],[Total Price GBP]]/ CADtoGBP</f>
        <v>15.52301495745618</v>
      </c>
      <c r="R282" s="33">
        <f>Inventory[[#This Row],[Total Price GBP]]/AUDtoGBP</f>
        <v>15.888897070551046</v>
      </c>
      <c r="S282" s="33">
        <f>IFERROR(VLOOKUP(Inventory[[#This Row],[Assigned Item SKU]],skuQuantity[#All],2,FALSE),0)</f>
        <v>0</v>
      </c>
      <c r="T282" s="33" t="str">
        <f>PROPER(Inventory[[#This Row],[METAL]] &amp; " " &amp; Inventory[[#This Row],[Item Type]])</f>
        <v>925 Silver Chain</v>
      </c>
      <c r="U282" s="33">
        <f>Inventory[[#This Row],[Quantity]]*Inventory[[#This Row],[Weight (g)]]</f>
        <v>0</v>
      </c>
      <c r="V282" s="33">
        <f>Inventory[[#This Row],[Total Price GBP]]*Inventory[[#This Row],[Quantity]]</f>
        <v>0</v>
      </c>
      <c r="W282" s="33">
        <f>Inventory[[#This Row],[Total Cost GBP]]/EURtoGBP</f>
        <v>0</v>
      </c>
      <c r="X282" s="33">
        <f>Inventory[[#This Row],[Total Cost GBP]]/USDtoGBP</f>
        <v>0</v>
      </c>
      <c r="Y282" s="33">
        <f>Inventory[[#This Row],[Total Cost GBP]]/CADtoGBP</f>
        <v>0</v>
      </c>
      <c r="Z282" s="33">
        <f>Inventory[[#This Row],[Total Cost GBP]]*AUDtoGBP</f>
        <v>0</v>
      </c>
      <c r="AA282" s="33"/>
      <c r="AB282" s="33"/>
    </row>
    <row r="283" spans="1:28" x14ac:dyDescent="0.25">
      <c r="A283" t="s">
        <v>9</v>
      </c>
      <c r="B283" t="s">
        <v>686</v>
      </c>
      <c r="C283" t="s">
        <v>113</v>
      </c>
      <c r="D283" t="s">
        <v>687</v>
      </c>
      <c r="E283">
        <v>14.61</v>
      </c>
      <c r="F283" t="s">
        <v>116</v>
      </c>
      <c r="G283" t="s">
        <v>102</v>
      </c>
      <c r="H283">
        <v>14.2892076325</v>
      </c>
      <c r="I283" t="str">
        <f>IF(Inventory[[#This Row],[METAL]] = "925 Silver",  "7113.11.00"," 7113.19.00")</f>
        <v>7113.11.00</v>
      </c>
      <c r="J283" t="str">
        <f>IF(Inventory[[#This Row],[METAL]]= "925 Silver", "7113.11.10.00"," 7113.19.10.00")</f>
        <v>7113.11.10.00</v>
      </c>
      <c r="K283" t="str">
        <f>IF(Inventory[[#This Row],[METAL]] = "925 Silver",  "7113.11.00"," 7113.19.00")</f>
        <v>7113.11.00</v>
      </c>
      <c r="L283" s="106" t="str">
        <f>PROPER(Inventory[[#This Row],[METAL]] &amp; " " &amp; Inventory[[#This Row],[Item Type]])</f>
        <v>925 Silver Chain</v>
      </c>
      <c r="M283" s="106" t="str">
        <f>IFERROR(VLOOKUP(Inventory[[#This Row],[Short Description]],Map!$G$12:$H$32,2,FALSE), IF(F282 = "925 Silver", "7113.11.10.00", "7113.19.29.00"))</f>
        <v>7113.11.10.00</v>
      </c>
      <c r="N283" s="106" t="str">
        <f>Inventory[[#This Row],[ASIN]] &amp; " " &amp; Inventory[[#This Row],[Short Description]]</f>
        <v>B06Y58ZYC6 Franco Chain</v>
      </c>
      <c r="O283" s="33">
        <f>Inventory[[#This Row],[Total Price GBP]]/ EURtoGBP</f>
        <v>16.219949297077637</v>
      </c>
      <c r="P283" s="33">
        <f>Inventory[[#This Row],[Total Price GBP]]/USDtoGBP</f>
        <v>19.588129719952349</v>
      </c>
      <c r="Q283" s="33">
        <f>Inventory[[#This Row],[Total Price GBP]]/ CADtoGBP</f>
        <v>25.073932074653918</v>
      </c>
      <c r="R283" s="33">
        <f>Inventory[[#This Row],[Total Price GBP]]/AUDtoGBP</f>
        <v>25.664932165565055</v>
      </c>
      <c r="S283" s="33">
        <f>IFERROR(VLOOKUP(Inventory[[#This Row],[Assigned Item SKU]],skuQuantity[#All],2,FALSE),0)</f>
        <v>0</v>
      </c>
      <c r="T283" s="33" t="str">
        <f>PROPER(Inventory[[#This Row],[METAL]] &amp; " " &amp; Inventory[[#This Row],[Item Type]])</f>
        <v>925 Silver Chain</v>
      </c>
      <c r="U283" s="33">
        <f>Inventory[[#This Row],[Quantity]]*Inventory[[#This Row],[Weight (g)]]</f>
        <v>0</v>
      </c>
      <c r="V283" s="33">
        <f>Inventory[[#This Row],[Total Price GBP]]*Inventory[[#This Row],[Quantity]]</f>
        <v>0</v>
      </c>
      <c r="W283" s="33">
        <f>Inventory[[#This Row],[Total Cost GBP]]/EURtoGBP</f>
        <v>0</v>
      </c>
      <c r="X283" s="33">
        <f>Inventory[[#This Row],[Total Cost GBP]]/USDtoGBP</f>
        <v>0</v>
      </c>
      <c r="Y283" s="33">
        <f>Inventory[[#This Row],[Total Cost GBP]]/CADtoGBP</f>
        <v>0</v>
      </c>
      <c r="Z283" s="33">
        <f>Inventory[[#This Row],[Total Cost GBP]]*AUDtoGBP</f>
        <v>0</v>
      </c>
      <c r="AA283" s="33"/>
      <c r="AB283" s="33"/>
    </row>
    <row r="284" spans="1:28" x14ac:dyDescent="0.25">
      <c r="A284" t="s">
        <v>8</v>
      </c>
      <c r="B284" t="s">
        <v>688</v>
      </c>
      <c r="C284" t="s">
        <v>113</v>
      </c>
      <c r="D284" t="s">
        <v>687</v>
      </c>
      <c r="E284">
        <v>19.86</v>
      </c>
      <c r="F284" t="s">
        <v>116</v>
      </c>
      <c r="G284" t="s">
        <v>102</v>
      </c>
      <c r="H284">
        <v>19.145527195</v>
      </c>
      <c r="I284" t="str">
        <f>IF(Inventory[[#This Row],[METAL]] = "925 Silver",  "7113.11.00"," 7113.19.00")</f>
        <v>7113.11.00</v>
      </c>
      <c r="J284" t="str">
        <f>IF(Inventory[[#This Row],[METAL]]= "925 Silver", "7113.11.10.00"," 7113.19.10.00")</f>
        <v>7113.11.10.00</v>
      </c>
      <c r="K284" t="str">
        <f>IF(Inventory[[#This Row],[METAL]] = "925 Silver",  "7113.11.00"," 7113.19.00")</f>
        <v>7113.11.00</v>
      </c>
      <c r="L284" s="106" t="str">
        <f>PROPER(Inventory[[#This Row],[METAL]] &amp; " " &amp; Inventory[[#This Row],[Item Type]])</f>
        <v>925 Silver Chain</v>
      </c>
      <c r="M284" s="106" t="str">
        <f>IFERROR(VLOOKUP(Inventory[[#This Row],[Short Description]],Map!$G$12:$H$32,2,FALSE), IF(F283 = "925 Silver", "7113.11.10.00", "7113.19.29.00"))</f>
        <v>7113.11.10.00</v>
      </c>
      <c r="N284" s="106" t="str">
        <f>Inventory[[#This Row],[ASIN]] &amp; " " &amp; Inventory[[#This Row],[Short Description]]</f>
        <v>B06Y5STLNM Franco Chain</v>
      </c>
      <c r="O284" s="33">
        <f>Inventory[[#This Row],[Total Price GBP]]/ EURtoGBP</f>
        <v>21.732449297077636</v>
      </c>
      <c r="P284" s="33">
        <f>Inventory[[#This Row],[Total Price GBP]]/USDtoGBP</f>
        <v>26.245337033213932</v>
      </c>
      <c r="Q284" s="33">
        <f>Inventory[[#This Row],[Total Price GBP]]/ CADtoGBP</f>
        <v>33.595540128412324</v>
      </c>
      <c r="R284" s="33">
        <f>Inventory[[#This Row],[Total Price GBP]]/AUDtoGBP</f>
        <v>34.387397074143252</v>
      </c>
      <c r="S284" s="33">
        <f>IFERROR(VLOOKUP(Inventory[[#This Row],[Assigned Item SKU]],skuQuantity[#All],2,FALSE),0)</f>
        <v>0</v>
      </c>
      <c r="T284" s="33" t="str">
        <f>PROPER(Inventory[[#This Row],[METAL]] &amp; " " &amp; Inventory[[#This Row],[Item Type]])</f>
        <v>925 Silver Chain</v>
      </c>
      <c r="U284" s="33">
        <f>Inventory[[#This Row],[Quantity]]*Inventory[[#This Row],[Weight (g)]]</f>
        <v>0</v>
      </c>
      <c r="V284" s="33">
        <f>Inventory[[#This Row],[Total Price GBP]]*Inventory[[#This Row],[Quantity]]</f>
        <v>0</v>
      </c>
      <c r="W284" s="33">
        <f>Inventory[[#This Row],[Total Cost GBP]]/EURtoGBP</f>
        <v>0</v>
      </c>
      <c r="X284" s="33">
        <f>Inventory[[#This Row],[Total Cost GBP]]/USDtoGBP</f>
        <v>0</v>
      </c>
      <c r="Y284" s="33">
        <f>Inventory[[#This Row],[Total Cost GBP]]/CADtoGBP</f>
        <v>0</v>
      </c>
      <c r="Z284" s="33">
        <f>Inventory[[#This Row],[Total Cost GBP]]*AUDtoGBP</f>
        <v>0</v>
      </c>
      <c r="AA284" s="33"/>
      <c r="AB284" s="33"/>
    </row>
    <row r="285" spans="1:28" x14ac:dyDescent="0.25">
      <c r="A285" t="s">
        <v>689</v>
      </c>
      <c r="B285" t="s">
        <v>690</v>
      </c>
      <c r="C285" t="s">
        <v>113</v>
      </c>
      <c r="D285" t="s">
        <v>691</v>
      </c>
      <c r="E285">
        <v>8.8000000000000007</v>
      </c>
      <c r="F285" t="s">
        <v>116</v>
      </c>
      <c r="G285" t="s">
        <v>102</v>
      </c>
      <c r="H285">
        <v>7.984581610000002</v>
      </c>
      <c r="I285" t="str">
        <f>IF(Inventory[[#This Row],[METAL]] = "925 Silver",  "7113.11.00"," 7113.19.00")</f>
        <v>7113.11.00</v>
      </c>
      <c r="J285" t="str">
        <f>IF(Inventory[[#This Row],[METAL]]= "925 Silver", "7113.11.10.00"," 7113.19.10.00")</f>
        <v>7113.11.10.00</v>
      </c>
      <c r="K285" t="str">
        <f>IF(Inventory[[#This Row],[METAL]] = "925 Silver",  "7113.11.00"," 7113.19.00")</f>
        <v>7113.11.00</v>
      </c>
      <c r="L285" s="106" t="str">
        <f>PROPER(Inventory[[#This Row],[METAL]] &amp; " " &amp; Inventory[[#This Row],[Item Type]])</f>
        <v>925 Silver Chain</v>
      </c>
      <c r="M285" s="106" t="str">
        <f>IFERROR(VLOOKUP(Inventory[[#This Row],[Short Description]],Map!$G$12:$H$32,2,FALSE), IF(F284 = "925 Silver", "7113.11.10.00", "7113.19.29.00"))</f>
        <v>7113.11.10.00</v>
      </c>
      <c r="N285" s="106" t="str">
        <f>Inventory[[#This Row],[ASIN]] &amp; " " &amp; Inventory[[#This Row],[Short Description]]</f>
        <v>B06Y5SQLLT Flat Figaro Chain</v>
      </c>
      <c r="O285" s="33">
        <f>Inventory[[#This Row],[Total Price GBP]]/ EURtoGBP</f>
        <v>9.0634492970776392</v>
      </c>
      <c r="P285" s="33">
        <f>Inventory[[#This Row],[Total Price GBP]]/USDtoGBP</f>
        <v>10.945534865103097</v>
      </c>
      <c r="Q285" s="33">
        <f>Inventory[[#This Row],[Total Price GBP]]/ CADtoGBP</f>
        <v>14.010913836699817</v>
      </c>
      <c r="R285" s="33">
        <f>Inventory[[#This Row],[Total Price GBP]]/AUDtoGBP</f>
        <v>14.341155273367342</v>
      </c>
      <c r="S285" s="33">
        <f>IFERROR(VLOOKUP(Inventory[[#This Row],[Assigned Item SKU]],skuQuantity[#All],2,FALSE),0)</f>
        <v>0</v>
      </c>
      <c r="T285" s="33" t="str">
        <f>PROPER(Inventory[[#This Row],[METAL]] &amp; " " &amp; Inventory[[#This Row],[Item Type]])</f>
        <v>925 Silver Chain</v>
      </c>
      <c r="U285" s="33">
        <f>Inventory[[#This Row],[Quantity]]*Inventory[[#This Row],[Weight (g)]]</f>
        <v>0</v>
      </c>
      <c r="V285" s="33">
        <f>Inventory[[#This Row],[Total Price GBP]]*Inventory[[#This Row],[Quantity]]</f>
        <v>0</v>
      </c>
      <c r="W285" s="33">
        <f>Inventory[[#This Row],[Total Cost GBP]]/EURtoGBP</f>
        <v>0</v>
      </c>
      <c r="X285" s="33">
        <f>Inventory[[#This Row],[Total Cost GBP]]/USDtoGBP</f>
        <v>0</v>
      </c>
      <c r="Y285" s="33">
        <f>Inventory[[#This Row],[Total Cost GBP]]/CADtoGBP</f>
        <v>0</v>
      </c>
      <c r="Z285" s="33">
        <f>Inventory[[#This Row],[Total Cost GBP]]*AUDtoGBP</f>
        <v>0</v>
      </c>
      <c r="AA285" s="33"/>
      <c r="AB285" s="33"/>
    </row>
    <row r="286" spans="1:28" x14ac:dyDescent="0.25">
      <c r="A286" t="s">
        <v>692</v>
      </c>
      <c r="B286" t="s">
        <v>693</v>
      </c>
      <c r="C286" t="s">
        <v>113</v>
      </c>
      <c r="D286" t="s">
        <v>691</v>
      </c>
      <c r="E286">
        <v>12.48</v>
      </c>
      <c r="F286" t="s">
        <v>116</v>
      </c>
      <c r="G286" t="s">
        <v>102</v>
      </c>
      <c r="H286">
        <v>10.669762929999999</v>
      </c>
      <c r="I286" t="str">
        <f>IF(Inventory[[#This Row],[METAL]] = "925 Silver",  "7113.11.00"," 7113.19.00")</f>
        <v>7113.11.00</v>
      </c>
      <c r="J286" t="str">
        <f>IF(Inventory[[#This Row],[METAL]]= "925 Silver", "7113.11.10.00"," 7113.19.10.00")</f>
        <v>7113.11.10.00</v>
      </c>
      <c r="K286" t="str">
        <f>IF(Inventory[[#This Row],[METAL]] = "925 Silver",  "7113.11.00"," 7113.19.00")</f>
        <v>7113.11.00</v>
      </c>
      <c r="L286" s="106" t="str">
        <f>PROPER(Inventory[[#This Row],[METAL]] &amp; " " &amp; Inventory[[#This Row],[Item Type]])</f>
        <v>925 Silver Chain</v>
      </c>
      <c r="M286" s="106" t="str">
        <f>IFERROR(VLOOKUP(Inventory[[#This Row],[Short Description]],Map!$G$12:$H$32,2,FALSE), IF(F285 = "925 Silver", "7113.11.10.00", "7113.19.29.00"))</f>
        <v>7113.11.10.00</v>
      </c>
      <c r="N286" s="106" t="str">
        <f>Inventory[[#This Row],[ASIN]] &amp; " " &amp; Inventory[[#This Row],[Short Description]]</f>
        <v>B06Y5RMHD3 Flat Figaro Chain</v>
      </c>
      <c r="O286" s="33">
        <f>Inventory[[#This Row],[Total Price GBP]]/ EURtoGBP</f>
        <v>12.111449297077636</v>
      </c>
      <c r="P286" s="33">
        <f>Inventory[[#This Row],[Total Price GBP]]/USDtoGBP</f>
        <v>14.626472350966369</v>
      </c>
      <c r="Q286" s="33">
        <f>Inventory[[#This Row],[Total Price GBP]]/ CADtoGBP</f>
        <v>18.722725419077246</v>
      </c>
      <c r="R286" s="33">
        <f>Inventory[[#This Row],[Total Price GBP]]/AUDtoGBP</f>
        <v>19.164025666355339</v>
      </c>
      <c r="S286" s="33">
        <f>IFERROR(VLOOKUP(Inventory[[#This Row],[Assigned Item SKU]],skuQuantity[#All],2,FALSE),0)</f>
        <v>0</v>
      </c>
      <c r="T286" s="33" t="str">
        <f>PROPER(Inventory[[#This Row],[METAL]] &amp; " " &amp; Inventory[[#This Row],[Item Type]])</f>
        <v>925 Silver Chain</v>
      </c>
      <c r="U286" s="33">
        <f>Inventory[[#This Row],[Quantity]]*Inventory[[#This Row],[Weight (g)]]</f>
        <v>0</v>
      </c>
      <c r="V286" s="33">
        <f>Inventory[[#This Row],[Total Price GBP]]*Inventory[[#This Row],[Quantity]]</f>
        <v>0</v>
      </c>
      <c r="W286" s="33">
        <f>Inventory[[#This Row],[Total Cost GBP]]/EURtoGBP</f>
        <v>0</v>
      </c>
      <c r="X286" s="33">
        <f>Inventory[[#This Row],[Total Cost GBP]]/USDtoGBP</f>
        <v>0</v>
      </c>
      <c r="Y286" s="33">
        <f>Inventory[[#This Row],[Total Cost GBP]]/CADtoGBP</f>
        <v>0</v>
      </c>
      <c r="Z286" s="33">
        <f>Inventory[[#This Row],[Total Cost GBP]]*AUDtoGBP</f>
        <v>0</v>
      </c>
      <c r="AA286" s="33"/>
      <c r="AB286" s="33"/>
    </row>
    <row r="287" spans="1:28" x14ac:dyDescent="0.25">
      <c r="A287" t="s">
        <v>694</v>
      </c>
      <c r="B287" t="s">
        <v>695</v>
      </c>
      <c r="C287" t="s">
        <v>113</v>
      </c>
      <c r="D287" t="s">
        <v>696</v>
      </c>
      <c r="E287">
        <v>12.2</v>
      </c>
      <c r="F287" t="s">
        <v>116</v>
      </c>
      <c r="G287" t="s">
        <v>102</v>
      </c>
      <c r="H287">
        <v>10.877670670000001</v>
      </c>
      <c r="I287" t="str">
        <f>IF(Inventory[[#This Row],[METAL]] = "925 Silver",  "7113.11.00"," 7113.19.00")</f>
        <v>7113.11.00</v>
      </c>
      <c r="J287" t="str">
        <f>IF(Inventory[[#This Row],[METAL]]= "925 Silver", "7113.11.10.00"," 7113.19.10.00")</f>
        <v>7113.11.10.00</v>
      </c>
      <c r="K287" t="str">
        <f>IF(Inventory[[#This Row],[METAL]] = "925 Silver",  "7113.11.00"," 7113.19.00")</f>
        <v>7113.11.00</v>
      </c>
      <c r="L287" s="106" t="str">
        <f>PROPER(Inventory[[#This Row],[METAL]] &amp; " " &amp; Inventory[[#This Row],[Item Type]])</f>
        <v>925 Silver Chain</v>
      </c>
      <c r="M287" s="106" t="str">
        <f>IFERROR(VLOOKUP(Inventory[[#This Row],[Short Description]],Map!$G$12:$H$32,2,FALSE), IF(F286 = "925 Silver", "7113.11.10.00", "7113.19.29.00"))</f>
        <v>7113.11.10.00</v>
      </c>
      <c r="N287" s="106" t="str">
        <f>Inventory[[#This Row],[ASIN]] &amp; " " &amp; Inventory[[#This Row],[Short Description]]</f>
        <v>B06Y5HNZVB Flat Curb Chain</v>
      </c>
      <c r="O287" s="33">
        <f>Inventory[[#This Row],[Total Price GBP]]/ EURtoGBP</f>
        <v>12.347449297077636</v>
      </c>
      <c r="P287" s="33">
        <f>Inventory[[#This Row],[Total Price GBP]]/USDtoGBP</f>
        <v>14.911479321656572</v>
      </c>
      <c r="Q287" s="33">
        <f>Inventory[[#This Row],[Total Price GBP]]/ CADtoGBP</f>
        <v>19.08755072532432</v>
      </c>
      <c r="R287" s="33">
        <f>Inventory[[#This Row],[Total Price GBP]]/AUDtoGBP</f>
        <v>19.537450014368847</v>
      </c>
      <c r="S287" s="33">
        <f>IFERROR(VLOOKUP(Inventory[[#This Row],[Assigned Item SKU]],skuQuantity[#All],2,FALSE),0)</f>
        <v>0</v>
      </c>
      <c r="T287" s="33" t="str">
        <f>PROPER(Inventory[[#This Row],[METAL]] &amp; " " &amp; Inventory[[#This Row],[Item Type]])</f>
        <v>925 Silver Chain</v>
      </c>
      <c r="U287" s="33">
        <f>Inventory[[#This Row],[Quantity]]*Inventory[[#This Row],[Weight (g)]]</f>
        <v>0</v>
      </c>
      <c r="V287" s="33">
        <f>Inventory[[#This Row],[Total Price GBP]]*Inventory[[#This Row],[Quantity]]</f>
        <v>0</v>
      </c>
      <c r="W287" s="33">
        <f>Inventory[[#This Row],[Total Cost GBP]]/EURtoGBP</f>
        <v>0</v>
      </c>
      <c r="X287" s="33">
        <f>Inventory[[#This Row],[Total Cost GBP]]/USDtoGBP</f>
        <v>0</v>
      </c>
      <c r="Y287" s="33">
        <f>Inventory[[#This Row],[Total Cost GBP]]/CADtoGBP</f>
        <v>0</v>
      </c>
      <c r="Z287" s="33">
        <f>Inventory[[#This Row],[Total Cost GBP]]*AUDtoGBP</f>
        <v>0</v>
      </c>
      <c r="AA287" s="33"/>
      <c r="AB287" s="33"/>
    </row>
    <row r="288" spans="1:28" x14ac:dyDescent="0.25">
      <c r="A288" t="s">
        <v>697</v>
      </c>
      <c r="B288" t="s">
        <v>698</v>
      </c>
      <c r="C288" t="s">
        <v>113</v>
      </c>
      <c r="D288" t="s">
        <v>696</v>
      </c>
      <c r="E288">
        <v>16.28</v>
      </c>
      <c r="F288" t="s">
        <v>116</v>
      </c>
      <c r="G288" t="s">
        <v>102</v>
      </c>
      <c r="H288">
        <v>14.256347638000005</v>
      </c>
      <c r="I288" t="str">
        <f>IF(Inventory[[#This Row],[METAL]] = "925 Silver",  "7113.11.00"," 7113.19.00")</f>
        <v>7113.11.00</v>
      </c>
      <c r="J288" t="str">
        <f>IF(Inventory[[#This Row],[METAL]]= "925 Silver", "7113.11.10.00"," 7113.19.10.00")</f>
        <v>7113.11.10.00</v>
      </c>
      <c r="K288" t="str">
        <f>IF(Inventory[[#This Row],[METAL]] = "925 Silver",  "7113.11.00"," 7113.19.00")</f>
        <v>7113.11.00</v>
      </c>
      <c r="L288" s="106" t="str">
        <f>PROPER(Inventory[[#This Row],[METAL]] &amp; " " &amp; Inventory[[#This Row],[Item Type]])</f>
        <v>925 Silver Chain</v>
      </c>
      <c r="M288" s="106" t="str">
        <f>IFERROR(VLOOKUP(Inventory[[#This Row],[Short Description]],Map!$G$12:$H$32,2,FALSE), IF(F287 = "925 Silver", "7113.11.10.00", "7113.19.29.00"))</f>
        <v>7113.11.10.00</v>
      </c>
      <c r="N288" s="106" t="str">
        <f>Inventory[[#This Row],[ASIN]] &amp; " " &amp; Inventory[[#This Row],[Short Description]]</f>
        <v>B06Y5TBM6K Flat Curb Chain</v>
      </c>
      <c r="O288" s="33">
        <f>Inventory[[#This Row],[Total Price GBP]]/ EURtoGBP</f>
        <v>16.182649297077642</v>
      </c>
      <c r="P288" s="33">
        <f>Inventory[[#This Row],[Total Price GBP]]/USDtoGBP</f>
        <v>19.543084126703437</v>
      </c>
      <c r="Q288" s="33">
        <f>Inventory[[#This Row],[Total Price GBP]]/ CADtoGBP</f>
        <v>25.01627112582759</v>
      </c>
      <c r="R288" s="33">
        <f>Inventory[[#This Row],[Total Price GBP]]/AUDtoGBP</f>
        <v>25.605912130900215</v>
      </c>
      <c r="S288" s="33">
        <f>IFERROR(VLOOKUP(Inventory[[#This Row],[Assigned Item SKU]],skuQuantity[#All],2,FALSE),0)</f>
        <v>0</v>
      </c>
      <c r="T288" s="33" t="str">
        <f>PROPER(Inventory[[#This Row],[METAL]] &amp; " " &amp; Inventory[[#This Row],[Item Type]])</f>
        <v>925 Silver Chain</v>
      </c>
      <c r="U288" s="33">
        <f>Inventory[[#This Row],[Quantity]]*Inventory[[#This Row],[Weight (g)]]</f>
        <v>0</v>
      </c>
      <c r="V288" s="33">
        <f>Inventory[[#This Row],[Total Price GBP]]*Inventory[[#This Row],[Quantity]]</f>
        <v>0</v>
      </c>
      <c r="W288" s="33">
        <f>Inventory[[#This Row],[Total Cost GBP]]/EURtoGBP</f>
        <v>0</v>
      </c>
      <c r="X288" s="33">
        <f>Inventory[[#This Row],[Total Cost GBP]]/USDtoGBP</f>
        <v>0</v>
      </c>
      <c r="Y288" s="33">
        <f>Inventory[[#This Row],[Total Cost GBP]]/CADtoGBP</f>
        <v>0</v>
      </c>
      <c r="Z288" s="33">
        <f>Inventory[[#This Row],[Total Cost GBP]]*AUDtoGBP</f>
        <v>0</v>
      </c>
      <c r="AA288" s="33"/>
      <c r="AB288" s="33"/>
    </row>
    <row r="289" spans="1:28" x14ac:dyDescent="0.25">
      <c r="A289" t="s">
        <v>7</v>
      </c>
      <c r="B289" t="s">
        <v>699</v>
      </c>
      <c r="C289" t="s">
        <v>112</v>
      </c>
      <c r="D289" t="s">
        <v>700</v>
      </c>
      <c r="E289">
        <v>1.7851999999999999</v>
      </c>
      <c r="F289" t="s">
        <v>116</v>
      </c>
      <c r="G289" t="s">
        <v>1309</v>
      </c>
      <c r="H289">
        <v>2.0612755244200005</v>
      </c>
      <c r="I289" t="str">
        <f>IF(Inventory[[#This Row],[METAL]] = "925 Silver",  "7113.11.00"," 7113.19.00")</f>
        <v>7113.11.00</v>
      </c>
      <c r="J289" t="str">
        <f>IF(Inventory[[#This Row],[METAL]]= "925 Silver", "7113.11.10.00"," 7113.19.10.00")</f>
        <v>7113.11.10.00</v>
      </c>
      <c r="K289" t="str">
        <f>IF(Inventory[[#This Row],[METAL]] = "925 Silver",  "7113.11.00"," 7113.19.00")</f>
        <v>7113.11.00</v>
      </c>
      <c r="L289" s="106" t="str">
        <f>PROPER(Inventory[[#This Row],[METAL]] &amp; " " &amp; Inventory[[#This Row],[Item Type]])</f>
        <v>925 Silver Earrings</v>
      </c>
      <c r="M289" s="106" t="str">
        <f>IFERROR(VLOOKUP(Inventory[[#This Row],[Short Description]],Map!$G$12:$H$32,2,FALSE), IF(F288 = "925 Silver", "7113.11.10.00", "7113.19.29.00"))</f>
        <v>7113.11.10.00</v>
      </c>
      <c r="N289" s="106" t="str">
        <f>Inventory[[#This Row],[ASIN]] &amp; " " &amp; Inventory[[#This Row],[Short Description]]</f>
        <v>B00D0TO3G0 Circle Hoop Earrings</v>
      </c>
      <c r="O289" s="33">
        <f>Inventory[[#This Row],[Total Price GBP]]/ EURtoGBP</f>
        <v>2.3397927550129691</v>
      </c>
      <c r="P289" s="33">
        <f>Inventory[[#This Row],[Total Price GBP]]/USDtoGBP</f>
        <v>2.8256662930047725</v>
      </c>
      <c r="Q289" s="33">
        <f>Inventory[[#This Row],[Total Price GBP]]/ CADtoGBP</f>
        <v>3.6170152898401962</v>
      </c>
      <c r="R289" s="33">
        <f>Inventory[[#This Row],[Total Price GBP]]/AUDtoGBP</f>
        <v>3.7022694238451046</v>
      </c>
      <c r="S289" s="33">
        <f>IFERROR(VLOOKUP(Inventory[[#This Row],[Assigned Item SKU]],skuQuantity[#All],2,FALSE),0)</f>
        <v>0</v>
      </c>
      <c r="T289" s="33" t="str">
        <f>PROPER(Inventory[[#This Row],[METAL]] &amp; " " &amp; Inventory[[#This Row],[Item Type]])</f>
        <v>925 Silver Earrings</v>
      </c>
      <c r="U289" s="33">
        <f>Inventory[[#This Row],[Quantity]]*Inventory[[#This Row],[Weight (g)]]</f>
        <v>0</v>
      </c>
      <c r="V289" s="33">
        <f>Inventory[[#This Row],[Total Price GBP]]*Inventory[[#This Row],[Quantity]]</f>
        <v>0</v>
      </c>
      <c r="W289" s="33">
        <f>Inventory[[#This Row],[Total Cost GBP]]/EURtoGBP</f>
        <v>0</v>
      </c>
      <c r="X289" s="33">
        <f>Inventory[[#This Row],[Total Cost GBP]]/USDtoGBP</f>
        <v>0</v>
      </c>
      <c r="Y289" s="33">
        <f>Inventory[[#This Row],[Total Cost GBP]]/CADtoGBP</f>
        <v>0</v>
      </c>
      <c r="Z289" s="33">
        <f>Inventory[[#This Row],[Total Cost GBP]]*AUDtoGBP</f>
        <v>0</v>
      </c>
      <c r="AA289" s="33"/>
      <c r="AB289" s="33"/>
    </row>
    <row r="290" spans="1:28" x14ac:dyDescent="0.25">
      <c r="A290" t="s">
        <v>6</v>
      </c>
      <c r="B290" t="s">
        <v>701</v>
      </c>
      <c r="C290" t="s">
        <v>112</v>
      </c>
      <c r="D290" t="s">
        <v>700</v>
      </c>
      <c r="E290">
        <v>2.657142857142857</v>
      </c>
      <c r="F290" t="s">
        <v>116</v>
      </c>
      <c r="G290" t="s">
        <v>1309</v>
      </c>
      <c r="H290">
        <v>2.9753753799999996</v>
      </c>
      <c r="I290" t="str">
        <f>IF(Inventory[[#This Row],[METAL]] = "925 Silver",  "7113.11.00"," 7113.19.00")</f>
        <v>7113.11.00</v>
      </c>
      <c r="J290" t="str">
        <f>IF(Inventory[[#This Row],[METAL]]= "925 Silver", "7113.11.10.00"," 7113.19.10.00")</f>
        <v>7113.11.10.00</v>
      </c>
      <c r="K290" t="str">
        <f>IF(Inventory[[#This Row],[METAL]] = "925 Silver",  "7113.11.00"," 7113.19.00")</f>
        <v>7113.11.00</v>
      </c>
      <c r="L290" s="106" t="str">
        <f>PROPER(Inventory[[#This Row],[METAL]] &amp; " " &amp; Inventory[[#This Row],[Item Type]])</f>
        <v>925 Silver Earrings</v>
      </c>
      <c r="M290" s="106" t="str">
        <f>IFERROR(VLOOKUP(Inventory[[#This Row],[Short Description]],Map!$G$12:$H$32,2,FALSE), IF(F289 = "925 Silver", "7113.11.10.00", "7113.19.29.00"))</f>
        <v>7113.11.10.00</v>
      </c>
      <c r="N290" s="106" t="str">
        <f>Inventory[[#This Row],[ASIN]] &amp; " " &amp; Inventory[[#This Row],[Short Description]]</f>
        <v>B00D0TO4G4 Circle Hoop Earrings</v>
      </c>
      <c r="O290" s="33">
        <f>Inventory[[#This Row],[Total Price GBP]]/ EURtoGBP</f>
        <v>3.3774047550129684</v>
      </c>
      <c r="P290" s="33">
        <f>Inventory[[#This Row],[Total Price GBP]]/USDtoGBP</f>
        <v>4.0787453305971484</v>
      </c>
      <c r="Q290" s="33">
        <f>Inventory[[#This Row],[Total Price GBP]]/ CADtoGBP</f>
        <v>5.2210284918132306</v>
      </c>
      <c r="R290" s="33">
        <f>Inventory[[#This Row],[Total Price GBP]]/AUDtoGBP</f>
        <v>5.3440896975357415</v>
      </c>
      <c r="S290" s="33">
        <f>IFERROR(VLOOKUP(Inventory[[#This Row],[Assigned Item SKU]],skuQuantity[#All],2,FALSE),0)</f>
        <v>4</v>
      </c>
      <c r="T290" s="33" t="str">
        <f>PROPER(Inventory[[#This Row],[METAL]] &amp; " " &amp; Inventory[[#This Row],[Item Type]])</f>
        <v>925 Silver Earrings</v>
      </c>
      <c r="U290" s="33">
        <f>Inventory[[#This Row],[Quantity]]*Inventory[[#This Row],[Weight (g)]]</f>
        <v>10.628571428571428</v>
      </c>
      <c r="V290" s="33">
        <f>Inventory[[#This Row],[Total Price GBP]]*Inventory[[#This Row],[Quantity]]</f>
        <v>11.901501519999998</v>
      </c>
      <c r="W290" s="33">
        <f>Inventory[[#This Row],[Total Cost GBP]]/EURtoGBP</f>
        <v>13.509619020051874</v>
      </c>
      <c r="X290" s="33">
        <f>Inventory[[#This Row],[Total Cost GBP]]/USDtoGBP</f>
        <v>16.314981322388594</v>
      </c>
      <c r="Y290" s="33">
        <f>Inventory[[#This Row],[Total Cost GBP]]/CADtoGBP</f>
        <v>20.884113967252922</v>
      </c>
      <c r="Z290" s="33">
        <f>Inventory[[#This Row],[Total Cost GBP]]*AUDtoGBP</f>
        <v>6.6262799862751995</v>
      </c>
      <c r="AA290" s="33"/>
      <c r="AB290" s="33"/>
    </row>
    <row r="291" spans="1:28" x14ac:dyDescent="0.25">
      <c r="A291" t="s">
        <v>5</v>
      </c>
      <c r="B291" t="s">
        <v>702</v>
      </c>
      <c r="C291" t="s">
        <v>112</v>
      </c>
      <c r="D291" t="s">
        <v>700</v>
      </c>
      <c r="E291">
        <v>3.4666666666666668</v>
      </c>
      <c r="F291" t="s">
        <v>116</v>
      </c>
      <c r="G291" t="s">
        <v>1309</v>
      </c>
      <c r="H291">
        <v>3.8240383300000009</v>
      </c>
      <c r="I291" t="str">
        <f>IF(Inventory[[#This Row],[METAL]] = "925 Silver",  "7113.11.00"," 7113.19.00")</f>
        <v>7113.11.00</v>
      </c>
      <c r="J291" t="str">
        <f>IF(Inventory[[#This Row],[METAL]]= "925 Silver", "7113.11.10.00"," 7113.19.10.00")</f>
        <v>7113.11.10.00</v>
      </c>
      <c r="K291" t="str">
        <f>IF(Inventory[[#This Row],[METAL]] = "925 Silver",  "7113.11.00"," 7113.19.00")</f>
        <v>7113.11.00</v>
      </c>
      <c r="L291" s="106" t="str">
        <f>PROPER(Inventory[[#This Row],[METAL]] &amp; " " &amp; Inventory[[#This Row],[Item Type]])</f>
        <v>925 Silver Earrings</v>
      </c>
      <c r="M291" s="106" t="str">
        <f>IFERROR(VLOOKUP(Inventory[[#This Row],[Short Description]],Map!$G$12:$H$32,2,FALSE), IF(F290 = "925 Silver", "7113.11.10.00", "7113.19.29.00"))</f>
        <v>7113.11.10.00</v>
      </c>
      <c r="N291" s="106" t="str">
        <f>Inventory[[#This Row],[ASIN]] &amp; " " &amp; Inventory[[#This Row],[Short Description]]</f>
        <v>B00D0TO5KY Circle Hoop Earrings</v>
      </c>
      <c r="O291" s="33">
        <f>Inventory[[#This Row],[Total Price GBP]]/ EURtoGBP</f>
        <v>4.3407380883463027</v>
      </c>
      <c r="P291" s="33">
        <f>Inventory[[#This Row],[Total Price GBP]]/USDtoGBP</f>
        <v>5.2421212420303158</v>
      </c>
      <c r="Q291" s="33">
        <f>Inventory[[#This Row],[Total Price GBP]]/ CADtoGBP</f>
        <v>6.710216535674868</v>
      </c>
      <c r="R291" s="33">
        <f>Inventory[[#This Row],[Total Price GBP]]/AUDtoGBP</f>
        <v>6.8683783497377702</v>
      </c>
      <c r="S291" s="33">
        <f>IFERROR(VLOOKUP(Inventory[[#This Row],[Assigned Item SKU]],skuQuantity[#All],2,FALSE),0)</f>
        <v>0</v>
      </c>
      <c r="T291" s="33" t="str">
        <f>PROPER(Inventory[[#This Row],[METAL]] &amp; " " &amp; Inventory[[#This Row],[Item Type]])</f>
        <v>925 Silver Earrings</v>
      </c>
      <c r="U291" s="33">
        <f>Inventory[[#This Row],[Quantity]]*Inventory[[#This Row],[Weight (g)]]</f>
        <v>0</v>
      </c>
      <c r="V291" s="33">
        <f>Inventory[[#This Row],[Total Price GBP]]*Inventory[[#This Row],[Quantity]]</f>
        <v>0</v>
      </c>
      <c r="W291" s="33">
        <f>Inventory[[#This Row],[Total Cost GBP]]/EURtoGBP</f>
        <v>0</v>
      </c>
      <c r="X291" s="33">
        <f>Inventory[[#This Row],[Total Cost GBP]]/USDtoGBP</f>
        <v>0</v>
      </c>
      <c r="Y291" s="33">
        <f>Inventory[[#This Row],[Total Cost GBP]]/CADtoGBP</f>
        <v>0</v>
      </c>
      <c r="Z291" s="33">
        <f>Inventory[[#This Row],[Total Cost GBP]]*AUDtoGBP</f>
        <v>0</v>
      </c>
      <c r="AA291" s="33"/>
      <c r="AB291" s="33"/>
    </row>
    <row r="292" spans="1:28" x14ac:dyDescent="0.25">
      <c r="A292" t="s">
        <v>4</v>
      </c>
      <c r="B292" t="s">
        <v>703</v>
      </c>
      <c r="C292" t="s">
        <v>112</v>
      </c>
      <c r="D292" t="s">
        <v>700</v>
      </c>
      <c r="E292">
        <v>5.2947368421052632</v>
      </c>
      <c r="F292" t="s">
        <v>116</v>
      </c>
      <c r="G292" t="s">
        <v>1309</v>
      </c>
      <c r="H292">
        <v>5.8254926821052635</v>
      </c>
      <c r="I292" t="str">
        <f>IF(Inventory[[#This Row],[METAL]] = "925 Silver",  "7113.11.00"," 7113.19.00")</f>
        <v>7113.11.00</v>
      </c>
      <c r="J292" t="str">
        <f>IF(Inventory[[#This Row],[METAL]]= "925 Silver", "7113.11.10.00"," 7113.19.10.00")</f>
        <v>7113.11.10.00</v>
      </c>
      <c r="K292" t="str">
        <f>IF(Inventory[[#This Row],[METAL]] = "925 Silver",  "7113.11.00"," 7113.19.00")</f>
        <v>7113.11.00</v>
      </c>
      <c r="L292" s="106" t="str">
        <f>PROPER(Inventory[[#This Row],[METAL]] &amp; " " &amp; Inventory[[#This Row],[Item Type]])</f>
        <v>925 Silver Earrings</v>
      </c>
      <c r="M292" s="106" t="str">
        <f>IFERROR(VLOOKUP(Inventory[[#This Row],[Short Description]],Map!$G$12:$H$32,2,FALSE), IF(F291 = "925 Silver", "7113.11.10.00", "7113.19.29.00"))</f>
        <v>7113.11.10.00</v>
      </c>
      <c r="N292" s="106" t="str">
        <f>Inventory[[#This Row],[ASIN]] &amp; " " &amp; Inventory[[#This Row],[Short Description]]</f>
        <v>B00D0TO6G2 Circle Hoop Earrings</v>
      </c>
      <c r="O292" s="33">
        <f>Inventory[[#This Row],[Total Price GBP]]/ EURtoGBP</f>
        <v>6.6126267015207905</v>
      </c>
      <c r="P292" s="33">
        <f>Inventory[[#This Row],[Total Price GBP]]/USDtoGBP</f>
        <v>7.9857826462100743</v>
      </c>
      <c r="Q292" s="33">
        <f>Inventory[[#This Row],[Total Price GBP]]/ CADtoGBP</f>
        <v>10.222260853728333</v>
      </c>
      <c r="R292" s="33">
        <f>Inventory[[#This Row],[Total Price GBP]]/AUDtoGBP</f>
        <v>10.463202604542825</v>
      </c>
      <c r="S292" s="33">
        <f>IFERROR(VLOOKUP(Inventory[[#This Row],[Assigned Item SKU]],skuQuantity[#All],2,FALSE),0)</f>
        <v>2</v>
      </c>
      <c r="T292" s="33" t="str">
        <f>PROPER(Inventory[[#This Row],[METAL]] &amp; " " &amp; Inventory[[#This Row],[Item Type]])</f>
        <v>925 Silver Earrings</v>
      </c>
      <c r="U292" s="33">
        <f>Inventory[[#This Row],[Quantity]]*Inventory[[#This Row],[Weight (g)]]</f>
        <v>10.589473684210526</v>
      </c>
      <c r="V292" s="33">
        <f>Inventory[[#This Row],[Total Price GBP]]*Inventory[[#This Row],[Quantity]]</f>
        <v>11.650985364210527</v>
      </c>
      <c r="W292" s="33">
        <f>Inventory[[#This Row],[Total Cost GBP]]/EURtoGBP</f>
        <v>13.225253403041581</v>
      </c>
      <c r="X292" s="33">
        <f>Inventory[[#This Row],[Total Cost GBP]]/USDtoGBP</f>
        <v>15.971565292420149</v>
      </c>
      <c r="Y292" s="33">
        <f>Inventory[[#This Row],[Total Cost GBP]]/CADtoGBP</f>
        <v>20.444521707456666</v>
      </c>
      <c r="Z292" s="33">
        <f>Inventory[[#This Row],[Total Cost GBP]]*AUDtoGBP</f>
        <v>6.4868026113778532</v>
      </c>
      <c r="AA292" s="33"/>
      <c r="AB292" s="33"/>
    </row>
    <row r="293" spans="1:28" x14ac:dyDescent="0.25">
      <c r="A293" t="s">
        <v>3</v>
      </c>
      <c r="B293" t="s">
        <v>704</v>
      </c>
      <c r="C293" t="s">
        <v>112</v>
      </c>
      <c r="D293" t="s">
        <v>700</v>
      </c>
      <c r="E293">
        <v>6.8136666666666663</v>
      </c>
      <c r="F293" t="s">
        <v>116</v>
      </c>
      <c r="G293" t="s">
        <v>1309</v>
      </c>
      <c r="H293">
        <v>7.417860257450001</v>
      </c>
      <c r="I293" t="str">
        <f>IF(Inventory[[#This Row],[METAL]] = "925 Silver",  "7113.11.00"," 7113.19.00")</f>
        <v>7113.11.00</v>
      </c>
      <c r="J293" t="str">
        <f>IF(Inventory[[#This Row],[METAL]]= "925 Silver", "7113.11.10.00"," 7113.19.10.00")</f>
        <v>7113.11.10.00</v>
      </c>
      <c r="K293" t="str">
        <f>IF(Inventory[[#This Row],[METAL]] = "925 Silver",  "7113.11.00"," 7113.19.00")</f>
        <v>7113.11.00</v>
      </c>
      <c r="L293" s="106" t="str">
        <f>PROPER(Inventory[[#This Row],[METAL]] &amp; " " &amp; Inventory[[#This Row],[Item Type]])</f>
        <v>925 Silver Earrings</v>
      </c>
      <c r="M293" s="106" t="str">
        <f>IFERROR(VLOOKUP(Inventory[[#This Row],[Short Description]],Map!$G$12:$H$32,2,FALSE), IF(F292 = "925 Silver", "7113.11.10.00", "7113.19.29.00"))</f>
        <v>7113.11.10.00</v>
      </c>
      <c r="N293" s="106" t="str">
        <f>Inventory[[#This Row],[ASIN]] &amp; " " &amp; Inventory[[#This Row],[Short Description]]</f>
        <v>B00D0TO75M Circle Hoop Earrings</v>
      </c>
      <c r="O293" s="33">
        <f>Inventory[[#This Row],[Total Price GBP]]/ EURtoGBP</f>
        <v>8.4201531927488613</v>
      </c>
      <c r="P293" s="33">
        <f>Inventory[[#This Row],[Total Price GBP]]/USDtoGBP</f>
        <v>10.168654043274485</v>
      </c>
      <c r="Q293" s="33">
        <f>Inventory[[#This Row],[Total Price GBP]]/ CADtoGBP</f>
        <v>13.016461725389247</v>
      </c>
      <c r="R293" s="33">
        <f>Inventory[[#This Row],[Total Price GBP]]/AUDtoGBP</f>
        <v>13.32326362786479</v>
      </c>
      <c r="S293" s="33">
        <f>IFERROR(VLOOKUP(Inventory[[#This Row],[Assigned Item SKU]],skuQuantity[#All],2,FALSE),0)</f>
        <v>0</v>
      </c>
      <c r="T293" s="33" t="str">
        <f>PROPER(Inventory[[#This Row],[METAL]] &amp; " " &amp; Inventory[[#This Row],[Item Type]])</f>
        <v>925 Silver Earrings</v>
      </c>
      <c r="U293" s="33">
        <f>Inventory[[#This Row],[Quantity]]*Inventory[[#This Row],[Weight (g)]]</f>
        <v>0</v>
      </c>
      <c r="V293" s="33">
        <f>Inventory[[#This Row],[Total Price GBP]]*Inventory[[#This Row],[Quantity]]</f>
        <v>0</v>
      </c>
      <c r="W293" s="33">
        <f>Inventory[[#This Row],[Total Cost GBP]]/EURtoGBP</f>
        <v>0</v>
      </c>
      <c r="X293" s="33">
        <f>Inventory[[#This Row],[Total Cost GBP]]/USDtoGBP</f>
        <v>0</v>
      </c>
      <c r="Y293" s="33">
        <f>Inventory[[#This Row],[Total Cost GBP]]/CADtoGBP</f>
        <v>0</v>
      </c>
      <c r="Z293" s="33">
        <f>Inventory[[#This Row],[Total Cost GBP]]*AUDtoGBP</f>
        <v>0</v>
      </c>
      <c r="AA293" s="33"/>
      <c r="AB293" s="33"/>
    </row>
    <row r="294" spans="1:28" x14ac:dyDescent="0.25">
      <c r="A294" t="s">
        <v>89</v>
      </c>
      <c r="B294" t="s">
        <v>705</v>
      </c>
      <c r="C294" t="s">
        <v>112</v>
      </c>
      <c r="D294" t="s">
        <v>706</v>
      </c>
      <c r="E294">
        <v>1.2</v>
      </c>
      <c r="F294" t="s">
        <v>116</v>
      </c>
      <c r="G294" t="s">
        <v>1309</v>
      </c>
      <c r="H294">
        <v>2.0503621299999999</v>
      </c>
      <c r="I294" t="str">
        <f>IF(Inventory[[#This Row],[METAL]] = "925 Silver",  "7113.11.00"," 7113.19.00")</f>
        <v>7113.11.00</v>
      </c>
      <c r="J294" t="str">
        <f>IF(Inventory[[#This Row],[METAL]]= "925 Silver", "7113.11.10.00"," 7113.19.10.00")</f>
        <v>7113.11.10.00</v>
      </c>
      <c r="K294" t="str">
        <f>IF(Inventory[[#This Row],[METAL]] = "925 Silver",  "7113.11.00"," 7113.19.00")</f>
        <v>7113.11.00</v>
      </c>
      <c r="L294" s="106" t="str">
        <f>PROPER(Inventory[[#This Row],[METAL]] &amp; " " &amp; Inventory[[#This Row],[Item Type]])</f>
        <v>925 Silver Earrings</v>
      </c>
      <c r="M294" s="106" t="str">
        <f>IFERROR(VLOOKUP(Inventory[[#This Row],[Short Description]],Map!$G$12:$H$32,2,FALSE), IF(F293 = "925 Silver", "7113.11.10.00", "7113.19.29.00"))</f>
        <v>7113.11.10.00</v>
      </c>
      <c r="N294" s="106" t="str">
        <f>Inventory[[#This Row],[ASIN]] &amp; " " &amp; Inventory[[#This Row],[Short Description]]</f>
        <v>B077MCX3VZ Hinged Hoop Earrings</v>
      </c>
      <c r="O294" s="33">
        <f>Inventory[[#This Row],[Total Price GBP]]/ EURtoGBP</f>
        <v>2.3274047550129686</v>
      </c>
      <c r="P294" s="33">
        <f>Inventory[[#This Row],[Total Price GBP]]/USDtoGBP</f>
        <v>2.810705842356847</v>
      </c>
      <c r="Q294" s="33">
        <f>Inventory[[#This Row],[Total Price GBP]]/ CADtoGBP</f>
        <v>3.5978650530021072</v>
      </c>
      <c r="R294" s="33">
        <f>Inventory[[#This Row],[Total Price GBP]]/AUDtoGBP</f>
        <v>3.682667810187513</v>
      </c>
      <c r="S294" s="33">
        <f>IFERROR(VLOOKUP(Inventory[[#This Row],[Assigned Item SKU]],skuQuantity[#All],2,FALSE),0)</f>
        <v>0</v>
      </c>
      <c r="T294" s="33" t="str">
        <f>PROPER(Inventory[[#This Row],[METAL]] &amp; " " &amp; Inventory[[#This Row],[Item Type]])</f>
        <v>925 Silver Earrings</v>
      </c>
      <c r="U294" s="33">
        <f>Inventory[[#This Row],[Quantity]]*Inventory[[#This Row],[Weight (g)]]</f>
        <v>0</v>
      </c>
      <c r="V294" s="33">
        <f>Inventory[[#This Row],[Total Price GBP]]*Inventory[[#This Row],[Quantity]]</f>
        <v>0</v>
      </c>
      <c r="W294" s="33">
        <f>Inventory[[#This Row],[Total Cost GBP]]/EURtoGBP</f>
        <v>0</v>
      </c>
      <c r="X294" s="33">
        <f>Inventory[[#This Row],[Total Cost GBP]]/USDtoGBP</f>
        <v>0</v>
      </c>
      <c r="Y294" s="33">
        <f>Inventory[[#This Row],[Total Cost GBP]]/CADtoGBP</f>
        <v>0</v>
      </c>
      <c r="Z294" s="33">
        <f>Inventory[[#This Row],[Total Cost GBP]]*AUDtoGBP</f>
        <v>0</v>
      </c>
      <c r="AA294" s="33"/>
      <c r="AB294" s="33"/>
    </row>
    <row r="295" spans="1:28" x14ac:dyDescent="0.25">
      <c r="A295" t="s">
        <v>90</v>
      </c>
      <c r="B295" t="s">
        <v>707</v>
      </c>
      <c r="C295" t="s">
        <v>112</v>
      </c>
      <c r="D295" t="s">
        <v>706</v>
      </c>
      <c r="E295">
        <v>2.5</v>
      </c>
      <c r="F295" t="s">
        <v>116</v>
      </c>
      <c r="G295" t="s">
        <v>1309</v>
      </c>
      <c r="H295">
        <v>3.955889425000001</v>
      </c>
      <c r="I295" t="str">
        <f>IF(Inventory[[#This Row],[METAL]] = "925 Silver",  "7113.11.00"," 7113.19.00")</f>
        <v>7113.11.00</v>
      </c>
      <c r="J295" t="str">
        <f>IF(Inventory[[#This Row],[METAL]]= "925 Silver", "7113.11.10.00"," 7113.19.10.00")</f>
        <v>7113.11.10.00</v>
      </c>
      <c r="K295" t="str">
        <f>IF(Inventory[[#This Row],[METAL]] = "925 Silver",  "7113.11.00"," 7113.19.00")</f>
        <v>7113.11.00</v>
      </c>
      <c r="L295" s="106" t="str">
        <f>PROPER(Inventory[[#This Row],[METAL]] &amp; " " &amp; Inventory[[#This Row],[Item Type]])</f>
        <v>925 Silver Earrings</v>
      </c>
      <c r="M295" s="106" t="str">
        <f>IFERROR(VLOOKUP(Inventory[[#This Row],[Short Description]],Map!$G$12:$H$32,2,FALSE), IF(F294 = "925 Silver", "7113.11.10.00", "7113.19.29.00"))</f>
        <v>7113.11.10.00</v>
      </c>
      <c r="N295" s="106" t="str">
        <f>Inventory[[#This Row],[ASIN]] &amp; " " &amp; Inventory[[#This Row],[Short Description]]</f>
        <v>B077MH9DJB Hinged Hoop Earrings</v>
      </c>
      <c r="O295" s="33">
        <f>Inventory[[#This Row],[Total Price GBP]]/ EURtoGBP</f>
        <v>4.4904047550129702</v>
      </c>
      <c r="P295" s="33">
        <f>Inventory[[#This Row],[Total Price GBP]]/USDtoGBP</f>
        <v>5.4228671881318702</v>
      </c>
      <c r="Q295" s="33">
        <f>Inventory[[#This Row],[Total Price GBP]]/ CADtoGBP</f>
        <v>6.9415817369530251</v>
      </c>
      <c r="R295" s="33">
        <f>Inventory[[#This Row],[Total Price GBP]]/AUDtoGBP</f>
        <v>7.1051968981248663</v>
      </c>
      <c r="S295" s="33">
        <f>IFERROR(VLOOKUP(Inventory[[#This Row],[Assigned Item SKU]],skuQuantity[#All],2,FALSE),0)</f>
        <v>0</v>
      </c>
      <c r="T295" s="33" t="str">
        <f>PROPER(Inventory[[#This Row],[METAL]] &amp; " " &amp; Inventory[[#This Row],[Item Type]])</f>
        <v>925 Silver Earrings</v>
      </c>
      <c r="U295" s="33">
        <f>Inventory[[#This Row],[Quantity]]*Inventory[[#This Row],[Weight (g)]]</f>
        <v>0</v>
      </c>
      <c r="V295" s="33">
        <f>Inventory[[#This Row],[Total Price GBP]]*Inventory[[#This Row],[Quantity]]</f>
        <v>0</v>
      </c>
      <c r="W295" s="33">
        <f>Inventory[[#This Row],[Total Cost GBP]]/EURtoGBP</f>
        <v>0</v>
      </c>
      <c r="X295" s="33">
        <f>Inventory[[#This Row],[Total Cost GBP]]/USDtoGBP</f>
        <v>0</v>
      </c>
      <c r="Y295" s="33">
        <f>Inventory[[#This Row],[Total Cost GBP]]/CADtoGBP</f>
        <v>0</v>
      </c>
      <c r="Z295" s="33">
        <f>Inventory[[#This Row],[Total Cost GBP]]*AUDtoGBP</f>
        <v>0</v>
      </c>
      <c r="AA295" s="33"/>
      <c r="AB295" s="33"/>
    </row>
    <row r="296" spans="1:28" x14ac:dyDescent="0.25">
      <c r="A296" t="s">
        <v>708</v>
      </c>
      <c r="B296" t="s">
        <v>709</v>
      </c>
      <c r="C296" t="s">
        <v>112</v>
      </c>
      <c r="D296" t="s">
        <v>706</v>
      </c>
      <c r="E296">
        <v>9.5</v>
      </c>
      <c r="F296" t="s">
        <v>116</v>
      </c>
      <c r="G296" t="s">
        <v>1309</v>
      </c>
      <c r="H296">
        <v>14.415198750000002</v>
      </c>
      <c r="I296" t="str">
        <f>IF(Inventory[[#This Row],[METAL]] = "925 Silver",  "7113.11.00"," 7113.19.00")</f>
        <v>7113.11.00</v>
      </c>
      <c r="J296" t="str">
        <f>IF(Inventory[[#This Row],[METAL]]= "925 Silver", "7113.11.10.00"," 7113.19.10.00")</f>
        <v>7113.11.10.00</v>
      </c>
      <c r="K296" t="str">
        <f>IF(Inventory[[#This Row],[METAL]] = "925 Silver",  "7113.11.00"," 7113.19.00")</f>
        <v>7113.11.00</v>
      </c>
      <c r="L296" s="106" t="str">
        <f>PROPER(Inventory[[#This Row],[METAL]] &amp; " " &amp; Inventory[[#This Row],[Item Type]])</f>
        <v>925 Silver Earrings</v>
      </c>
      <c r="M296" s="106" t="str">
        <f>IFERROR(VLOOKUP(Inventory[[#This Row],[Short Description]],Map!$G$12:$H$32,2,FALSE), IF(F295 = "925 Silver", "7113.11.10.00", "7113.19.29.00"))</f>
        <v>7113.11.10.00</v>
      </c>
      <c r="N296" s="106" t="str">
        <f>Inventory[[#This Row],[ASIN]] &amp; " " &amp; Inventory[[#This Row],[Short Description]]</f>
        <v>B077MFPNPY Hinged Hoop Earrings</v>
      </c>
      <c r="O296" s="33">
        <f>Inventory[[#This Row],[Total Price GBP]]/ EURtoGBP</f>
        <v>16.362964192675079</v>
      </c>
      <c r="P296" s="33">
        <f>Inventory[[#This Row],[Total Price GBP]]/USDtoGBP</f>
        <v>19.760842610451515</v>
      </c>
      <c r="Q296" s="33">
        <f>Inventory[[#This Row],[Total Price GBP]]/ CADtoGBP</f>
        <v>25.29501450297693</v>
      </c>
      <c r="R296" s="33">
        <f>Inventory[[#This Row],[Total Price GBP]]/AUDtoGBP</f>
        <v>25.891225572957829</v>
      </c>
      <c r="S296" s="33">
        <f>IFERROR(VLOOKUP(Inventory[[#This Row],[Assigned Item SKU]],skuQuantity[#All],2,FALSE),0)</f>
        <v>0</v>
      </c>
      <c r="T296" s="33" t="str">
        <f>PROPER(Inventory[[#This Row],[METAL]] &amp; " " &amp; Inventory[[#This Row],[Item Type]])</f>
        <v>925 Silver Earrings</v>
      </c>
      <c r="U296" s="33">
        <f>Inventory[[#This Row],[Quantity]]*Inventory[[#This Row],[Weight (g)]]</f>
        <v>0</v>
      </c>
      <c r="V296" s="33">
        <f>Inventory[[#This Row],[Total Price GBP]]*Inventory[[#This Row],[Quantity]]</f>
        <v>0</v>
      </c>
      <c r="W296" s="33">
        <f>Inventory[[#This Row],[Total Cost GBP]]/EURtoGBP</f>
        <v>0</v>
      </c>
      <c r="X296" s="33">
        <f>Inventory[[#This Row],[Total Cost GBP]]/USDtoGBP</f>
        <v>0</v>
      </c>
      <c r="Y296" s="33">
        <f>Inventory[[#This Row],[Total Cost GBP]]/CADtoGBP</f>
        <v>0</v>
      </c>
      <c r="Z296" s="33">
        <f>Inventory[[#This Row],[Total Cost GBP]]*AUDtoGBP</f>
        <v>0</v>
      </c>
      <c r="AA296" s="33"/>
      <c r="AB296" s="33"/>
    </row>
    <row r="297" spans="1:28" x14ac:dyDescent="0.25">
      <c r="A297" t="s">
        <v>710</v>
      </c>
      <c r="B297" t="s">
        <v>711</v>
      </c>
      <c r="C297" t="s">
        <v>112</v>
      </c>
      <c r="D297" t="s">
        <v>706</v>
      </c>
      <c r="E297">
        <v>14</v>
      </c>
      <c r="F297" t="s">
        <v>116</v>
      </c>
      <c r="G297" t="s">
        <v>1309</v>
      </c>
      <c r="H297">
        <v>20.916720449999996</v>
      </c>
      <c r="I297" t="str">
        <f>IF(Inventory[[#This Row],[METAL]] = "925 Silver",  "7113.11.00"," 7113.19.00")</f>
        <v>7113.11.00</v>
      </c>
      <c r="J297" t="str">
        <f>IF(Inventory[[#This Row],[METAL]]= "925 Silver", "7113.11.10.00"," 7113.19.10.00")</f>
        <v>7113.11.10.00</v>
      </c>
      <c r="K297" t="str">
        <f>IF(Inventory[[#This Row],[METAL]] = "925 Silver",  "7113.11.00"," 7113.19.00")</f>
        <v>7113.11.00</v>
      </c>
      <c r="L297" s="106" t="str">
        <f>PROPER(Inventory[[#This Row],[METAL]] &amp; " " &amp; Inventory[[#This Row],[Item Type]])</f>
        <v>925 Silver Earrings</v>
      </c>
      <c r="M297" s="106" t="str">
        <f>IFERROR(VLOOKUP(Inventory[[#This Row],[Short Description]],Map!$G$12:$H$32,2,FALSE), IF(F296 = "925 Silver", "7113.11.10.00", "7113.19.29.00"))</f>
        <v>7113.11.10.00</v>
      </c>
      <c r="N297" s="106" t="str">
        <f>Inventory[[#This Row],[ASIN]] &amp; " " &amp; Inventory[[#This Row],[Short Description]]</f>
        <v>B077MD1JGX Hinged Hoop Earrings</v>
      </c>
      <c r="O297" s="33">
        <f>Inventory[[#This Row],[Total Price GBP]]/ EURtoGBP</f>
        <v>23.742964192675075</v>
      </c>
      <c r="P297" s="33">
        <f>Inventory[[#This Row],[Total Price GBP]]/USDtoGBP</f>
        <v>28.673348727797627</v>
      </c>
      <c r="Q297" s="33">
        <f>Inventory[[#This Row],[Total Price GBP]]/ CADtoGBP</f>
        <v>36.703534672906535</v>
      </c>
      <c r="R297" s="33">
        <f>Inventory[[#This Row],[Total Price GBP]]/AUDtoGBP</f>
        <v>37.568647981176802</v>
      </c>
      <c r="S297" s="33">
        <f>IFERROR(VLOOKUP(Inventory[[#This Row],[Assigned Item SKU]],skuQuantity[#All],2,FALSE),0)</f>
        <v>0</v>
      </c>
      <c r="T297" s="33" t="str">
        <f>PROPER(Inventory[[#This Row],[METAL]] &amp; " " &amp; Inventory[[#This Row],[Item Type]])</f>
        <v>925 Silver Earrings</v>
      </c>
      <c r="U297" s="33">
        <f>Inventory[[#This Row],[Quantity]]*Inventory[[#This Row],[Weight (g)]]</f>
        <v>0</v>
      </c>
      <c r="V297" s="33">
        <f>Inventory[[#This Row],[Total Price GBP]]*Inventory[[#This Row],[Quantity]]</f>
        <v>0</v>
      </c>
      <c r="W297" s="33">
        <f>Inventory[[#This Row],[Total Cost GBP]]/EURtoGBP</f>
        <v>0</v>
      </c>
      <c r="X297" s="33">
        <f>Inventory[[#This Row],[Total Cost GBP]]/USDtoGBP</f>
        <v>0</v>
      </c>
      <c r="Y297" s="33">
        <f>Inventory[[#This Row],[Total Cost GBP]]/CADtoGBP</f>
        <v>0</v>
      </c>
      <c r="Z297" s="33">
        <f>Inventory[[#This Row],[Total Cost GBP]]*AUDtoGBP</f>
        <v>0</v>
      </c>
      <c r="AA297" s="33"/>
      <c r="AB297" s="33"/>
    </row>
    <row r="298" spans="1:28" x14ac:dyDescent="0.25">
      <c r="A298" t="s">
        <v>712</v>
      </c>
      <c r="B298" t="s">
        <v>713</v>
      </c>
      <c r="C298" t="s">
        <v>112</v>
      </c>
      <c r="D298" t="s">
        <v>706</v>
      </c>
      <c r="E298">
        <v>1.2</v>
      </c>
      <c r="F298" t="s">
        <v>116</v>
      </c>
      <c r="G298" t="s">
        <v>1309</v>
      </c>
      <c r="H298">
        <v>2.06093371</v>
      </c>
      <c r="I298" t="str">
        <f>IF(Inventory[[#This Row],[METAL]] = "925 Silver",  "7113.11.00"," 7113.19.00")</f>
        <v>7113.11.00</v>
      </c>
      <c r="J298" t="str">
        <f>IF(Inventory[[#This Row],[METAL]]= "925 Silver", "7113.11.10.00"," 7113.19.10.00")</f>
        <v>7113.11.10.00</v>
      </c>
      <c r="K298" t="str">
        <f>IF(Inventory[[#This Row],[METAL]] = "925 Silver",  "7113.11.00"," 7113.19.00")</f>
        <v>7113.11.00</v>
      </c>
      <c r="L298" s="106" t="str">
        <f>PROPER(Inventory[[#This Row],[METAL]] &amp; " " &amp; Inventory[[#This Row],[Item Type]])</f>
        <v>925 Silver Earrings</v>
      </c>
      <c r="M298" s="106" t="str">
        <f>IFERROR(VLOOKUP(Inventory[[#This Row],[Short Description]],Map!$G$12:$H$32,2,FALSE), IF(F297 = "925 Silver", "7113.11.10.00", "7113.19.29.00"))</f>
        <v>7113.11.10.00</v>
      </c>
      <c r="N298" s="106" t="str">
        <f>Inventory[[#This Row],[ASIN]] &amp; " " &amp; Inventory[[#This Row],[Short Description]]</f>
        <v>B077MLRTD5 Hinged Hoop Earrings</v>
      </c>
      <c r="O298" s="33">
        <f>Inventory[[#This Row],[Total Price GBP]]/ EURtoGBP</f>
        <v>2.3394047550129686</v>
      </c>
      <c r="P298" s="33">
        <f>Inventory[[#This Row],[Total Price GBP]]/USDtoGBP</f>
        <v>2.8251977222224509</v>
      </c>
      <c r="Q298" s="33">
        <f>Inventory[[#This Row],[Total Price GBP]]/ CADtoGBP</f>
        <v>3.616415492302806</v>
      </c>
      <c r="R298" s="33">
        <f>Inventory[[#This Row],[Total Price GBP]]/AUDtoGBP</f>
        <v>3.7016554889000646</v>
      </c>
      <c r="S298" s="33">
        <f>IFERROR(VLOOKUP(Inventory[[#This Row],[Assigned Item SKU]],skuQuantity[#All],2,FALSE),0)</f>
        <v>0</v>
      </c>
      <c r="T298" s="33" t="str">
        <f>PROPER(Inventory[[#This Row],[METAL]] &amp; " " &amp; Inventory[[#This Row],[Item Type]])</f>
        <v>925 Silver Earrings</v>
      </c>
      <c r="U298" s="33">
        <f>Inventory[[#This Row],[Quantity]]*Inventory[[#This Row],[Weight (g)]]</f>
        <v>0</v>
      </c>
      <c r="V298" s="33">
        <f>Inventory[[#This Row],[Total Price GBP]]*Inventory[[#This Row],[Quantity]]</f>
        <v>0</v>
      </c>
      <c r="W298" s="33">
        <f>Inventory[[#This Row],[Total Cost GBP]]/EURtoGBP</f>
        <v>0</v>
      </c>
      <c r="X298" s="33">
        <f>Inventory[[#This Row],[Total Cost GBP]]/USDtoGBP</f>
        <v>0</v>
      </c>
      <c r="Y298" s="33">
        <f>Inventory[[#This Row],[Total Cost GBP]]/CADtoGBP</f>
        <v>0</v>
      </c>
      <c r="Z298" s="33">
        <f>Inventory[[#This Row],[Total Cost GBP]]*AUDtoGBP</f>
        <v>0</v>
      </c>
      <c r="AA298" s="33"/>
      <c r="AB298" s="33"/>
    </row>
    <row r="299" spans="1:28" x14ac:dyDescent="0.25">
      <c r="A299" t="s">
        <v>714</v>
      </c>
      <c r="B299" t="s">
        <v>715</v>
      </c>
      <c r="C299" t="s">
        <v>112</v>
      </c>
      <c r="D299" t="s">
        <v>706</v>
      </c>
      <c r="E299">
        <v>2.5</v>
      </c>
      <c r="F299" t="s">
        <v>116</v>
      </c>
      <c r="G299" t="s">
        <v>1309</v>
      </c>
      <c r="H299">
        <v>3.9779135500000007</v>
      </c>
      <c r="I299" t="str">
        <f>IF(Inventory[[#This Row],[METAL]] = "925 Silver",  "7113.11.00"," 7113.19.00")</f>
        <v>7113.11.00</v>
      </c>
      <c r="J299" t="str">
        <f>IF(Inventory[[#This Row],[METAL]]= "925 Silver", "7113.11.10.00"," 7113.19.10.00")</f>
        <v>7113.11.10.00</v>
      </c>
      <c r="K299" t="str">
        <f>IF(Inventory[[#This Row],[METAL]] = "925 Silver",  "7113.11.00"," 7113.19.00")</f>
        <v>7113.11.00</v>
      </c>
      <c r="L299" s="106" t="str">
        <f>PROPER(Inventory[[#This Row],[METAL]] &amp; " " &amp; Inventory[[#This Row],[Item Type]])</f>
        <v>925 Silver Earrings</v>
      </c>
      <c r="M299" s="106" t="str">
        <f>IFERROR(VLOOKUP(Inventory[[#This Row],[Short Description]],Map!$G$12:$H$32,2,FALSE), IF(F298 = "925 Silver", "7113.11.10.00", "7113.19.29.00"))</f>
        <v>7113.11.10.00</v>
      </c>
      <c r="N299" s="106" t="str">
        <f>Inventory[[#This Row],[ASIN]] &amp; " " &amp; Inventory[[#This Row],[Short Description]]</f>
        <v>B077MM67Y1 Hinged Hoop Earrings</v>
      </c>
      <c r="O299" s="33">
        <f>Inventory[[#This Row],[Total Price GBP]]/ EURtoGBP</f>
        <v>4.5154047550129697</v>
      </c>
      <c r="P299" s="33">
        <f>Inventory[[#This Row],[Total Price GBP]]/USDtoGBP</f>
        <v>5.4530586045185432</v>
      </c>
      <c r="Q299" s="33">
        <f>Inventory[[#This Row],[Total Price GBP]]/ CADtoGBP</f>
        <v>6.9802284854961467</v>
      </c>
      <c r="R299" s="33">
        <f>Inventory[[#This Row],[Total Price GBP]]/AUDtoGBP</f>
        <v>7.1447545621093473</v>
      </c>
      <c r="S299" s="33">
        <f>IFERROR(VLOOKUP(Inventory[[#This Row],[Assigned Item SKU]],skuQuantity[#All],2,FALSE),0)</f>
        <v>0</v>
      </c>
      <c r="T299" s="33" t="str">
        <f>PROPER(Inventory[[#This Row],[METAL]] &amp; " " &amp; Inventory[[#This Row],[Item Type]])</f>
        <v>925 Silver Earrings</v>
      </c>
      <c r="U299" s="33">
        <f>Inventory[[#This Row],[Quantity]]*Inventory[[#This Row],[Weight (g)]]</f>
        <v>0</v>
      </c>
      <c r="V299" s="33">
        <f>Inventory[[#This Row],[Total Price GBP]]*Inventory[[#This Row],[Quantity]]</f>
        <v>0</v>
      </c>
      <c r="W299" s="33">
        <f>Inventory[[#This Row],[Total Cost GBP]]/EURtoGBP</f>
        <v>0</v>
      </c>
      <c r="X299" s="33">
        <f>Inventory[[#This Row],[Total Cost GBP]]/USDtoGBP</f>
        <v>0</v>
      </c>
      <c r="Y299" s="33">
        <f>Inventory[[#This Row],[Total Cost GBP]]/CADtoGBP</f>
        <v>0</v>
      </c>
      <c r="Z299" s="33">
        <f>Inventory[[#This Row],[Total Cost GBP]]*AUDtoGBP</f>
        <v>0</v>
      </c>
      <c r="AA299" s="33"/>
      <c r="AB299" s="33"/>
    </row>
    <row r="300" spans="1:28" x14ac:dyDescent="0.25">
      <c r="A300" t="s">
        <v>716</v>
      </c>
      <c r="B300" t="s">
        <v>717</v>
      </c>
      <c r="C300" t="s">
        <v>112</v>
      </c>
      <c r="D300" t="s">
        <v>706</v>
      </c>
      <c r="E300">
        <v>9.5</v>
      </c>
      <c r="F300" t="s">
        <v>116</v>
      </c>
      <c r="G300" t="s">
        <v>1309</v>
      </c>
      <c r="H300">
        <v>14.498890425000004</v>
      </c>
      <c r="I300" t="str">
        <f>IF(Inventory[[#This Row],[METAL]] = "925 Silver",  "7113.11.00"," 7113.19.00")</f>
        <v>7113.11.00</v>
      </c>
      <c r="J300" t="str">
        <f>IF(Inventory[[#This Row],[METAL]]= "925 Silver", "7113.11.10.00"," 7113.19.10.00")</f>
        <v>7113.11.10.00</v>
      </c>
      <c r="K300" t="str">
        <f>IF(Inventory[[#This Row],[METAL]] = "925 Silver",  "7113.11.00"," 7113.19.00")</f>
        <v>7113.11.00</v>
      </c>
      <c r="L300" s="106" t="str">
        <f>PROPER(Inventory[[#This Row],[METAL]] &amp; " " &amp; Inventory[[#This Row],[Item Type]])</f>
        <v>925 Silver Earrings</v>
      </c>
      <c r="M300" s="106" t="str">
        <f>IFERROR(VLOOKUP(Inventory[[#This Row],[Short Description]],Map!$G$12:$H$32,2,FALSE), IF(F299 = "925 Silver", "7113.11.10.00", "7113.19.29.00"))</f>
        <v>7113.11.10.00</v>
      </c>
      <c r="N300" s="106" t="str">
        <f>Inventory[[#This Row],[ASIN]] &amp; " " &amp; Inventory[[#This Row],[Short Description]]</f>
        <v>B077MGPHD9 Hinged Hoop Earrings</v>
      </c>
      <c r="O300" s="33">
        <f>Inventory[[#This Row],[Total Price GBP]]/ EURtoGBP</f>
        <v>16.457964192675082</v>
      </c>
      <c r="P300" s="33">
        <f>Inventory[[#This Row],[Total Price GBP]]/USDtoGBP</f>
        <v>19.875569992720877</v>
      </c>
      <c r="Q300" s="33">
        <f>Inventory[[#This Row],[Total Price GBP]]/ CADtoGBP</f>
        <v>25.441872147440797</v>
      </c>
      <c r="R300" s="33">
        <f>Inventory[[#This Row],[Total Price GBP]]/AUDtoGBP</f>
        <v>26.041544696098864</v>
      </c>
      <c r="S300" s="33">
        <f>IFERROR(VLOOKUP(Inventory[[#This Row],[Assigned Item SKU]],skuQuantity[#All],2,FALSE),0)</f>
        <v>0</v>
      </c>
      <c r="T300" s="33" t="str">
        <f>PROPER(Inventory[[#This Row],[METAL]] &amp; " " &amp; Inventory[[#This Row],[Item Type]])</f>
        <v>925 Silver Earrings</v>
      </c>
      <c r="U300" s="33">
        <f>Inventory[[#This Row],[Quantity]]*Inventory[[#This Row],[Weight (g)]]</f>
        <v>0</v>
      </c>
      <c r="V300" s="33">
        <f>Inventory[[#This Row],[Total Price GBP]]*Inventory[[#This Row],[Quantity]]</f>
        <v>0</v>
      </c>
      <c r="W300" s="33">
        <f>Inventory[[#This Row],[Total Cost GBP]]/EURtoGBP</f>
        <v>0</v>
      </c>
      <c r="X300" s="33">
        <f>Inventory[[#This Row],[Total Cost GBP]]/USDtoGBP</f>
        <v>0</v>
      </c>
      <c r="Y300" s="33">
        <f>Inventory[[#This Row],[Total Cost GBP]]/CADtoGBP</f>
        <v>0</v>
      </c>
      <c r="Z300" s="33">
        <f>Inventory[[#This Row],[Total Cost GBP]]*AUDtoGBP</f>
        <v>0</v>
      </c>
      <c r="AA300" s="33"/>
      <c r="AB300" s="33"/>
    </row>
    <row r="301" spans="1:28" x14ac:dyDescent="0.25">
      <c r="A301" t="s">
        <v>718</v>
      </c>
      <c r="B301" t="s">
        <v>719</v>
      </c>
      <c r="C301" t="s">
        <v>112</v>
      </c>
      <c r="D301" t="s">
        <v>706</v>
      </c>
      <c r="E301">
        <v>14</v>
      </c>
      <c r="F301" t="s">
        <v>116</v>
      </c>
      <c r="G301" t="s">
        <v>1309</v>
      </c>
      <c r="H301">
        <v>21.040055550000002</v>
      </c>
      <c r="I301" t="str">
        <f>IF(Inventory[[#This Row],[METAL]] = "925 Silver",  "7113.11.00"," 7113.19.00")</f>
        <v>7113.11.00</v>
      </c>
      <c r="J301" t="str">
        <f>IF(Inventory[[#This Row],[METAL]]= "925 Silver", "7113.11.10.00"," 7113.19.10.00")</f>
        <v>7113.11.10.00</v>
      </c>
      <c r="K301" t="str">
        <f>IF(Inventory[[#This Row],[METAL]] = "925 Silver",  "7113.11.00"," 7113.19.00")</f>
        <v>7113.11.00</v>
      </c>
      <c r="L301" s="106" t="str">
        <f>PROPER(Inventory[[#This Row],[METAL]] &amp; " " &amp; Inventory[[#This Row],[Item Type]])</f>
        <v>925 Silver Earrings</v>
      </c>
      <c r="M301" s="106" t="str">
        <f>IFERROR(VLOOKUP(Inventory[[#This Row],[Short Description]],Map!$G$12:$H$32,2,FALSE), IF(F300 = "925 Silver", "7113.11.10.00", "7113.19.29.00"))</f>
        <v>7113.11.10.00</v>
      </c>
      <c r="N301" s="106" t="str">
        <f>Inventory[[#This Row],[ASIN]] &amp; " " &amp; Inventory[[#This Row],[Short Description]]</f>
        <v>B077MCZC4G Hinged Hoop Earrings</v>
      </c>
      <c r="O301" s="33">
        <f>Inventory[[#This Row],[Total Price GBP]]/ EURtoGBP</f>
        <v>23.882964192675079</v>
      </c>
      <c r="P301" s="33">
        <f>Inventory[[#This Row],[Total Price GBP]]/USDtoGBP</f>
        <v>28.842420659563007</v>
      </c>
      <c r="Q301" s="33">
        <f>Inventory[[#This Row],[Total Price GBP]]/ CADtoGBP</f>
        <v>36.919956464748026</v>
      </c>
      <c r="R301" s="33">
        <f>Inventory[[#This Row],[Total Price GBP]]/AUDtoGBP</f>
        <v>37.790170899489908</v>
      </c>
      <c r="S301" s="33">
        <f>IFERROR(VLOOKUP(Inventory[[#This Row],[Assigned Item SKU]],skuQuantity[#All],2,FALSE),0)</f>
        <v>0</v>
      </c>
      <c r="T301" s="33" t="str">
        <f>PROPER(Inventory[[#This Row],[METAL]] &amp; " " &amp; Inventory[[#This Row],[Item Type]])</f>
        <v>925 Silver Earrings</v>
      </c>
      <c r="U301" s="33">
        <f>Inventory[[#This Row],[Quantity]]*Inventory[[#This Row],[Weight (g)]]</f>
        <v>0</v>
      </c>
      <c r="V301" s="33">
        <f>Inventory[[#This Row],[Total Price GBP]]*Inventory[[#This Row],[Quantity]]</f>
        <v>0</v>
      </c>
      <c r="W301" s="33">
        <f>Inventory[[#This Row],[Total Cost GBP]]/EURtoGBP</f>
        <v>0</v>
      </c>
      <c r="X301" s="33">
        <f>Inventory[[#This Row],[Total Cost GBP]]/USDtoGBP</f>
        <v>0</v>
      </c>
      <c r="Y301" s="33">
        <f>Inventory[[#This Row],[Total Cost GBP]]/CADtoGBP</f>
        <v>0</v>
      </c>
      <c r="Z301" s="33">
        <f>Inventory[[#This Row],[Total Cost GBP]]*AUDtoGBP</f>
        <v>0</v>
      </c>
      <c r="AA301" s="33"/>
      <c r="AB301" s="33"/>
    </row>
    <row r="302" spans="1:28" x14ac:dyDescent="0.25">
      <c r="A302" t="s">
        <v>87</v>
      </c>
      <c r="B302" t="s">
        <v>720</v>
      </c>
      <c r="C302" t="s">
        <v>112</v>
      </c>
      <c r="D302" t="s">
        <v>706</v>
      </c>
      <c r="E302">
        <v>1.2</v>
      </c>
      <c r="F302" t="s">
        <v>116</v>
      </c>
      <c r="G302" t="s">
        <v>1309</v>
      </c>
      <c r="H302">
        <v>1.6380705100000004</v>
      </c>
      <c r="I302" t="str">
        <f>IF(Inventory[[#This Row],[METAL]] = "925 Silver",  "7113.11.00"," 7113.19.00")</f>
        <v>7113.11.00</v>
      </c>
      <c r="J302" t="str">
        <f>IF(Inventory[[#This Row],[METAL]]= "925 Silver", "7113.11.10.00"," 7113.19.10.00")</f>
        <v>7113.11.10.00</v>
      </c>
      <c r="K302" t="str">
        <f>IF(Inventory[[#This Row],[METAL]] = "925 Silver",  "7113.11.00"," 7113.19.00")</f>
        <v>7113.11.00</v>
      </c>
      <c r="L302" s="106" t="str">
        <f>PROPER(Inventory[[#This Row],[METAL]] &amp; " " &amp; Inventory[[#This Row],[Item Type]])</f>
        <v>925 Silver Earrings</v>
      </c>
      <c r="M302" s="106" t="str">
        <f>IFERROR(VLOOKUP(Inventory[[#This Row],[Short Description]],Map!$G$12:$H$32,2,FALSE), IF(F301 = "925 Silver", "7113.11.10.00", "7113.19.29.00"))</f>
        <v>7113.11.10.00</v>
      </c>
      <c r="N302" s="106" t="str">
        <f>Inventory[[#This Row],[ASIN]] &amp; " " &amp; Inventory[[#This Row],[Short Description]]</f>
        <v>B077MN9BHT Hinged Hoop Earrings</v>
      </c>
      <c r="O302" s="33">
        <f>Inventory[[#This Row],[Total Price GBP]]/ EURtoGBP</f>
        <v>1.8594047550129691</v>
      </c>
      <c r="P302" s="33">
        <f>Inventory[[#This Row],[Total Price GBP]]/USDtoGBP</f>
        <v>2.2455225275983133</v>
      </c>
      <c r="Q302" s="33">
        <f>Inventory[[#This Row],[Total Price GBP]]/ CADtoGBP</f>
        <v>2.874397920274864</v>
      </c>
      <c r="R302" s="33">
        <f>Inventory[[#This Row],[Total Price GBP]]/AUDtoGBP</f>
        <v>2.9421483403980178</v>
      </c>
      <c r="S302" s="33">
        <f>IFERROR(VLOOKUP(Inventory[[#This Row],[Assigned Item SKU]],skuQuantity[#All],2,FALSE),0)</f>
        <v>50</v>
      </c>
      <c r="T302" s="33" t="str">
        <f>PROPER(Inventory[[#This Row],[METAL]] &amp; " " &amp; Inventory[[#This Row],[Item Type]])</f>
        <v>925 Silver Earrings</v>
      </c>
      <c r="U302" s="33">
        <f>Inventory[[#This Row],[Quantity]]*Inventory[[#This Row],[Weight (g)]]</f>
        <v>60</v>
      </c>
      <c r="V302" s="33">
        <f>Inventory[[#This Row],[Total Price GBP]]*Inventory[[#This Row],[Quantity]]</f>
        <v>81.903525500000015</v>
      </c>
      <c r="W302" s="33">
        <f>Inventory[[#This Row],[Total Cost GBP]]/EURtoGBP</f>
        <v>92.970237750648451</v>
      </c>
      <c r="X302" s="33">
        <f>Inventory[[#This Row],[Total Cost GBP]]/USDtoGBP</f>
        <v>112.27612637991567</v>
      </c>
      <c r="Y302" s="33">
        <f>Inventory[[#This Row],[Total Cost GBP]]/CADtoGBP</f>
        <v>143.71989601374318</v>
      </c>
      <c r="Z302" s="33">
        <f>Inventory[[#This Row],[Total Cost GBP]]*AUDtoGBP</f>
        <v>45.600606857380008</v>
      </c>
      <c r="AA302" s="33"/>
      <c r="AB302" s="33"/>
    </row>
    <row r="303" spans="1:28" x14ac:dyDescent="0.25">
      <c r="A303" t="s">
        <v>88</v>
      </c>
      <c r="B303" t="s">
        <v>721</v>
      </c>
      <c r="C303" t="s">
        <v>112</v>
      </c>
      <c r="D303" t="s">
        <v>706</v>
      </c>
      <c r="E303">
        <v>2.5</v>
      </c>
      <c r="F303" t="s">
        <v>116</v>
      </c>
      <c r="G303" t="s">
        <v>1309</v>
      </c>
      <c r="H303">
        <v>3.0969485500000005</v>
      </c>
      <c r="I303" t="str">
        <f>IF(Inventory[[#This Row],[METAL]] = "925 Silver",  "7113.11.00"," 7113.19.00")</f>
        <v>7113.11.00</v>
      </c>
      <c r="J303" t="str">
        <f>IF(Inventory[[#This Row],[METAL]]= "925 Silver", "7113.11.10.00"," 7113.19.10.00")</f>
        <v>7113.11.10.00</v>
      </c>
      <c r="K303" t="str">
        <f>IF(Inventory[[#This Row],[METAL]] = "925 Silver",  "7113.11.00"," 7113.19.00")</f>
        <v>7113.11.00</v>
      </c>
      <c r="L303" s="106" t="str">
        <f>PROPER(Inventory[[#This Row],[METAL]] &amp; " " &amp; Inventory[[#This Row],[Item Type]])</f>
        <v>925 Silver Earrings</v>
      </c>
      <c r="M303" s="106" t="str">
        <f>IFERROR(VLOOKUP(Inventory[[#This Row],[Short Description]],Map!$G$12:$H$32,2,FALSE), IF(F302 = "925 Silver", "7113.11.10.00", "7113.19.29.00"))</f>
        <v>7113.11.10.00</v>
      </c>
      <c r="N303" s="106" t="str">
        <f>Inventory[[#This Row],[ASIN]] &amp; " " &amp; Inventory[[#This Row],[Short Description]]</f>
        <v>B077MD1DG6 Hinged Hoop Earrings</v>
      </c>
      <c r="O303" s="33">
        <f>Inventory[[#This Row],[Total Price GBP]]/ EURtoGBP</f>
        <v>3.5154047550129692</v>
      </c>
      <c r="P303" s="33">
        <f>Inventory[[#This Row],[Total Price GBP]]/USDtoGBP</f>
        <v>4.2454019490515895</v>
      </c>
      <c r="Q303" s="33">
        <f>Inventory[[#This Row],[Total Price GBP]]/ CADtoGBP</f>
        <v>5.4343585437712658</v>
      </c>
      <c r="R303" s="33">
        <f>Inventory[[#This Row],[Total Price GBP]]/AUDtoGBP</f>
        <v>5.5624480027300818</v>
      </c>
      <c r="S303" s="33">
        <f>IFERROR(VLOOKUP(Inventory[[#This Row],[Assigned Item SKU]],skuQuantity[#All],2,FALSE),0)</f>
        <v>30</v>
      </c>
      <c r="T303" s="33" t="str">
        <f>PROPER(Inventory[[#This Row],[METAL]] &amp; " " &amp; Inventory[[#This Row],[Item Type]])</f>
        <v>925 Silver Earrings</v>
      </c>
      <c r="U303" s="33">
        <f>Inventory[[#This Row],[Quantity]]*Inventory[[#This Row],[Weight (g)]]</f>
        <v>75</v>
      </c>
      <c r="V303" s="33">
        <f>Inventory[[#This Row],[Total Price GBP]]*Inventory[[#This Row],[Quantity]]</f>
        <v>92.908456500000014</v>
      </c>
      <c r="W303" s="33">
        <f>Inventory[[#This Row],[Total Cost GBP]]/EURtoGBP</f>
        <v>105.46214265038908</v>
      </c>
      <c r="X303" s="33">
        <f>Inventory[[#This Row],[Total Cost GBP]]/USDtoGBP</f>
        <v>127.36205847154768</v>
      </c>
      <c r="Y303" s="33">
        <f>Inventory[[#This Row],[Total Cost GBP]]/CADtoGBP</f>
        <v>163.03075631313797</v>
      </c>
      <c r="Z303" s="33">
        <f>Inventory[[#This Row],[Total Cost GBP]]*AUDtoGBP</f>
        <v>51.727712240940008</v>
      </c>
      <c r="AA303" s="33"/>
      <c r="AB303" s="33"/>
    </row>
    <row r="304" spans="1:28" x14ac:dyDescent="0.25">
      <c r="A304" t="s">
        <v>722</v>
      </c>
      <c r="B304" t="s">
        <v>723</v>
      </c>
      <c r="C304" t="s">
        <v>112</v>
      </c>
      <c r="D304" t="s">
        <v>706</v>
      </c>
      <c r="E304">
        <v>9.5</v>
      </c>
      <c r="F304" t="s">
        <v>116</v>
      </c>
      <c r="G304" t="s">
        <v>1309</v>
      </c>
      <c r="H304">
        <v>11.151223425</v>
      </c>
      <c r="I304" t="str">
        <f>IF(Inventory[[#This Row],[METAL]] = "925 Silver",  "7113.11.00"," 7113.19.00")</f>
        <v>7113.11.00</v>
      </c>
      <c r="J304" t="str">
        <f>IF(Inventory[[#This Row],[METAL]]= "925 Silver", "7113.11.10.00"," 7113.19.10.00")</f>
        <v>7113.11.10.00</v>
      </c>
      <c r="K304" t="str">
        <f>IF(Inventory[[#This Row],[METAL]] = "925 Silver",  "7113.11.00"," 7113.19.00")</f>
        <v>7113.11.00</v>
      </c>
      <c r="L304" s="106" t="str">
        <f>PROPER(Inventory[[#This Row],[METAL]] &amp; " " &amp; Inventory[[#This Row],[Item Type]])</f>
        <v>925 Silver Earrings</v>
      </c>
      <c r="M304" s="106" t="str">
        <f>IFERROR(VLOOKUP(Inventory[[#This Row],[Short Description]],Map!$G$12:$H$32,2,FALSE), IF(F303 = "925 Silver", "7113.11.10.00", "7113.19.29.00"))</f>
        <v>7113.11.10.00</v>
      </c>
      <c r="N304" s="106" t="str">
        <f>Inventory[[#This Row],[ASIN]] &amp; " " &amp; Inventory[[#This Row],[Short Description]]</f>
        <v>B077MH9RM9 Hinged Hoop Earrings</v>
      </c>
      <c r="O304" s="33">
        <f>Inventory[[#This Row],[Total Price GBP]]/ EURtoGBP</f>
        <v>12.657964192675077</v>
      </c>
      <c r="P304" s="33">
        <f>Inventory[[#This Row],[Total Price GBP]]/USDtoGBP</f>
        <v>15.286474701946446</v>
      </c>
      <c r="Q304" s="33">
        <f>Inventory[[#This Row],[Total Price GBP]]/ CADtoGBP</f>
        <v>19.567566368886244</v>
      </c>
      <c r="R304" s="33">
        <f>Inventory[[#This Row],[Total Price GBP]]/AUDtoGBP</f>
        <v>20.028779770457646</v>
      </c>
      <c r="S304" s="33">
        <f>IFERROR(VLOOKUP(Inventory[[#This Row],[Assigned Item SKU]],skuQuantity[#All],2,FALSE),0)</f>
        <v>0</v>
      </c>
      <c r="T304" s="33" t="str">
        <f>PROPER(Inventory[[#This Row],[METAL]] &amp; " " &amp; Inventory[[#This Row],[Item Type]])</f>
        <v>925 Silver Earrings</v>
      </c>
      <c r="U304" s="33">
        <f>Inventory[[#This Row],[Quantity]]*Inventory[[#This Row],[Weight (g)]]</f>
        <v>0</v>
      </c>
      <c r="V304" s="33">
        <f>Inventory[[#This Row],[Total Price GBP]]*Inventory[[#This Row],[Quantity]]</f>
        <v>0</v>
      </c>
      <c r="W304" s="33">
        <f>Inventory[[#This Row],[Total Cost GBP]]/EURtoGBP</f>
        <v>0</v>
      </c>
      <c r="X304" s="33">
        <f>Inventory[[#This Row],[Total Cost GBP]]/USDtoGBP</f>
        <v>0</v>
      </c>
      <c r="Y304" s="33">
        <f>Inventory[[#This Row],[Total Cost GBP]]/CADtoGBP</f>
        <v>0</v>
      </c>
      <c r="Z304" s="33">
        <f>Inventory[[#This Row],[Total Cost GBP]]*AUDtoGBP</f>
        <v>0</v>
      </c>
      <c r="AA304" s="33"/>
      <c r="AB304" s="33"/>
    </row>
    <row r="305" spans="1:28" x14ac:dyDescent="0.25">
      <c r="A305" t="s">
        <v>724</v>
      </c>
      <c r="B305" t="s">
        <v>725</v>
      </c>
      <c r="C305" t="s">
        <v>112</v>
      </c>
      <c r="D305" t="s">
        <v>706</v>
      </c>
      <c r="E305">
        <v>14</v>
      </c>
      <c r="F305" t="s">
        <v>116</v>
      </c>
      <c r="G305" t="s">
        <v>1309</v>
      </c>
      <c r="H305">
        <v>16.106651549999995</v>
      </c>
      <c r="I305" t="str">
        <f>IF(Inventory[[#This Row],[METAL]] = "925 Silver",  "7113.11.00"," 7113.19.00")</f>
        <v>7113.11.00</v>
      </c>
      <c r="J305" t="str">
        <f>IF(Inventory[[#This Row],[METAL]]= "925 Silver", "7113.11.10.00"," 7113.19.10.00")</f>
        <v>7113.11.10.00</v>
      </c>
      <c r="K305" t="str">
        <f>IF(Inventory[[#This Row],[METAL]] = "925 Silver",  "7113.11.00"," 7113.19.00")</f>
        <v>7113.11.00</v>
      </c>
      <c r="L305" s="106" t="str">
        <f>PROPER(Inventory[[#This Row],[METAL]] &amp; " " &amp; Inventory[[#This Row],[Item Type]])</f>
        <v>925 Silver Earrings</v>
      </c>
      <c r="M305" s="106" t="str">
        <f>IFERROR(VLOOKUP(Inventory[[#This Row],[Short Description]],Map!$G$12:$H$32,2,FALSE), IF(F304 = "925 Silver", "7113.11.10.00", "7113.19.29.00"))</f>
        <v>7113.11.10.00</v>
      </c>
      <c r="N305" s="106" t="str">
        <f>Inventory[[#This Row],[ASIN]] &amp; " " &amp; Inventory[[#This Row],[Short Description]]</f>
        <v>B077MFVWW3 Hinged Hoop Earrings</v>
      </c>
      <c r="O305" s="33">
        <f>Inventory[[#This Row],[Total Price GBP]]/ EURtoGBP</f>
        <v>18.282964192675074</v>
      </c>
      <c r="P305" s="33">
        <f>Inventory[[#This Row],[Total Price GBP]]/USDtoGBP</f>
        <v>22.079543388948057</v>
      </c>
      <c r="Q305" s="33">
        <f>Inventory[[#This Row],[Total Price GBP]]/ CADtoGBP</f>
        <v>28.263084791088687</v>
      </c>
      <c r="R305" s="33">
        <f>Inventory[[#This Row],[Total Price GBP]]/AUDtoGBP</f>
        <v>28.929254166966007</v>
      </c>
      <c r="S305" s="33">
        <f>IFERROR(VLOOKUP(Inventory[[#This Row],[Assigned Item SKU]],skuQuantity[#All],2,FALSE),0)</f>
        <v>0</v>
      </c>
      <c r="T305" s="33" t="str">
        <f>PROPER(Inventory[[#This Row],[METAL]] &amp; " " &amp; Inventory[[#This Row],[Item Type]])</f>
        <v>925 Silver Earrings</v>
      </c>
      <c r="U305" s="33">
        <f>Inventory[[#This Row],[Quantity]]*Inventory[[#This Row],[Weight (g)]]</f>
        <v>0</v>
      </c>
      <c r="V305" s="33">
        <f>Inventory[[#This Row],[Total Price GBP]]*Inventory[[#This Row],[Quantity]]</f>
        <v>0</v>
      </c>
      <c r="W305" s="33">
        <f>Inventory[[#This Row],[Total Cost GBP]]/EURtoGBP</f>
        <v>0</v>
      </c>
      <c r="X305" s="33">
        <f>Inventory[[#This Row],[Total Cost GBP]]/USDtoGBP</f>
        <v>0</v>
      </c>
      <c r="Y305" s="33">
        <f>Inventory[[#This Row],[Total Cost GBP]]/CADtoGBP</f>
        <v>0</v>
      </c>
      <c r="Z305" s="33">
        <f>Inventory[[#This Row],[Total Cost GBP]]*AUDtoGBP</f>
        <v>0</v>
      </c>
      <c r="AA305" s="33"/>
      <c r="AB305" s="33"/>
    </row>
    <row r="306" spans="1:28" x14ac:dyDescent="0.25">
      <c r="A306" t="s">
        <v>726</v>
      </c>
      <c r="B306" t="s">
        <v>727</v>
      </c>
      <c r="C306" t="s">
        <v>113</v>
      </c>
      <c r="D306" t="s">
        <v>706</v>
      </c>
      <c r="E306">
        <v>1.2</v>
      </c>
      <c r="F306" t="s">
        <v>116</v>
      </c>
      <c r="G306" t="s">
        <v>1309</v>
      </c>
      <c r="H306">
        <v>2.2723653099999996</v>
      </c>
      <c r="I306" t="str">
        <f>IF(Inventory[[#This Row],[METAL]] = "925 Silver",  "7113.11.00"," 7113.19.00")</f>
        <v>7113.11.00</v>
      </c>
      <c r="J306" t="str">
        <f>IF(Inventory[[#This Row],[METAL]]= "925 Silver", "7113.11.10.00"," 7113.19.10.00")</f>
        <v>7113.11.10.00</v>
      </c>
      <c r="K306" t="str">
        <f>IF(Inventory[[#This Row],[METAL]] = "925 Silver",  "7113.11.00"," 7113.19.00")</f>
        <v>7113.11.00</v>
      </c>
      <c r="L306" s="106" t="str">
        <f>PROPER(Inventory[[#This Row],[METAL]] &amp; " " &amp; Inventory[[#This Row],[Item Type]])</f>
        <v>925 Silver Earrings</v>
      </c>
      <c r="M306" s="106" t="str">
        <f>IFERROR(VLOOKUP(Inventory[[#This Row],[Short Description]],Map!$G$12:$H$32,2,FALSE), IF(F305 = "925 Silver", "7113.11.10.00", "7113.19.29.00"))</f>
        <v>7113.11.10.00</v>
      </c>
      <c r="N306" s="106" t="str">
        <f>Inventory[[#This Row],[ASIN]] &amp; " " &amp; Inventory[[#This Row],[Short Description]]</f>
        <v>B077MJNRVM Hinged Hoop Earrings</v>
      </c>
      <c r="O306" s="33">
        <f>Inventory[[#This Row],[Total Price GBP]]/ EURtoGBP</f>
        <v>2.5794047550129684</v>
      </c>
      <c r="P306" s="33">
        <f>Inventory[[#This Row],[Total Price GBP]]/USDtoGBP</f>
        <v>3.1150353195345191</v>
      </c>
      <c r="Q306" s="33">
        <f>Inventory[[#This Row],[Total Price GBP]]/ CADtoGBP</f>
        <v>3.9874242783167766</v>
      </c>
      <c r="R306" s="33">
        <f>Inventory[[#This Row],[Total Price GBP]]/AUDtoGBP</f>
        <v>4.0814090631510878</v>
      </c>
      <c r="S306" s="33">
        <f>IFERROR(VLOOKUP(Inventory[[#This Row],[Assigned Item SKU]],skuQuantity[#All],2,FALSE),0)</f>
        <v>0</v>
      </c>
      <c r="T306" s="33" t="str">
        <f>PROPER(Inventory[[#This Row],[METAL]] &amp; " " &amp; Inventory[[#This Row],[Item Type]])</f>
        <v>925 Silver Earrings</v>
      </c>
      <c r="U306" s="33">
        <f>Inventory[[#This Row],[Quantity]]*Inventory[[#This Row],[Weight (g)]]</f>
        <v>0</v>
      </c>
      <c r="V306" s="33">
        <f>Inventory[[#This Row],[Total Price GBP]]*Inventory[[#This Row],[Quantity]]</f>
        <v>0</v>
      </c>
      <c r="W306" s="33">
        <f>Inventory[[#This Row],[Total Cost GBP]]/EURtoGBP</f>
        <v>0</v>
      </c>
      <c r="X306" s="33">
        <f>Inventory[[#This Row],[Total Cost GBP]]/USDtoGBP</f>
        <v>0</v>
      </c>
      <c r="Y306" s="33">
        <f>Inventory[[#This Row],[Total Cost GBP]]/CADtoGBP</f>
        <v>0</v>
      </c>
      <c r="Z306" s="33">
        <f>Inventory[[#This Row],[Total Cost GBP]]*AUDtoGBP</f>
        <v>0</v>
      </c>
      <c r="AA306" s="33"/>
      <c r="AB306" s="33"/>
    </row>
    <row r="307" spans="1:28" x14ac:dyDescent="0.25">
      <c r="A307" t="s">
        <v>728</v>
      </c>
      <c r="B307" t="s">
        <v>729</v>
      </c>
      <c r="C307" t="s">
        <v>113</v>
      </c>
      <c r="D307" t="s">
        <v>706</v>
      </c>
      <c r="E307">
        <v>2.16</v>
      </c>
      <c r="F307" t="s">
        <v>116</v>
      </c>
      <c r="G307" t="s">
        <v>1309</v>
      </c>
      <c r="H307">
        <v>3.557869438</v>
      </c>
      <c r="I307" t="str">
        <f>IF(Inventory[[#This Row],[METAL]] = "925 Silver",  "7113.11.00"," 7113.19.00")</f>
        <v>7113.11.00</v>
      </c>
      <c r="J307" t="str">
        <f>IF(Inventory[[#This Row],[METAL]]= "925 Silver", "7113.11.10.00"," 7113.19.10.00")</f>
        <v>7113.11.10.00</v>
      </c>
      <c r="K307" t="str">
        <f>IF(Inventory[[#This Row],[METAL]] = "925 Silver",  "7113.11.00"," 7113.19.00")</f>
        <v>7113.11.00</v>
      </c>
      <c r="L307" s="106" t="str">
        <f>PROPER(Inventory[[#This Row],[METAL]] &amp; " " &amp; Inventory[[#This Row],[Item Type]])</f>
        <v>925 Silver Earrings</v>
      </c>
      <c r="M307" s="106" t="str">
        <f>IFERROR(VLOOKUP(Inventory[[#This Row],[Short Description]],Map!$G$12:$H$32,2,FALSE), IF(F306 = "925 Silver", "7113.11.10.00", "7113.19.29.00"))</f>
        <v>7113.11.10.00</v>
      </c>
      <c r="N307" s="106" t="str">
        <f>Inventory[[#This Row],[ASIN]] &amp; " " &amp; Inventory[[#This Row],[Short Description]]</f>
        <v>B077MJP61M Hinged Hoop Earrings</v>
      </c>
      <c r="O307" s="33">
        <f>Inventory[[#This Row],[Total Price GBP]]/ EURtoGBP</f>
        <v>4.0386047550129689</v>
      </c>
      <c r="P307" s="33">
        <f>Inventory[[#This Row],[Total Price GBP]]/USDtoGBP</f>
        <v>4.8772479111918994</v>
      </c>
      <c r="Q307" s="33">
        <f>Inventory[[#This Row],[Total Price GBP]]/ CADtoGBP</f>
        <v>6.2431576972817222</v>
      </c>
      <c r="R307" s="33">
        <f>Inventory[[#This Row],[Total Price GBP]]/AUDtoGBP</f>
        <v>6.3903107945973128</v>
      </c>
      <c r="S307" s="33">
        <f>IFERROR(VLOOKUP(Inventory[[#This Row],[Assigned Item SKU]],skuQuantity[#All],2,FALSE),0)</f>
        <v>0</v>
      </c>
      <c r="T307" s="33" t="str">
        <f>PROPER(Inventory[[#This Row],[METAL]] &amp; " " &amp; Inventory[[#This Row],[Item Type]])</f>
        <v>925 Silver Earrings</v>
      </c>
      <c r="U307" s="33">
        <f>Inventory[[#This Row],[Quantity]]*Inventory[[#This Row],[Weight (g)]]</f>
        <v>0</v>
      </c>
      <c r="V307" s="33">
        <f>Inventory[[#This Row],[Total Price GBP]]*Inventory[[#This Row],[Quantity]]</f>
        <v>0</v>
      </c>
      <c r="W307" s="33">
        <f>Inventory[[#This Row],[Total Cost GBP]]/EURtoGBP</f>
        <v>0</v>
      </c>
      <c r="X307" s="33">
        <f>Inventory[[#This Row],[Total Cost GBP]]/USDtoGBP</f>
        <v>0</v>
      </c>
      <c r="Y307" s="33">
        <f>Inventory[[#This Row],[Total Cost GBP]]/CADtoGBP</f>
        <v>0</v>
      </c>
      <c r="Z307" s="33">
        <f>Inventory[[#This Row],[Total Cost GBP]]*AUDtoGBP</f>
        <v>0</v>
      </c>
      <c r="AA307" s="33"/>
      <c r="AB307" s="33"/>
    </row>
    <row r="308" spans="1:28" x14ac:dyDescent="0.25">
      <c r="A308" t="s">
        <v>730</v>
      </c>
      <c r="B308" t="s">
        <v>731</v>
      </c>
      <c r="C308" t="s">
        <v>113</v>
      </c>
      <c r="D308" t="s">
        <v>706</v>
      </c>
      <c r="E308">
        <v>3.1</v>
      </c>
      <c r="F308" t="s">
        <v>116</v>
      </c>
      <c r="G308" t="s">
        <v>1309</v>
      </c>
      <c r="H308">
        <v>4.9689991750000004</v>
      </c>
      <c r="I308" t="str">
        <f>IF(Inventory[[#This Row],[METAL]] = "925 Silver",  "7113.11.00"," 7113.19.00")</f>
        <v>7113.11.00</v>
      </c>
      <c r="J308" t="str">
        <f>IF(Inventory[[#This Row],[METAL]]= "925 Silver", "7113.11.10.00"," 7113.19.10.00")</f>
        <v>7113.11.10.00</v>
      </c>
      <c r="K308" t="str">
        <f>IF(Inventory[[#This Row],[METAL]] = "925 Silver",  "7113.11.00"," 7113.19.00")</f>
        <v>7113.11.00</v>
      </c>
      <c r="L308" s="106" t="str">
        <f>PROPER(Inventory[[#This Row],[METAL]] &amp; " " &amp; Inventory[[#This Row],[Item Type]])</f>
        <v>925 Silver Earrings</v>
      </c>
      <c r="M308" s="106" t="str">
        <f>IFERROR(VLOOKUP(Inventory[[#This Row],[Short Description]],Map!$G$12:$H$32,2,FALSE), IF(F307 = "925 Silver", "7113.11.10.00", "7113.19.29.00"))</f>
        <v>7113.11.10.00</v>
      </c>
      <c r="N308" s="106" t="str">
        <f>Inventory[[#This Row],[ASIN]] &amp; " " &amp; Inventory[[#This Row],[Short Description]]</f>
        <v>B077MJMP5Z Hinged Hoop Earrings</v>
      </c>
      <c r="O308" s="33">
        <f>Inventory[[#This Row],[Total Price GBP]]/ EURtoGBP</f>
        <v>5.6404047550129697</v>
      </c>
      <c r="P308" s="33">
        <f>Inventory[[#This Row],[Total Price GBP]]/USDtoGBP</f>
        <v>6.8116723419188663</v>
      </c>
      <c r="Q308" s="33">
        <f>Inventory[[#This Row],[Total Price GBP]]/ CADtoGBP</f>
        <v>8.7193321699366368</v>
      </c>
      <c r="R308" s="33">
        <f>Inventory[[#This Row],[Total Price GBP]]/AUDtoGBP</f>
        <v>8.9248494414110215</v>
      </c>
      <c r="S308" s="33">
        <f>IFERROR(VLOOKUP(Inventory[[#This Row],[Assigned Item SKU]],skuQuantity[#All],2,FALSE),0)</f>
        <v>0</v>
      </c>
      <c r="T308" s="33" t="str">
        <f>PROPER(Inventory[[#This Row],[METAL]] &amp; " " &amp; Inventory[[#This Row],[Item Type]])</f>
        <v>925 Silver Earrings</v>
      </c>
      <c r="U308" s="33">
        <f>Inventory[[#This Row],[Quantity]]*Inventory[[#This Row],[Weight (g)]]</f>
        <v>0</v>
      </c>
      <c r="V308" s="33">
        <f>Inventory[[#This Row],[Total Price GBP]]*Inventory[[#This Row],[Quantity]]</f>
        <v>0</v>
      </c>
      <c r="W308" s="33">
        <f>Inventory[[#This Row],[Total Cost GBP]]/EURtoGBP</f>
        <v>0</v>
      </c>
      <c r="X308" s="33">
        <f>Inventory[[#This Row],[Total Cost GBP]]/USDtoGBP</f>
        <v>0</v>
      </c>
      <c r="Y308" s="33">
        <f>Inventory[[#This Row],[Total Cost GBP]]/CADtoGBP</f>
        <v>0</v>
      </c>
      <c r="Z308" s="33">
        <f>Inventory[[#This Row],[Total Cost GBP]]*AUDtoGBP</f>
        <v>0</v>
      </c>
      <c r="AA308" s="33"/>
      <c r="AB308" s="33"/>
    </row>
    <row r="309" spans="1:28" x14ac:dyDescent="0.25">
      <c r="A309" t="s">
        <v>732</v>
      </c>
      <c r="B309" t="s">
        <v>733</v>
      </c>
      <c r="C309" t="s">
        <v>113</v>
      </c>
      <c r="D309" t="s">
        <v>706</v>
      </c>
      <c r="E309">
        <v>4.29</v>
      </c>
      <c r="F309" t="s">
        <v>116</v>
      </c>
      <c r="G309" t="s">
        <v>1309</v>
      </c>
      <c r="H309">
        <v>6.2367078100000013</v>
      </c>
      <c r="I309" t="str">
        <f>IF(Inventory[[#This Row],[METAL]] = "925 Silver",  "7113.11.00"," 7113.19.00")</f>
        <v>7113.11.00</v>
      </c>
      <c r="J309" t="str">
        <f>IF(Inventory[[#This Row],[METAL]]= "925 Silver", "7113.11.10.00"," 7113.19.10.00")</f>
        <v>7113.11.10.00</v>
      </c>
      <c r="K309" t="str">
        <f>IF(Inventory[[#This Row],[METAL]] = "925 Silver",  "7113.11.00"," 7113.19.00")</f>
        <v>7113.11.00</v>
      </c>
      <c r="L309" s="106" t="str">
        <f>PROPER(Inventory[[#This Row],[METAL]] &amp; " " &amp; Inventory[[#This Row],[Item Type]])</f>
        <v>925 Silver Earrings</v>
      </c>
      <c r="M309" s="106" t="str">
        <f>IFERROR(VLOOKUP(Inventory[[#This Row],[Short Description]],Map!$G$12:$H$32,2,FALSE), IF(F308 = "925 Silver", "7113.11.10.00", "7113.19.29.00"))</f>
        <v>7113.11.10.00</v>
      </c>
      <c r="N309" s="106" t="str">
        <f>Inventory[[#This Row],[ASIN]] &amp; " " &amp; Inventory[[#This Row],[Short Description]]</f>
        <v>B077MQLMZ5 Hinged Hoop Earrings</v>
      </c>
      <c r="O309" s="33">
        <f>Inventory[[#This Row],[Total Price GBP]]/ EURtoGBP</f>
        <v>7.0794047550129706</v>
      </c>
      <c r="P309" s="33">
        <f>Inventory[[#This Row],[Total Price GBP]]/USDtoGBP</f>
        <v>8.5494902691358146</v>
      </c>
      <c r="Q309" s="33">
        <f>Inventory[[#This Row],[Total Price GBP]]/ CADtoGBP</f>
        <v>10.943839016078741</v>
      </c>
      <c r="R309" s="33">
        <f>Inventory[[#This Row],[Total Price GBP]]/AUDtoGBP</f>
        <v>11.201788580357785</v>
      </c>
      <c r="S309" s="33">
        <f>IFERROR(VLOOKUP(Inventory[[#This Row],[Assigned Item SKU]],skuQuantity[#All],2,FALSE),0)</f>
        <v>0</v>
      </c>
      <c r="T309" s="33" t="str">
        <f>PROPER(Inventory[[#This Row],[METAL]] &amp; " " &amp; Inventory[[#This Row],[Item Type]])</f>
        <v>925 Silver Earrings</v>
      </c>
      <c r="U309" s="33">
        <f>Inventory[[#This Row],[Quantity]]*Inventory[[#This Row],[Weight (g)]]</f>
        <v>0</v>
      </c>
      <c r="V309" s="33">
        <f>Inventory[[#This Row],[Total Price GBP]]*Inventory[[#This Row],[Quantity]]</f>
        <v>0</v>
      </c>
      <c r="W309" s="33">
        <f>Inventory[[#This Row],[Total Cost GBP]]/EURtoGBP</f>
        <v>0</v>
      </c>
      <c r="X309" s="33">
        <f>Inventory[[#This Row],[Total Cost GBP]]/USDtoGBP</f>
        <v>0</v>
      </c>
      <c r="Y309" s="33">
        <f>Inventory[[#This Row],[Total Cost GBP]]/CADtoGBP</f>
        <v>0</v>
      </c>
      <c r="Z309" s="33">
        <f>Inventory[[#This Row],[Total Cost GBP]]*AUDtoGBP</f>
        <v>0</v>
      </c>
      <c r="AA309" s="33"/>
      <c r="AB309" s="33"/>
    </row>
    <row r="310" spans="1:28" x14ac:dyDescent="0.25">
      <c r="A310" t="s">
        <v>734</v>
      </c>
      <c r="B310" t="s">
        <v>735</v>
      </c>
      <c r="C310" t="s">
        <v>113</v>
      </c>
      <c r="D310" t="s">
        <v>706</v>
      </c>
      <c r="E310">
        <v>5.94</v>
      </c>
      <c r="F310" t="s">
        <v>116</v>
      </c>
      <c r="G310" t="s">
        <v>1309</v>
      </c>
      <c r="H310">
        <v>8.3008088050000008</v>
      </c>
      <c r="I310" t="str">
        <f>IF(Inventory[[#This Row],[METAL]] = "925 Silver",  "7113.11.00"," 7113.19.00")</f>
        <v>7113.11.00</v>
      </c>
      <c r="J310" t="str">
        <f>IF(Inventory[[#This Row],[METAL]]= "925 Silver", "7113.11.10.00"," 7113.19.10.00")</f>
        <v>7113.11.10.00</v>
      </c>
      <c r="K310" t="str">
        <f>IF(Inventory[[#This Row],[METAL]] = "925 Silver",  "7113.11.00"," 7113.19.00")</f>
        <v>7113.11.00</v>
      </c>
      <c r="L310" s="106" t="str">
        <f>PROPER(Inventory[[#This Row],[METAL]] &amp; " " &amp; Inventory[[#This Row],[Item Type]])</f>
        <v>925 Silver Earrings</v>
      </c>
      <c r="M310" s="106" t="str">
        <f>IFERROR(VLOOKUP(Inventory[[#This Row],[Short Description]],Map!$G$12:$H$32,2,FALSE), IF(F309 = "925 Silver", "7113.11.10.00", "7113.19.29.00"))</f>
        <v>7113.11.10.00</v>
      </c>
      <c r="N310" s="106" t="str">
        <f>Inventory[[#This Row],[ASIN]] &amp; " " &amp; Inventory[[#This Row],[Short Description]]</f>
        <v>B077MB4KG9 Hinged Hoop Earrings</v>
      </c>
      <c r="O310" s="33">
        <f>Inventory[[#This Row],[Total Price GBP]]/ EURtoGBP</f>
        <v>9.4224047550129697</v>
      </c>
      <c r="P310" s="33">
        <f>Inventory[[#This Row],[Total Price GBP]]/USDtoGBP</f>
        <v>11.379029812894887</v>
      </c>
      <c r="Q310" s="33">
        <f>Inventory[[#This Row],[Total Price GBP]]/ CADtoGBP</f>
        <v>14.565812289540135</v>
      </c>
      <c r="R310" s="33">
        <f>Inventory[[#This Row],[Total Price GBP]]/AUDtoGBP</f>
        <v>14.909132848983404</v>
      </c>
      <c r="S310" s="33">
        <f>IFERROR(VLOOKUP(Inventory[[#This Row],[Assigned Item SKU]],skuQuantity[#All],2,FALSE),0)</f>
        <v>0</v>
      </c>
      <c r="T310" s="33" t="str">
        <f>PROPER(Inventory[[#This Row],[METAL]] &amp; " " &amp; Inventory[[#This Row],[Item Type]])</f>
        <v>925 Silver Earrings</v>
      </c>
      <c r="U310" s="33">
        <f>Inventory[[#This Row],[Quantity]]*Inventory[[#This Row],[Weight (g)]]</f>
        <v>0</v>
      </c>
      <c r="V310" s="33">
        <f>Inventory[[#This Row],[Total Price GBP]]*Inventory[[#This Row],[Quantity]]</f>
        <v>0</v>
      </c>
      <c r="W310" s="33">
        <f>Inventory[[#This Row],[Total Cost GBP]]/EURtoGBP</f>
        <v>0</v>
      </c>
      <c r="X310" s="33">
        <f>Inventory[[#This Row],[Total Cost GBP]]/USDtoGBP</f>
        <v>0</v>
      </c>
      <c r="Y310" s="33">
        <f>Inventory[[#This Row],[Total Cost GBP]]/CADtoGBP</f>
        <v>0</v>
      </c>
      <c r="Z310" s="33">
        <f>Inventory[[#This Row],[Total Cost GBP]]*AUDtoGBP</f>
        <v>0</v>
      </c>
      <c r="AA310" s="33"/>
      <c r="AB310" s="33"/>
    </row>
    <row r="311" spans="1:28" x14ac:dyDescent="0.25">
      <c r="A311" t="s">
        <v>736</v>
      </c>
      <c r="B311" t="s">
        <v>737</v>
      </c>
      <c r="C311" t="s">
        <v>113</v>
      </c>
      <c r="D311" t="s">
        <v>706</v>
      </c>
      <c r="E311">
        <v>6.73</v>
      </c>
      <c r="F311" t="s">
        <v>116</v>
      </c>
      <c r="G311" t="s">
        <v>1309</v>
      </c>
      <c r="H311">
        <v>9.4645504475000024</v>
      </c>
      <c r="I311" t="str">
        <f>IF(Inventory[[#This Row],[METAL]] = "925 Silver",  "7113.11.00"," 7113.19.00")</f>
        <v>7113.11.00</v>
      </c>
      <c r="J311" t="str">
        <f>IF(Inventory[[#This Row],[METAL]]= "925 Silver", "7113.11.10.00"," 7113.19.10.00")</f>
        <v>7113.11.10.00</v>
      </c>
      <c r="K311" t="str">
        <f>IF(Inventory[[#This Row],[METAL]] = "925 Silver",  "7113.11.00"," 7113.19.00")</f>
        <v>7113.11.00</v>
      </c>
      <c r="L311" s="106" t="str">
        <f>PROPER(Inventory[[#This Row],[METAL]] &amp; " " &amp; Inventory[[#This Row],[Item Type]])</f>
        <v>925 Silver Earrings</v>
      </c>
      <c r="M311" s="106" t="str">
        <f>IFERROR(VLOOKUP(Inventory[[#This Row],[Short Description]],Map!$G$12:$H$32,2,FALSE), IF(F310 = "925 Silver", "7113.11.10.00", "7113.19.29.00"))</f>
        <v>7113.11.10.00</v>
      </c>
      <c r="N311" s="106" t="str">
        <f>Inventory[[#This Row],[ASIN]] &amp; " " &amp; Inventory[[#This Row],[Short Description]]</f>
        <v>B077MNB6CY Hinged Hoop Earrings</v>
      </c>
      <c r="O311" s="33">
        <f>Inventory[[#This Row],[Total Price GBP]]/ EURtoGBP</f>
        <v>10.743389859415529</v>
      </c>
      <c r="P311" s="33">
        <f>Inventory[[#This Row],[Total Price GBP]]/USDtoGBP</f>
        <v>12.974326265999348</v>
      </c>
      <c r="Q311" s="33">
        <f>Inventory[[#This Row],[Total Price GBP]]/ CADtoGBP</f>
        <v>16.607883455902357</v>
      </c>
      <c r="R311" s="33">
        <f>Inventory[[#This Row],[Total Price GBP]]/AUDtoGBP</f>
        <v>16.999336244521881</v>
      </c>
      <c r="S311" s="33">
        <f>IFERROR(VLOOKUP(Inventory[[#This Row],[Assigned Item SKU]],skuQuantity[#All],2,FALSE),0)</f>
        <v>0</v>
      </c>
      <c r="T311" s="33" t="str">
        <f>PROPER(Inventory[[#This Row],[METAL]] &amp; " " &amp; Inventory[[#This Row],[Item Type]])</f>
        <v>925 Silver Earrings</v>
      </c>
      <c r="U311" s="33">
        <f>Inventory[[#This Row],[Quantity]]*Inventory[[#This Row],[Weight (g)]]</f>
        <v>0</v>
      </c>
      <c r="V311" s="33">
        <f>Inventory[[#This Row],[Total Price GBP]]*Inventory[[#This Row],[Quantity]]</f>
        <v>0</v>
      </c>
      <c r="W311" s="33">
        <f>Inventory[[#This Row],[Total Cost GBP]]/EURtoGBP</f>
        <v>0</v>
      </c>
      <c r="X311" s="33">
        <f>Inventory[[#This Row],[Total Cost GBP]]/USDtoGBP</f>
        <v>0</v>
      </c>
      <c r="Y311" s="33">
        <f>Inventory[[#This Row],[Total Cost GBP]]/CADtoGBP</f>
        <v>0</v>
      </c>
      <c r="Z311" s="33">
        <f>Inventory[[#This Row],[Total Cost GBP]]*AUDtoGBP</f>
        <v>0</v>
      </c>
      <c r="AA311" s="33"/>
      <c r="AB311" s="33"/>
    </row>
    <row r="312" spans="1:28" x14ac:dyDescent="0.25">
      <c r="A312" t="s">
        <v>738</v>
      </c>
      <c r="B312" t="s">
        <v>739</v>
      </c>
      <c r="C312" t="s">
        <v>113</v>
      </c>
      <c r="D312" t="s">
        <v>706</v>
      </c>
      <c r="E312">
        <v>1.2</v>
      </c>
      <c r="F312" t="s">
        <v>116</v>
      </c>
      <c r="G312" t="s">
        <v>1309</v>
      </c>
      <c r="H312">
        <v>2.2723653099999996</v>
      </c>
      <c r="I312" t="str">
        <f>IF(Inventory[[#This Row],[METAL]] = "925 Silver",  "7113.11.00"," 7113.19.00")</f>
        <v>7113.11.00</v>
      </c>
      <c r="J312" t="str">
        <f>IF(Inventory[[#This Row],[METAL]]= "925 Silver", "7113.11.10.00"," 7113.19.10.00")</f>
        <v>7113.11.10.00</v>
      </c>
      <c r="K312" t="str">
        <f>IF(Inventory[[#This Row],[METAL]] = "925 Silver",  "7113.11.00"," 7113.19.00")</f>
        <v>7113.11.00</v>
      </c>
      <c r="L312" s="106" t="str">
        <f>PROPER(Inventory[[#This Row],[METAL]] &amp; " " &amp; Inventory[[#This Row],[Item Type]])</f>
        <v>925 Silver Earrings</v>
      </c>
      <c r="M312" s="106" t="str">
        <f>IFERROR(VLOOKUP(Inventory[[#This Row],[Short Description]],Map!$G$12:$H$32,2,FALSE), IF(F311 = "925 Silver", "7113.11.10.00", "7113.19.29.00"))</f>
        <v>7113.11.10.00</v>
      </c>
      <c r="N312" s="106" t="str">
        <f>Inventory[[#This Row],[ASIN]] &amp; " " &amp; Inventory[[#This Row],[Short Description]]</f>
        <v>B0783Q3T1V Hinged Hoop Earrings</v>
      </c>
      <c r="O312" s="33">
        <f>Inventory[[#This Row],[Total Price GBP]]/ EURtoGBP</f>
        <v>2.5794047550129684</v>
      </c>
      <c r="P312" s="33">
        <f>Inventory[[#This Row],[Total Price GBP]]/USDtoGBP</f>
        <v>3.1150353195345191</v>
      </c>
      <c r="Q312" s="33">
        <f>Inventory[[#This Row],[Total Price GBP]]/ CADtoGBP</f>
        <v>3.9874242783167766</v>
      </c>
      <c r="R312" s="33">
        <f>Inventory[[#This Row],[Total Price GBP]]/AUDtoGBP</f>
        <v>4.0814090631510878</v>
      </c>
      <c r="S312" s="33">
        <f>IFERROR(VLOOKUP(Inventory[[#This Row],[Assigned Item SKU]],skuQuantity[#All],2,FALSE),0)</f>
        <v>0</v>
      </c>
      <c r="T312" s="33" t="str">
        <f>PROPER(Inventory[[#This Row],[METAL]] &amp; " " &amp; Inventory[[#This Row],[Item Type]])</f>
        <v>925 Silver Earrings</v>
      </c>
      <c r="U312" s="33">
        <f>Inventory[[#This Row],[Quantity]]*Inventory[[#This Row],[Weight (g)]]</f>
        <v>0</v>
      </c>
      <c r="V312" s="33">
        <f>Inventory[[#This Row],[Total Price GBP]]*Inventory[[#This Row],[Quantity]]</f>
        <v>0</v>
      </c>
      <c r="W312" s="33">
        <f>Inventory[[#This Row],[Total Cost GBP]]/EURtoGBP</f>
        <v>0</v>
      </c>
      <c r="X312" s="33">
        <f>Inventory[[#This Row],[Total Cost GBP]]/USDtoGBP</f>
        <v>0</v>
      </c>
      <c r="Y312" s="33">
        <f>Inventory[[#This Row],[Total Cost GBP]]/CADtoGBP</f>
        <v>0</v>
      </c>
      <c r="Z312" s="33">
        <f>Inventory[[#This Row],[Total Cost GBP]]*AUDtoGBP</f>
        <v>0</v>
      </c>
      <c r="AA312" s="33"/>
      <c r="AB312" s="33"/>
    </row>
    <row r="313" spans="1:28" x14ac:dyDescent="0.25">
      <c r="A313" t="s">
        <v>740</v>
      </c>
      <c r="B313" t="s">
        <v>741</v>
      </c>
      <c r="C313" t="s">
        <v>113</v>
      </c>
      <c r="D313" t="s">
        <v>706</v>
      </c>
      <c r="E313">
        <v>2.16</v>
      </c>
      <c r="F313" t="s">
        <v>116</v>
      </c>
      <c r="G313" t="s">
        <v>1309</v>
      </c>
      <c r="H313">
        <v>3.557869438</v>
      </c>
      <c r="I313" t="str">
        <f>IF(Inventory[[#This Row],[METAL]] = "925 Silver",  "7113.11.00"," 7113.19.00")</f>
        <v>7113.11.00</v>
      </c>
      <c r="J313" t="str">
        <f>IF(Inventory[[#This Row],[METAL]]= "925 Silver", "7113.11.10.00"," 7113.19.10.00")</f>
        <v>7113.11.10.00</v>
      </c>
      <c r="K313" t="str">
        <f>IF(Inventory[[#This Row],[METAL]] = "925 Silver",  "7113.11.00"," 7113.19.00")</f>
        <v>7113.11.00</v>
      </c>
      <c r="L313" s="106" t="str">
        <f>PROPER(Inventory[[#This Row],[METAL]] &amp; " " &amp; Inventory[[#This Row],[Item Type]])</f>
        <v>925 Silver Earrings</v>
      </c>
      <c r="M313" s="106" t="str">
        <f>IFERROR(VLOOKUP(Inventory[[#This Row],[Short Description]],Map!$G$12:$H$32,2,FALSE), IF(F312 = "925 Silver", "7113.11.10.00", "7113.19.29.00"))</f>
        <v>7113.11.10.00</v>
      </c>
      <c r="N313" s="106" t="str">
        <f>Inventory[[#This Row],[ASIN]] &amp; " " &amp; Inventory[[#This Row],[Short Description]]</f>
        <v>B077MJN75W Hinged Hoop Earrings</v>
      </c>
      <c r="O313" s="33">
        <f>Inventory[[#This Row],[Total Price GBP]]/ EURtoGBP</f>
        <v>4.0386047550129689</v>
      </c>
      <c r="P313" s="33">
        <f>Inventory[[#This Row],[Total Price GBP]]/USDtoGBP</f>
        <v>4.8772479111918994</v>
      </c>
      <c r="Q313" s="33">
        <f>Inventory[[#This Row],[Total Price GBP]]/ CADtoGBP</f>
        <v>6.2431576972817222</v>
      </c>
      <c r="R313" s="33">
        <f>Inventory[[#This Row],[Total Price GBP]]/AUDtoGBP</f>
        <v>6.3903107945973128</v>
      </c>
      <c r="S313" s="33">
        <f>IFERROR(VLOOKUP(Inventory[[#This Row],[Assigned Item SKU]],skuQuantity[#All],2,FALSE),0)</f>
        <v>0</v>
      </c>
      <c r="T313" s="33" t="str">
        <f>PROPER(Inventory[[#This Row],[METAL]] &amp; " " &amp; Inventory[[#This Row],[Item Type]])</f>
        <v>925 Silver Earrings</v>
      </c>
      <c r="U313" s="33">
        <f>Inventory[[#This Row],[Quantity]]*Inventory[[#This Row],[Weight (g)]]</f>
        <v>0</v>
      </c>
      <c r="V313" s="33">
        <f>Inventory[[#This Row],[Total Price GBP]]*Inventory[[#This Row],[Quantity]]</f>
        <v>0</v>
      </c>
      <c r="W313" s="33">
        <f>Inventory[[#This Row],[Total Cost GBP]]/EURtoGBP</f>
        <v>0</v>
      </c>
      <c r="X313" s="33">
        <f>Inventory[[#This Row],[Total Cost GBP]]/USDtoGBP</f>
        <v>0</v>
      </c>
      <c r="Y313" s="33">
        <f>Inventory[[#This Row],[Total Cost GBP]]/CADtoGBP</f>
        <v>0</v>
      </c>
      <c r="Z313" s="33">
        <f>Inventory[[#This Row],[Total Cost GBP]]*AUDtoGBP</f>
        <v>0</v>
      </c>
      <c r="AA313" s="33"/>
      <c r="AB313" s="33"/>
    </row>
    <row r="314" spans="1:28" x14ac:dyDescent="0.25">
      <c r="A314" t="s">
        <v>742</v>
      </c>
      <c r="B314" t="s">
        <v>743</v>
      </c>
      <c r="C314" t="s">
        <v>113</v>
      </c>
      <c r="D314" t="s">
        <v>706</v>
      </c>
      <c r="E314">
        <v>3.1</v>
      </c>
      <c r="F314" t="s">
        <v>116</v>
      </c>
      <c r="G314" t="s">
        <v>1309</v>
      </c>
      <c r="H314">
        <v>4.9689991750000004</v>
      </c>
      <c r="I314" t="str">
        <f>IF(Inventory[[#This Row],[METAL]] = "925 Silver",  "7113.11.00"," 7113.19.00")</f>
        <v>7113.11.00</v>
      </c>
      <c r="J314" t="str">
        <f>IF(Inventory[[#This Row],[METAL]]= "925 Silver", "7113.11.10.00"," 7113.19.10.00")</f>
        <v>7113.11.10.00</v>
      </c>
      <c r="K314" t="str">
        <f>IF(Inventory[[#This Row],[METAL]] = "925 Silver",  "7113.11.00"," 7113.19.00")</f>
        <v>7113.11.00</v>
      </c>
      <c r="L314" s="106" t="str">
        <f>PROPER(Inventory[[#This Row],[METAL]] &amp; " " &amp; Inventory[[#This Row],[Item Type]])</f>
        <v>925 Silver Earrings</v>
      </c>
      <c r="M314" s="106" t="str">
        <f>IFERROR(VLOOKUP(Inventory[[#This Row],[Short Description]],Map!$G$12:$H$32,2,FALSE), IF(F313 = "925 Silver", "7113.11.10.00", "7113.19.29.00"))</f>
        <v>7113.11.10.00</v>
      </c>
      <c r="N314" s="106" t="str">
        <f>Inventory[[#This Row],[ASIN]] &amp; " " &amp; Inventory[[#This Row],[Short Description]]</f>
        <v>B077MQDBZ4 Hinged Hoop Earrings</v>
      </c>
      <c r="O314" s="33">
        <f>Inventory[[#This Row],[Total Price GBP]]/ EURtoGBP</f>
        <v>5.6404047550129697</v>
      </c>
      <c r="P314" s="33">
        <f>Inventory[[#This Row],[Total Price GBP]]/USDtoGBP</f>
        <v>6.8116723419188663</v>
      </c>
      <c r="Q314" s="33">
        <f>Inventory[[#This Row],[Total Price GBP]]/ CADtoGBP</f>
        <v>8.7193321699366368</v>
      </c>
      <c r="R314" s="33">
        <f>Inventory[[#This Row],[Total Price GBP]]/AUDtoGBP</f>
        <v>8.9248494414110215</v>
      </c>
      <c r="S314" s="33">
        <f>IFERROR(VLOOKUP(Inventory[[#This Row],[Assigned Item SKU]],skuQuantity[#All],2,FALSE),0)</f>
        <v>0</v>
      </c>
      <c r="T314" s="33" t="str">
        <f>PROPER(Inventory[[#This Row],[METAL]] &amp; " " &amp; Inventory[[#This Row],[Item Type]])</f>
        <v>925 Silver Earrings</v>
      </c>
      <c r="U314" s="33">
        <f>Inventory[[#This Row],[Quantity]]*Inventory[[#This Row],[Weight (g)]]</f>
        <v>0</v>
      </c>
      <c r="V314" s="33">
        <f>Inventory[[#This Row],[Total Price GBP]]*Inventory[[#This Row],[Quantity]]</f>
        <v>0</v>
      </c>
      <c r="W314" s="33">
        <f>Inventory[[#This Row],[Total Cost GBP]]/EURtoGBP</f>
        <v>0</v>
      </c>
      <c r="X314" s="33">
        <f>Inventory[[#This Row],[Total Cost GBP]]/USDtoGBP</f>
        <v>0</v>
      </c>
      <c r="Y314" s="33">
        <f>Inventory[[#This Row],[Total Cost GBP]]/CADtoGBP</f>
        <v>0</v>
      </c>
      <c r="Z314" s="33">
        <f>Inventory[[#This Row],[Total Cost GBP]]*AUDtoGBP</f>
        <v>0</v>
      </c>
      <c r="AA314" s="33"/>
      <c r="AB314" s="33"/>
    </row>
    <row r="315" spans="1:28" x14ac:dyDescent="0.25">
      <c r="A315" t="s">
        <v>744</v>
      </c>
      <c r="B315" t="s">
        <v>745</v>
      </c>
      <c r="C315" t="s">
        <v>113</v>
      </c>
      <c r="D315" t="s">
        <v>706</v>
      </c>
      <c r="E315">
        <v>4.29</v>
      </c>
      <c r="F315" t="s">
        <v>116</v>
      </c>
      <c r="G315" t="s">
        <v>1309</v>
      </c>
      <c r="H315">
        <v>6.2367078100000013</v>
      </c>
      <c r="I315" t="str">
        <f>IF(Inventory[[#This Row],[METAL]] = "925 Silver",  "7113.11.00"," 7113.19.00")</f>
        <v>7113.11.00</v>
      </c>
      <c r="J315" t="str">
        <f>IF(Inventory[[#This Row],[METAL]]= "925 Silver", "7113.11.10.00"," 7113.19.10.00")</f>
        <v>7113.11.10.00</v>
      </c>
      <c r="K315" t="str">
        <f>IF(Inventory[[#This Row],[METAL]] = "925 Silver",  "7113.11.00"," 7113.19.00")</f>
        <v>7113.11.00</v>
      </c>
      <c r="L315" s="106" t="str">
        <f>PROPER(Inventory[[#This Row],[METAL]] &amp; " " &amp; Inventory[[#This Row],[Item Type]])</f>
        <v>925 Silver Earrings</v>
      </c>
      <c r="M315" s="106" t="str">
        <f>IFERROR(VLOOKUP(Inventory[[#This Row],[Short Description]],Map!$G$12:$H$32,2,FALSE), IF(F314 = "925 Silver", "7113.11.10.00", "7113.19.29.00"))</f>
        <v>7113.11.10.00</v>
      </c>
      <c r="N315" s="106" t="str">
        <f>Inventory[[#This Row],[ASIN]] &amp; " " &amp; Inventory[[#This Row],[Short Description]]</f>
        <v>B077MJNZC7 Hinged Hoop Earrings</v>
      </c>
      <c r="O315" s="33">
        <f>Inventory[[#This Row],[Total Price GBP]]/ EURtoGBP</f>
        <v>7.0794047550129706</v>
      </c>
      <c r="P315" s="33">
        <f>Inventory[[#This Row],[Total Price GBP]]/USDtoGBP</f>
        <v>8.5494902691358146</v>
      </c>
      <c r="Q315" s="33">
        <f>Inventory[[#This Row],[Total Price GBP]]/ CADtoGBP</f>
        <v>10.943839016078741</v>
      </c>
      <c r="R315" s="33">
        <f>Inventory[[#This Row],[Total Price GBP]]/AUDtoGBP</f>
        <v>11.201788580357785</v>
      </c>
      <c r="S315" s="33">
        <f>IFERROR(VLOOKUP(Inventory[[#This Row],[Assigned Item SKU]],skuQuantity[#All],2,FALSE),0)</f>
        <v>0</v>
      </c>
      <c r="T315" s="33" t="str">
        <f>PROPER(Inventory[[#This Row],[METAL]] &amp; " " &amp; Inventory[[#This Row],[Item Type]])</f>
        <v>925 Silver Earrings</v>
      </c>
      <c r="U315" s="33">
        <f>Inventory[[#This Row],[Quantity]]*Inventory[[#This Row],[Weight (g)]]</f>
        <v>0</v>
      </c>
      <c r="V315" s="33">
        <f>Inventory[[#This Row],[Total Price GBP]]*Inventory[[#This Row],[Quantity]]</f>
        <v>0</v>
      </c>
      <c r="W315" s="33">
        <f>Inventory[[#This Row],[Total Cost GBP]]/EURtoGBP</f>
        <v>0</v>
      </c>
      <c r="X315" s="33">
        <f>Inventory[[#This Row],[Total Cost GBP]]/USDtoGBP</f>
        <v>0</v>
      </c>
      <c r="Y315" s="33">
        <f>Inventory[[#This Row],[Total Cost GBP]]/CADtoGBP</f>
        <v>0</v>
      </c>
      <c r="Z315" s="33">
        <f>Inventory[[#This Row],[Total Cost GBP]]*AUDtoGBP</f>
        <v>0</v>
      </c>
      <c r="AA315" s="33"/>
      <c r="AB315" s="33"/>
    </row>
    <row r="316" spans="1:28" x14ac:dyDescent="0.25">
      <c r="A316" t="s">
        <v>746</v>
      </c>
      <c r="B316" t="s">
        <v>747</v>
      </c>
      <c r="C316" t="s">
        <v>113</v>
      </c>
      <c r="D316" t="s">
        <v>706</v>
      </c>
      <c r="E316">
        <v>5.94</v>
      </c>
      <c r="F316" t="s">
        <v>116</v>
      </c>
      <c r="G316" t="s">
        <v>1309</v>
      </c>
      <c r="H316">
        <v>8.3008088050000008</v>
      </c>
      <c r="I316" t="str">
        <f>IF(Inventory[[#This Row],[METAL]] = "925 Silver",  "7113.11.00"," 7113.19.00")</f>
        <v>7113.11.00</v>
      </c>
      <c r="J316" t="str">
        <f>IF(Inventory[[#This Row],[METAL]]= "925 Silver", "7113.11.10.00"," 7113.19.10.00")</f>
        <v>7113.11.10.00</v>
      </c>
      <c r="K316" t="str">
        <f>IF(Inventory[[#This Row],[METAL]] = "925 Silver",  "7113.11.00"," 7113.19.00")</f>
        <v>7113.11.00</v>
      </c>
      <c r="L316" s="106" t="str">
        <f>PROPER(Inventory[[#This Row],[METAL]] &amp; " " &amp; Inventory[[#This Row],[Item Type]])</f>
        <v>925 Silver Earrings</v>
      </c>
      <c r="M316" s="106" t="str">
        <f>IFERROR(VLOOKUP(Inventory[[#This Row],[Short Description]],Map!$G$12:$H$32,2,FALSE), IF(F315 = "925 Silver", "7113.11.10.00", "7113.19.29.00"))</f>
        <v>7113.11.10.00</v>
      </c>
      <c r="N316" s="106" t="str">
        <f>Inventory[[#This Row],[ASIN]] &amp; " " &amp; Inventory[[#This Row],[Short Description]]</f>
        <v>B077MGCJCQ Hinged Hoop Earrings</v>
      </c>
      <c r="O316" s="33">
        <f>Inventory[[#This Row],[Total Price GBP]]/ EURtoGBP</f>
        <v>9.4224047550129697</v>
      </c>
      <c r="P316" s="33">
        <f>Inventory[[#This Row],[Total Price GBP]]/USDtoGBP</f>
        <v>11.379029812894887</v>
      </c>
      <c r="Q316" s="33">
        <f>Inventory[[#This Row],[Total Price GBP]]/ CADtoGBP</f>
        <v>14.565812289540135</v>
      </c>
      <c r="R316" s="33">
        <f>Inventory[[#This Row],[Total Price GBP]]/AUDtoGBP</f>
        <v>14.909132848983404</v>
      </c>
      <c r="S316" s="33">
        <f>IFERROR(VLOOKUP(Inventory[[#This Row],[Assigned Item SKU]],skuQuantity[#All],2,FALSE),0)</f>
        <v>0</v>
      </c>
      <c r="T316" s="33" t="str">
        <f>PROPER(Inventory[[#This Row],[METAL]] &amp; " " &amp; Inventory[[#This Row],[Item Type]])</f>
        <v>925 Silver Earrings</v>
      </c>
      <c r="U316" s="33">
        <f>Inventory[[#This Row],[Quantity]]*Inventory[[#This Row],[Weight (g)]]</f>
        <v>0</v>
      </c>
      <c r="V316" s="33">
        <f>Inventory[[#This Row],[Total Price GBP]]*Inventory[[#This Row],[Quantity]]</f>
        <v>0</v>
      </c>
      <c r="W316" s="33">
        <f>Inventory[[#This Row],[Total Cost GBP]]/EURtoGBP</f>
        <v>0</v>
      </c>
      <c r="X316" s="33">
        <f>Inventory[[#This Row],[Total Cost GBP]]/USDtoGBP</f>
        <v>0</v>
      </c>
      <c r="Y316" s="33">
        <f>Inventory[[#This Row],[Total Cost GBP]]/CADtoGBP</f>
        <v>0</v>
      </c>
      <c r="Z316" s="33">
        <f>Inventory[[#This Row],[Total Cost GBP]]*AUDtoGBP</f>
        <v>0</v>
      </c>
      <c r="AA316" s="33"/>
      <c r="AB316" s="33"/>
    </row>
    <row r="317" spans="1:28" x14ac:dyDescent="0.25">
      <c r="A317" t="s">
        <v>748</v>
      </c>
      <c r="B317" t="s">
        <v>749</v>
      </c>
      <c r="C317" t="s">
        <v>113</v>
      </c>
      <c r="D317" t="s">
        <v>706</v>
      </c>
      <c r="E317">
        <v>6.73</v>
      </c>
      <c r="F317" t="s">
        <v>116</v>
      </c>
      <c r="G317" t="s">
        <v>1309</v>
      </c>
      <c r="H317">
        <v>9.4645504475000024</v>
      </c>
      <c r="I317" t="str">
        <f>IF(Inventory[[#This Row],[METAL]] = "925 Silver",  "7113.11.00"," 7113.19.00")</f>
        <v>7113.11.00</v>
      </c>
      <c r="J317" t="str">
        <f>IF(Inventory[[#This Row],[METAL]]= "925 Silver", "7113.11.10.00"," 7113.19.10.00")</f>
        <v>7113.11.10.00</v>
      </c>
      <c r="K317" t="str">
        <f>IF(Inventory[[#This Row],[METAL]] = "925 Silver",  "7113.11.00"," 7113.19.00")</f>
        <v>7113.11.00</v>
      </c>
      <c r="L317" s="106" t="str">
        <f>PROPER(Inventory[[#This Row],[METAL]] &amp; " " &amp; Inventory[[#This Row],[Item Type]])</f>
        <v>925 Silver Earrings</v>
      </c>
      <c r="M317" s="106" t="str">
        <f>IFERROR(VLOOKUP(Inventory[[#This Row],[Short Description]],Map!$G$12:$H$32,2,FALSE), IF(F316 = "925 Silver", "7113.11.10.00", "7113.19.29.00"))</f>
        <v>7113.11.10.00</v>
      </c>
      <c r="N317" s="106" t="str">
        <f>Inventory[[#This Row],[ASIN]] &amp; " " &amp; Inventory[[#This Row],[Short Description]]</f>
        <v>B077MRKFV9 Hinged Hoop Earrings</v>
      </c>
      <c r="O317" s="33">
        <f>Inventory[[#This Row],[Total Price GBP]]/ EURtoGBP</f>
        <v>10.743389859415529</v>
      </c>
      <c r="P317" s="33">
        <f>Inventory[[#This Row],[Total Price GBP]]/USDtoGBP</f>
        <v>12.974326265999348</v>
      </c>
      <c r="Q317" s="33">
        <f>Inventory[[#This Row],[Total Price GBP]]/ CADtoGBP</f>
        <v>16.607883455902357</v>
      </c>
      <c r="R317" s="33">
        <f>Inventory[[#This Row],[Total Price GBP]]/AUDtoGBP</f>
        <v>16.999336244521881</v>
      </c>
      <c r="S317" s="33">
        <f>IFERROR(VLOOKUP(Inventory[[#This Row],[Assigned Item SKU]],skuQuantity[#All],2,FALSE),0)</f>
        <v>0</v>
      </c>
      <c r="T317" s="33" t="str">
        <f>PROPER(Inventory[[#This Row],[METAL]] &amp; " " &amp; Inventory[[#This Row],[Item Type]])</f>
        <v>925 Silver Earrings</v>
      </c>
      <c r="U317" s="33">
        <f>Inventory[[#This Row],[Quantity]]*Inventory[[#This Row],[Weight (g)]]</f>
        <v>0</v>
      </c>
      <c r="V317" s="33">
        <f>Inventory[[#This Row],[Total Price GBP]]*Inventory[[#This Row],[Quantity]]</f>
        <v>0</v>
      </c>
      <c r="W317" s="33">
        <f>Inventory[[#This Row],[Total Cost GBP]]/EURtoGBP</f>
        <v>0</v>
      </c>
      <c r="X317" s="33">
        <f>Inventory[[#This Row],[Total Cost GBP]]/USDtoGBP</f>
        <v>0</v>
      </c>
      <c r="Y317" s="33">
        <f>Inventory[[#This Row],[Total Cost GBP]]/CADtoGBP</f>
        <v>0</v>
      </c>
      <c r="Z317" s="33">
        <f>Inventory[[#This Row],[Total Cost GBP]]*AUDtoGBP</f>
        <v>0</v>
      </c>
      <c r="AA317" s="33"/>
      <c r="AB317" s="33"/>
    </row>
    <row r="318" spans="1:28" x14ac:dyDescent="0.25">
      <c r="A318" t="s">
        <v>2</v>
      </c>
      <c r="B318" t="s">
        <v>750</v>
      </c>
      <c r="C318" t="s">
        <v>113</v>
      </c>
      <c r="D318" t="s">
        <v>706</v>
      </c>
      <c r="E318">
        <v>1.1599999999999999</v>
      </c>
      <c r="F318" t="s">
        <v>116</v>
      </c>
      <c r="G318" t="s">
        <v>1309</v>
      </c>
      <c r="H318">
        <v>1.9270270300000001</v>
      </c>
      <c r="I318" t="str">
        <f>IF(Inventory[[#This Row],[METAL]] = "925 Silver",  "7113.11.00"," 7113.19.00")</f>
        <v>7113.11.00</v>
      </c>
      <c r="J318" t="str">
        <f>IF(Inventory[[#This Row],[METAL]]= "925 Silver", "7113.11.10.00"," 7113.19.10.00")</f>
        <v>7113.11.10.00</v>
      </c>
      <c r="K318" t="str">
        <f>IF(Inventory[[#This Row],[METAL]] = "925 Silver",  "7113.11.00"," 7113.19.00")</f>
        <v>7113.11.00</v>
      </c>
      <c r="L318" s="106" t="str">
        <f>PROPER(Inventory[[#This Row],[METAL]] &amp; " " &amp; Inventory[[#This Row],[Item Type]])</f>
        <v>925 Silver Earrings</v>
      </c>
      <c r="M318" s="106" t="str">
        <f>IFERROR(VLOOKUP(Inventory[[#This Row],[Short Description]],Map!$G$12:$H$32,2,FALSE), IF(F317 = "925 Silver", "7113.11.10.00", "7113.19.29.00"))</f>
        <v>7113.11.10.00</v>
      </c>
      <c r="N318" s="106" t="str">
        <f>Inventory[[#This Row],[ASIN]] &amp; " " &amp; Inventory[[#This Row],[Short Description]]</f>
        <v>B06XYW4WQF Hinged Hoop Earrings</v>
      </c>
      <c r="O318" s="33">
        <f>Inventory[[#This Row],[Total Price GBP]]/ EURtoGBP</f>
        <v>2.1874047550129689</v>
      </c>
      <c r="P318" s="33">
        <f>Inventory[[#This Row],[Total Price GBP]]/USDtoGBP</f>
        <v>2.6416339105914739</v>
      </c>
      <c r="Q318" s="33">
        <f>Inventory[[#This Row],[Total Price GBP]]/ CADtoGBP</f>
        <v>3.3814432611606242</v>
      </c>
      <c r="R318" s="33">
        <f>Inventory[[#This Row],[Total Price GBP]]/AUDtoGBP</f>
        <v>3.4611448918744161</v>
      </c>
      <c r="S318" s="33">
        <f>IFERROR(VLOOKUP(Inventory[[#This Row],[Assigned Item SKU]],skuQuantity[#All],2,FALSE),0)</f>
        <v>10</v>
      </c>
      <c r="T318" s="33" t="str">
        <f>PROPER(Inventory[[#This Row],[METAL]] &amp; " " &amp; Inventory[[#This Row],[Item Type]])</f>
        <v>925 Silver Earrings</v>
      </c>
      <c r="U318" s="33">
        <f>Inventory[[#This Row],[Quantity]]*Inventory[[#This Row],[Weight (g)]]</f>
        <v>11.6</v>
      </c>
      <c r="V318" s="33">
        <f>Inventory[[#This Row],[Total Price GBP]]*Inventory[[#This Row],[Quantity]]</f>
        <v>19.2702703</v>
      </c>
      <c r="W318" s="33">
        <f>Inventory[[#This Row],[Total Cost GBP]]/EURtoGBP</f>
        <v>21.874047550129688</v>
      </c>
      <c r="X318" s="33">
        <f>Inventory[[#This Row],[Total Cost GBP]]/USDtoGBP</f>
        <v>26.416339105914737</v>
      </c>
      <c r="Y318" s="33">
        <f>Inventory[[#This Row],[Total Cost GBP]]/CADtoGBP</f>
        <v>33.814432611606243</v>
      </c>
      <c r="Z318" s="33">
        <f>Inventory[[#This Row],[Total Cost GBP]]*AUDtoGBP</f>
        <v>10.728915692228</v>
      </c>
      <c r="AA318" s="33"/>
      <c r="AB318" s="33"/>
    </row>
    <row r="319" spans="1:28" x14ac:dyDescent="0.25">
      <c r="A319" t="s">
        <v>751</v>
      </c>
      <c r="B319" t="s">
        <v>752</v>
      </c>
      <c r="C319" t="s">
        <v>113</v>
      </c>
      <c r="D319" t="s">
        <v>706</v>
      </c>
      <c r="E319">
        <v>1.65</v>
      </c>
      <c r="F319" t="s">
        <v>116</v>
      </c>
      <c r="G319" t="s">
        <v>1309</v>
      </c>
      <c r="H319">
        <v>2.4573679599999996</v>
      </c>
      <c r="I319" t="str">
        <f>IF(Inventory[[#This Row],[METAL]] = "925 Silver",  "7113.11.00"," 7113.19.00")</f>
        <v>7113.11.00</v>
      </c>
      <c r="J319" t="str">
        <f>IF(Inventory[[#This Row],[METAL]]= "925 Silver", "7113.11.10.00"," 7113.19.10.00")</f>
        <v>7113.11.10.00</v>
      </c>
      <c r="K319" t="str">
        <f>IF(Inventory[[#This Row],[METAL]] = "925 Silver",  "7113.11.00"," 7113.19.00")</f>
        <v>7113.11.00</v>
      </c>
      <c r="L319" s="106" t="str">
        <f>PROPER(Inventory[[#This Row],[METAL]] &amp; " " &amp; Inventory[[#This Row],[Item Type]])</f>
        <v>925 Silver Earrings</v>
      </c>
      <c r="M319" s="106" t="str">
        <f>IFERROR(VLOOKUP(Inventory[[#This Row],[Short Description]],Map!$G$12:$H$32,2,FALSE), IF(F318 = "925 Silver", "7113.11.10.00", "7113.19.29.00"))</f>
        <v>7113.11.10.00</v>
      </c>
      <c r="N319" s="106" t="str">
        <f>Inventory[[#This Row],[ASIN]] &amp; " " &amp; Inventory[[#This Row],[Short Description]]</f>
        <v>B06XYVM7F4 Hinged Hoop Earrings</v>
      </c>
      <c r="O319" s="33">
        <f>Inventory[[#This Row],[Total Price GBP]]/ EURtoGBP</f>
        <v>2.7894047550129684</v>
      </c>
      <c r="P319" s="33">
        <f>Inventory[[#This Row],[Total Price GBP]]/USDtoGBP</f>
        <v>3.3686432171825795</v>
      </c>
      <c r="Q319" s="33">
        <f>Inventory[[#This Row],[Total Price GBP]]/ CADtoGBP</f>
        <v>4.3120569660790009</v>
      </c>
      <c r="R319" s="33">
        <f>Inventory[[#This Row],[Total Price GBP]]/AUDtoGBP</f>
        <v>4.4136934406207331</v>
      </c>
      <c r="S319" s="33">
        <f>IFERROR(VLOOKUP(Inventory[[#This Row],[Assigned Item SKU]],skuQuantity[#All],2,FALSE),0)</f>
        <v>0</v>
      </c>
      <c r="T319" s="33" t="str">
        <f>PROPER(Inventory[[#This Row],[METAL]] &amp; " " &amp; Inventory[[#This Row],[Item Type]])</f>
        <v>925 Silver Earrings</v>
      </c>
      <c r="U319" s="33">
        <f>Inventory[[#This Row],[Quantity]]*Inventory[[#This Row],[Weight (g)]]</f>
        <v>0</v>
      </c>
      <c r="V319" s="33">
        <f>Inventory[[#This Row],[Total Price GBP]]*Inventory[[#This Row],[Quantity]]</f>
        <v>0</v>
      </c>
      <c r="W319" s="33">
        <f>Inventory[[#This Row],[Total Cost GBP]]/EURtoGBP</f>
        <v>0</v>
      </c>
      <c r="X319" s="33">
        <f>Inventory[[#This Row],[Total Cost GBP]]/USDtoGBP</f>
        <v>0</v>
      </c>
      <c r="Y319" s="33">
        <f>Inventory[[#This Row],[Total Cost GBP]]/CADtoGBP</f>
        <v>0</v>
      </c>
      <c r="Z319" s="33">
        <f>Inventory[[#This Row],[Total Cost GBP]]*AUDtoGBP</f>
        <v>0</v>
      </c>
      <c r="AA319" s="33"/>
      <c r="AB319" s="33"/>
    </row>
    <row r="320" spans="1:28" x14ac:dyDescent="0.25">
      <c r="A320" t="s">
        <v>1</v>
      </c>
      <c r="B320" t="s">
        <v>753</v>
      </c>
      <c r="C320" t="s">
        <v>113</v>
      </c>
      <c r="D320" t="s">
        <v>706</v>
      </c>
      <c r="E320">
        <v>2.65</v>
      </c>
      <c r="F320" t="s">
        <v>116</v>
      </c>
      <c r="G320" t="s">
        <v>1309</v>
      </c>
      <c r="H320">
        <v>3.574872062499999</v>
      </c>
      <c r="I320" t="str">
        <f>IF(Inventory[[#This Row],[METAL]] = "925 Silver",  "7113.11.00"," 7113.19.00")</f>
        <v>7113.11.00</v>
      </c>
      <c r="J320" t="str">
        <f>IF(Inventory[[#This Row],[METAL]]= "925 Silver", "7113.11.10.00"," 7113.19.10.00")</f>
        <v>7113.11.10.00</v>
      </c>
      <c r="K320" t="str">
        <f>IF(Inventory[[#This Row],[METAL]] = "925 Silver",  "7113.11.00"," 7113.19.00")</f>
        <v>7113.11.00</v>
      </c>
      <c r="L320" s="106" t="str">
        <f>PROPER(Inventory[[#This Row],[METAL]] &amp; " " &amp; Inventory[[#This Row],[Item Type]])</f>
        <v>925 Silver Earrings</v>
      </c>
      <c r="M320" s="106" t="str">
        <f>IFERROR(VLOOKUP(Inventory[[#This Row],[Short Description]],Map!$G$12:$H$32,2,FALSE), IF(F319 = "925 Silver", "7113.11.10.00", "7113.19.29.00"))</f>
        <v>7113.11.10.00</v>
      </c>
      <c r="N320" s="106" t="str">
        <f>Inventory[[#This Row],[ASIN]] &amp; " " &amp; Inventory[[#This Row],[Short Description]]</f>
        <v>B06XZ8ZM2L Hinged Hoop Earrings</v>
      </c>
      <c r="O320" s="33">
        <f>Inventory[[#This Row],[Total Price GBP]]/ EURtoGBP</f>
        <v>4.0579047550129674</v>
      </c>
      <c r="P320" s="33">
        <f>Inventory[[#This Row],[Total Price GBP]]/USDtoGBP</f>
        <v>4.9005556846424101</v>
      </c>
      <c r="Q320" s="33">
        <f>Inventory[[#This Row],[Total Price GBP]]/ CADtoGBP</f>
        <v>6.2729929871570107</v>
      </c>
      <c r="R320" s="33">
        <f>Inventory[[#This Row],[Total Price GBP]]/AUDtoGBP</f>
        <v>6.4208493111933311</v>
      </c>
      <c r="S320" s="33">
        <f>IFERROR(VLOOKUP(Inventory[[#This Row],[Assigned Item SKU]],skuQuantity[#All],2,FALSE),0)</f>
        <v>0</v>
      </c>
      <c r="T320" s="33" t="str">
        <f>PROPER(Inventory[[#This Row],[METAL]] &amp; " " &amp; Inventory[[#This Row],[Item Type]])</f>
        <v>925 Silver Earrings</v>
      </c>
      <c r="U320" s="33">
        <f>Inventory[[#This Row],[Quantity]]*Inventory[[#This Row],[Weight (g)]]</f>
        <v>0</v>
      </c>
      <c r="V320" s="33">
        <f>Inventory[[#This Row],[Total Price GBP]]*Inventory[[#This Row],[Quantity]]</f>
        <v>0</v>
      </c>
      <c r="W320" s="33">
        <f>Inventory[[#This Row],[Total Cost GBP]]/EURtoGBP</f>
        <v>0</v>
      </c>
      <c r="X320" s="33">
        <f>Inventory[[#This Row],[Total Cost GBP]]/USDtoGBP</f>
        <v>0</v>
      </c>
      <c r="Y320" s="33">
        <f>Inventory[[#This Row],[Total Cost GBP]]/CADtoGBP</f>
        <v>0</v>
      </c>
      <c r="Z320" s="33">
        <f>Inventory[[#This Row],[Total Cost GBP]]*AUDtoGBP</f>
        <v>0</v>
      </c>
      <c r="AA320" s="33"/>
      <c r="AB320" s="33"/>
    </row>
    <row r="321" spans="1:28" x14ac:dyDescent="0.25">
      <c r="A321" t="s">
        <v>0</v>
      </c>
      <c r="B321" t="s">
        <v>754</v>
      </c>
      <c r="C321" t="s">
        <v>113</v>
      </c>
      <c r="D321" t="s">
        <v>706</v>
      </c>
      <c r="E321">
        <v>3.61</v>
      </c>
      <c r="F321" t="s">
        <v>116</v>
      </c>
      <c r="G321" t="s">
        <v>1309</v>
      </c>
      <c r="H321">
        <v>4.1651186125000006</v>
      </c>
      <c r="I321" t="str">
        <f>IF(Inventory[[#This Row],[METAL]] = "925 Silver",  "7113.11.00"," 7113.19.00")</f>
        <v>7113.11.00</v>
      </c>
      <c r="J321" t="str">
        <f>IF(Inventory[[#This Row],[METAL]]= "925 Silver", "7113.11.10.00"," 7113.19.10.00")</f>
        <v>7113.11.10.00</v>
      </c>
      <c r="K321" t="str">
        <f>IF(Inventory[[#This Row],[METAL]] = "925 Silver",  "7113.11.00"," 7113.19.00")</f>
        <v>7113.11.00</v>
      </c>
      <c r="L321" s="106" t="str">
        <f>PROPER(Inventory[[#This Row],[METAL]] &amp; " " &amp; Inventory[[#This Row],[Item Type]])</f>
        <v>925 Silver Earrings</v>
      </c>
      <c r="M321" s="106" t="str">
        <f>IFERROR(VLOOKUP(Inventory[[#This Row],[Short Description]],Map!$G$12:$H$32,2,FALSE), IF(F320 = "925 Silver", "7113.11.10.00", "7113.19.29.00"))</f>
        <v>7113.11.10.00</v>
      </c>
      <c r="N321" s="106" t="str">
        <f>Inventory[[#This Row],[ASIN]] &amp; " " &amp; Inventory[[#This Row],[Short Description]]</f>
        <v>B06XYVM5ML Hinged Hoop Earrings</v>
      </c>
      <c r="O321" s="33">
        <f>Inventory[[#This Row],[Total Price GBP]]/ EURtoGBP</f>
        <v>4.7279047550129691</v>
      </c>
      <c r="P321" s="33">
        <f>Inventory[[#This Row],[Total Price GBP]]/USDtoGBP</f>
        <v>5.7096856438052708</v>
      </c>
      <c r="Q321" s="33">
        <f>Inventory[[#This Row],[Total Price GBP]]/ CADtoGBP</f>
        <v>7.3087258481126831</v>
      </c>
      <c r="R321" s="33">
        <f>Inventory[[#This Row],[Total Price GBP]]/AUDtoGBP</f>
        <v>7.4809947059774418</v>
      </c>
      <c r="S321" s="33">
        <f>IFERROR(VLOOKUP(Inventory[[#This Row],[Assigned Item SKU]],skuQuantity[#All],2,FALSE),0)</f>
        <v>0</v>
      </c>
      <c r="T321" s="33" t="str">
        <f>PROPER(Inventory[[#This Row],[METAL]] &amp; " " &amp; Inventory[[#This Row],[Item Type]])</f>
        <v>925 Silver Earrings</v>
      </c>
      <c r="U321" s="33">
        <f>Inventory[[#This Row],[Quantity]]*Inventory[[#This Row],[Weight (g)]]</f>
        <v>0</v>
      </c>
      <c r="V321" s="33">
        <f>Inventory[[#This Row],[Total Price GBP]]*Inventory[[#This Row],[Quantity]]</f>
        <v>0</v>
      </c>
      <c r="W321" s="33">
        <f>Inventory[[#This Row],[Total Cost GBP]]/EURtoGBP</f>
        <v>0</v>
      </c>
      <c r="X321" s="33">
        <f>Inventory[[#This Row],[Total Cost GBP]]/USDtoGBP</f>
        <v>0</v>
      </c>
      <c r="Y321" s="33">
        <f>Inventory[[#This Row],[Total Cost GBP]]/CADtoGBP</f>
        <v>0</v>
      </c>
      <c r="Z321" s="33">
        <f>Inventory[[#This Row],[Total Cost GBP]]*AUDtoGBP</f>
        <v>0</v>
      </c>
      <c r="AA321" s="33"/>
      <c r="AB321" s="33"/>
    </row>
    <row r="322" spans="1:28" x14ac:dyDescent="0.25">
      <c r="A322" t="s">
        <v>755</v>
      </c>
      <c r="B322" t="s">
        <v>756</v>
      </c>
      <c r="C322" t="s">
        <v>113</v>
      </c>
      <c r="D322" t="s">
        <v>706</v>
      </c>
      <c r="E322">
        <v>5.94</v>
      </c>
      <c r="F322" t="s">
        <v>116</v>
      </c>
      <c r="G322" t="s">
        <v>1309</v>
      </c>
      <c r="H322">
        <v>6.3646239280000012</v>
      </c>
      <c r="I322" t="str">
        <f>IF(Inventory[[#This Row],[METAL]] = "925 Silver",  "7113.11.00"," 7113.19.00")</f>
        <v>7113.11.00</v>
      </c>
      <c r="J322" t="str">
        <f>IF(Inventory[[#This Row],[METAL]]= "925 Silver", "7113.11.10.00"," 7113.19.10.00")</f>
        <v>7113.11.10.00</v>
      </c>
      <c r="K322" t="str">
        <f>IF(Inventory[[#This Row],[METAL]] = "925 Silver",  "7113.11.00"," 7113.19.00")</f>
        <v>7113.11.00</v>
      </c>
      <c r="L322" s="106" t="str">
        <f>PROPER(Inventory[[#This Row],[METAL]] &amp; " " &amp; Inventory[[#This Row],[Item Type]])</f>
        <v>925 Silver Earrings</v>
      </c>
      <c r="M322" s="106" t="str">
        <f>IFERROR(VLOOKUP(Inventory[[#This Row],[Short Description]],Map!$G$12:$H$32,2,FALSE), IF(F321 = "925 Silver", "7113.11.10.00", "7113.19.29.00"))</f>
        <v>7113.11.10.00</v>
      </c>
      <c r="N322" s="106" t="str">
        <f>Inventory[[#This Row],[ASIN]] &amp; " " &amp; Inventory[[#This Row],[Short Description]]</f>
        <v>B06XYVM5V6 Hinged Hoop Earrings</v>
      </c>
      <c r="O322" s="33">
        <f>Inventory[[#This Row],[Total Price GBP]]/ EURtoGBP</f>
        <v>7.2246047550129697</v>
      </c>
      <c r="P322" s="33">
        <f>Inventory[[#This Row],[Total Price GBP]]/USDtoGBP</f>
        <v>8.7248420155096156</v>
      </c>
      <c r="Q322" s="33">
        <f>Inventory[[#This Row],[Total Price GBP]]/ CADtoGBP</f>
        <v>11.168299331617193</v>
      </c>
      <c r="R322" s="33">
        <f>Inventory[[#This Row],[Total Price GBP]]/AUDtoGBP</f>
        <v>11.431539492779656</v>
      </c>
      <c r="S322" s="33">
        <f>IFERROR(VLOOKUP(Inventory[[#This Row],[Assigned Item SKU]],skuQuantity[#All],2,FALSE),0)</f>
        <v>0</v>
      </c>
      <c r="T322" s="33" t="str">
        <f>PROPER(Inventory[[#This Row],[METAL]] &amp; " " &amp; Inventory[[#This Row],[Item Type]])</f>
        <v>925 Silver Earrings</v>
      </c>
      <c r="U322" s="33">
        <f>Inventory[[#This Row],[Quantity]]*Inventory[[#This Row],[Weight (g)]]</f>
        <v>0</v>
      </c>
      <c r="V322" s="33">
        <f>Inventory[[#This Row],[Total Price GBP]]*Inventory[[#This Row],[Quantity]]</f>
        <v>0</v>
      </c>
      <c r="W322" s="33">
        <f>Inventory[[#This Row],[Total Cost GBP]]/EURtoGBP</f>
        <v>0</v>
      </c>
      <c r="X322" s="33">
        <f>Inventory[[#This Row],[Total Cost GBP]]/USDtoGBP</f>
        <v>0</v>
      </c>
      <c r="Y322" s="33">
        <f>Inventory[[#This Row],[Total Cost GBP]]/CADtoGBP</f>
        <v>0</v>
      </c>
      <c r="Z322" s="33">
        <f>Inventory[[#This Row],[Total Cost GBP]]*AUDtoGBP</f>
        <v>0</v>
      </c>
      <c r="AA322" s="33"/>
      <c r="AB322" s="33"/>
    </row>
    <row r="323" spans="1:28" x14ac:dyDescent="0.25">
      <c r="A323" t="s">
        <v>757</v>
      </c>
      <c r="B323" t="s">
        <v>758</v>
      </c>
      <c r="C323" t="s">
        <v>113</v>
      </c>
      <c r="D323" t="s">
        <v>706</v>
      </c>
      <c r="E323">
        <v>6.73</v>
      </c>
      <c r="F323" t="s">
        <v>116</v>
      </c>
      <c r="G323" t="s">
        <v>1309</v>
      </c>
      <c r="H323">
        <v>7.2708595010000012</v>
      </c>
      <c r="I323" t="str">
        <f>IF(Inventory[[#This Row],[METAL]] = "925 Silver",  "7113.11.00"," 7113.19.00")</f>
        <v>7113.11.00</v>
      </c>
      <c r="J323" t="str">
        <f>IF(Inventory[[#This Row],[METAL]]= "925 Silver", "7113.11.10.00"," 7113.19.10.00")</f>
        <v>7113.11.10.00</v>
      </c>
      <c r="K323" t="str">
        <f>IF(Inventory[[#This Row],[METAL]] = "925 Silver",  "7113.11.00"," 7113.19.00")</f>
        <v>7113.11.00</v>
      </c>
      <c r="L323" s="106" t="str">
        <f>PROPER(Inventory[[#This Row],[METAL]] &amp; " " &amp; Inventory[[#This Row],[Item Type]])</f>
        <v>925 Silver Earrings</v>
      </c>
      <c r="M323" s="106" t="str">
        <f>IFERROR(VLOOKUP(Inventory[[#This Row],[Short Description]],Map!$G$12:$H$32,2,FALSE), IF(F322 = "925 Silver", "7113.11.10.00", "7113.19.29.00"))</f>
        <v>7113.11.10.00</v>
      </c>
      <c r="N323" s="106" t="str">
        <f>Inventory[[#This Row],[ASIN]] &amp; " " &amp; Inventory[[#This Row],[Short Description]]</f>
        <v>B06XZC1RWB Hinged Hoop Earrings</v>
      </c>
      <c r="O323" s="33">
        <f>Inventory[[#This Row],[Total Price GBP]]/ EURtoGBP</f>
        <v>8.2532898594155295</v>
      </c>
      <c r="P323" s="33">
        <f>Inventory[[#This Row],[Total Price GBP]]/USDtoGBP</f>
        <v>9.967140428221084</v>
      </c>
      <c r="Q323" s="33">
        <f>Inventory[[#This Row],[Total Price GBP]]/ CADtoGBP</f>
        <v>12.758512714013229</v>
      </c>
      <c r="R323" s="33">
        <f>Inventory[[#This Row],[Total Price GBP]]/AUDtoGBP</f>
        <v>13.059234681011569</v>
      </c>
      <c r="S323" s="33">
        <f>IFERROR(VLOOKUP(Inventory[[#This Row],[Assigned Item SKU]],skuQuantity[#All],2,FALSE),0)</f>
        <v>0</v>
      </c>
      <c r="T323" s="33" t="str">
        <f>PROPER(Inventory[[#This Row],[METAL]] &amp; " " &amp; Inventory[[#This Row],[Item Type]])</f>
        <v>925 Silver Earrings</v>
      </c>
      <c r="U323" s="33">
        <f>Inventory[[#This Row],[Quantity]]*Inventory[[#This Row],[Weight (g)]]</f>
        <v>0</v>
      </c>
      <c r="V323" s="33">
        <f>Inventory[[#This Row],[Total Price GBP]]*Inventory[[#This Row],[Quantity]]</f>
        <v>0</v>
      </c>
      <c r="W323" s="33">
        <f>Inventory[[#This Row],[Total Cost GBP]]/EURtoGBP</f>
        <v>0</v>
      </c>
      <c r="X323" s="33">
        <f>Inventory[[#This Row],[Total Cost GBP]]/USDtoGBP</f>
        <v>0</v>
      </c>
      <c r="Y323" s="33">
        <f>Inventory[[#This Row],[Total Cost GBP]]/CADtoGBP</f>
        <v>0</v>
      </c>
      <c r="Z323" s="33">
        <f>Inventory[[#This Row],[Total Cost GBP]]*AUDtoGBP</f>
        <v>0</v>
      </c>
      <c r="AA323" s="33"/>
      <c r="AB323" s="33"/>
    </row>
    <row r="324" spans="1:28" x14ac:dyDescent="0.25">
      <c r="A324" t="s">
        <v>759</v>
      </c>
      <c r="B324" t="s">
        <v>760</v>
      </c>
      <c r="C324" t="s">
        <v>112</v>
      </c>
      <c r="D324" t="s">
        <v>761</v>
      </c>
      <c r="E324">
        <v>1.8</v>
      </c>
      <c r="F324" t="s">
        <v>116</v>
      </c>
      <c r="G324" t="s">
        <v>1450</v>
      </c>
      <c r="H324">
        <v>2.4097958499999996</v>
      </c>
      <c r="I324" t="str">
        <f>IF(Inventory[[#This Row],[METAL]] = "925 Silver",  "7113.11.00"," 7113.19.00")</f>
        <v>7113.11.00</v>
      </c>
      <c r="J324" t="str">
        <f>IF(Inventory[[#This Row],[METAL]]= "925 Silver", "7113.11.10.00"," 7113.19.10.00")</f>
        <v>7113.11.10.00</v>
      </c>
      <c r="K324" t="str">
        <f>IF(Inventory[[#This Row],[METAL]] = "925 Silver",  "7113.11.00"," 7113.19.00")</f>
        <v>7113.11.00</v>
      </c>
      <c r="L324" s="106" t="str">
        <f>PROPER(Inventory[[#This Row],[METAL]] &amp; " " &amp; Inventory[[#This Row],[Item Type]])</f>
        <v>925 Silver Pendant</v>
      </c>
      <c r="M324" s="106" t="str">
        <f>IFERROR(VLOOKUP(Inventory[[#This Row],[Short Description]],Map!$G$12:$H$32,2,FALSE), IF(F323 = "925 Silver", "7113.11.10.00", "7113.19.29.00"))</f>
        <v>7113.11.10.00</v>
      </c>
      <c r="N324" s="106" t="str">
        <f>Inventory[[#This Row],[ASIN]] &amp; " " &amp; Inventory[[#This Row],[Short Description]]</f>
        <v>B06ZXVBWKW Pen - Rectangular</v>
      </c>
      <c r="O324" s="33">
        <f>Inventory[[#This Row],[Total Price GBP]]/ EURtoGBP</f>
        <v>2.7354047550129685</v>
      </c>
      <c r="P324" s="33">
        <f>Inventory[[#This Row],[Total Price GBP]]/USDtoGBP</f>
        <v>3.3034297577873639</v>
      </c>
      <c r="Q324" s="33">
        <f>Inventory[[#This Row],[Total Price GBP]]/ CADtoGBP</f>
        <v>4.2285799892258575</v>
      </c>
      <c r="R324" s="33">
        <f>Inventory[[#This Row],[Total Price GBP]]/AUDtoGBP</f>
        <v>4.3282488864142525</v>
      </c>
      <c r="S324" s="33">
        <f>IFERROR(VLOOKUP(Inventory[[#This Row],[Assigned Item SKU]],skuQuantity[#All],2,FALSE),0)</f>
        <v>0</v>
      </c>
      <c r="T324" s="33" t="str">
        <f>PROPER(Inventory[[#This Row],[METAL]] &amp; " " &amp; Inventory[[#This Row],[Item Type]])</f>
        <v>925 Silver Pendant</v>
      </c>
      <c r="U324" s="33">
        <f>Inventory[[#This Row],[Quantity]]*Inventory[[#This Row],[Weight (g)]]</f>
        <v>0</v>
      </c>
      <c r="V324" s="33">
        <f>Inventory[[#This Row],[Total Price GBP]]*Inventory[[#This Row],[Quantity]]</f>
        <v>0</v>
      </c>
      <c r="W324" s="33">
        <f>Inventory[[#This Row],[Total Cost GBP]]/EURtoGBP</f>
        <v>0</v>
      </c>
      <c r="X324" s="33">
        <f>Inventory[[#This Row],[Total Cost GBP]]/USDtoGBP</f>
        <v>0</v>
      </c>
      <c r="Y324" s="33">
        <f>Inventory[[#This Row],[Total Cost GBP]]/CADtoGBP</f>
        <v>0</v>
      </c>
      <c r="Z324" s="33">
        <f>Inventory[[#This Row],[Total Cost GBP]]*AUDtoGBP</f>
        <v>0</v>
      </c>
      <c r="AA324" s="33"/>
      <c r="AB324" s="33"/>
    </row>
    <row r="325" spans="1:28" x14ac:dyDescent="0.25">
      <c r="A325" t="s">
        <v>762</v>
      </c>
      <c r="B325" t="s">
        <v>763</v>
      </c>
      <c r="C325" t="s">
        <v>112</v>
      </c>
      <c r="D325" t="s">
        <v>761</v>
      </c>
      <c r="E325">
        <v>1.8</v>
      </c>
      <c r="F325" t="s">
        <v>116</v>
      </c>
      <c r="G325" t="s">
        <v>1450</v>
      </c>
      <c r="H325">
        <v>2.4097958499999996</v>
      </c>
      <c r="I325" t="str">
        <f>IF(Inventory[[#This Row],[METAL]] = "925 Silver",  "7113.11.00"," 7113.19.00")</f>
        <v>7113.11.00</v>
      </c>
      <c r="J325" t="str">
        <f>IF(Inventory[[#This Row],[METAL]]= "925 Silver", "7113.11.10.00"," 7113.19.10.00")</f>
        <v>7113.11.10.00</v>
      </c>
      <c r="K325" t="str">
        <f>IF(Inventory[[#This Row],[METAL]] = "925 Silver",  "7113.11.00"," 7113.19.00")</f>
        <v>7113.11.00</v>
      </c>
      <c r="L325" s="106" t="str">
        <f>PROPER(Inventory[[#This Row],[METAL]] &amp; " " &amp; Inventory[[#This Row],[Item Type]])</f>
        <v>925 Silver Pendant</v>
      </c>
      <c r="M325" s="106" t="str">
        <f>IFERROR(VLOOKUP(Inventory[[#This Row],[Short Description]],Map!$G$12:$H$32,2,FALSE), IF(F324 = "925 Silver", "7113.11.10.00", "7113.19.29.00"))</f>
        <v>7113.11.10.00</v>
      </c>
      <c r="N325" s="106" t="str">
        <f>Inventory[[#This Row],[ASIN]] &amp; " " &amp; Inventory[[#This Row],[Short Description]]</f>
        <v>B071XRRQMS Pen - Rectangular</v>
      </c>
      <c r="O325" s="33">
        <f>Inventory[[#This Row],[Total Price GBP]]/ EURtoGBP</f>
        <v>2.7354047550129685</v>
      </c>
      <c r="P325" s="33">
        <f>Inventory[[#This Row],[Total Price GBP]]/USDtoGBP</f>
        <v>3.3034297577873639</v>
      </c>
      <c r="Q325" s="33">
        <f>Inventory[[#This Row],[Total Price GBP]]/ CADtoGBP</f>
        <v>4.2285799892258575</v>
      </c>
      <c r="R325" s="33">
        <f>Inventory[[#This Row],[Total Price GBP]]/AUDtoGBP</f>
        <v>4.3282488864142525</v>
      </c>
      <c r="S325" s="33">
        <f>IFERROR(VLOOKUP(Inventory[[#This Row],[Assigned Item SKU]],skuQuantity[#All],2,FALSE),0)</f>
        <v>0</v>
      </c>
      <c r="T325" s="33" t="str">
        <f>PROPER(Inventory[[#This Row],[METAL]] &amp; " " &amp; Inventory[[#This Row],[Item Type]])</f>
        <v>925 Silver Pendant</v>
      </c>
      <c r="U325" s="33">
        <f>Inventory[[#This Row],[Quantity]]*Inventory[[#This Row],[Weight (g)]]</f>
        <v>0</v>
      </c>
      <c r="V325" s="33">
        <f>Inventory[[#This Row],[Total Price GBP]]*Inventory[[#This Row],[Quantity]]</f>
        <v>0</v>
      </c>
      <c r="W325" s="33">
        <f>Inventory[[#This Row],[Total Cost GBP]]/EURtoGBP</f>
        <v>0</v>
      </c>
      <c r="X325" s="33">
        <f>Inventory[[#This Row],[Total Cost GBP]]/USDtoGBP</f>
        <v>0</v>
      </c>
      <c r="Y325" s="33">
        <f>Inventory[[#This Row],[Total Cost GBP]]/CADtoGBP</f>
        <v>0</v>
      </c>
      <c r="Z325" s="33">
        <f>Inventory[[#This Row],[Total Cost GBP]]*AUDtoGBP</f>
        <v>0</v>
      </c>
      <c r="AA325" s="33"/>
      <c r="AB325" s="33"/>
    </row>
    <row r="326" spans="1:28" x14ac:dyDescent="0.25">
      <c r="A326" t="s">
        <v>764</v>
      </c>
      <c r="B326" t="s">
        <v>765</v>
      </c>
      <c r="C326" t="s">
        <v>112</v>
      </c>
      <c r="D326" t="s">
        <v>761</v>
      </c>
      <c r="E326">
        <v>1.8</v>
      </c>
      <c r="F326" t="s">
        <v>116</v>
      </c>
      <c r="G326" t="s">
        <v>1450</v>
      </c>
      <c r="H326">
        <v>2.4097958499999996</v>
      </c>
      <c r="I326" t="str">
        <f>IF(Inventory[[#This Row],[METAL]] = "925 Silver",  "7113.11.00"," 7113.19.00")</f>
        <v>7113.11.00</v>
      </c>
      <c r="J326" t="str">
        <f>IF(Inventory[[#This Row],[METAL]]= "925 Silver", "7113.11.10.00"," 7113.19.10.00")</f>
        <v>7113.11.10.00</v>
      </c>
      <c r="K326" t="str">
        <f>IF(Inventory[[#This Row],[METAL]] = "925 Silver",  "7113.11.00"," 7113.19.00")</f>
        <v>7113.11.00</v>
      </c>
      <c r="L326" s="106" t="str">
        <f>PROPER(Inventory[[#This Row],[METAL]] &amp; " " &amp; Inventory[[#This Row],[Item Type]])</f>
        <v>925 Silver Pendant</v>
      </c>
      <c r="M326" s="106" t="str">
        <f>IFERROR(VLOOKUP(Inventory[[#This Row],[Short Description]],Map!$G$12:$H$32,2,FALSE), IF(F325 = "925 Silver", "7113.11.10.00", "7113.19.29.00"))</f>
        <v>7113.11.10.00</v>
      </c>
      <c r="N326" s="106" t="str">
        <f>Inventory[[#This Row],[ASIN]] &amp; " " &amp; Inventory[[#This Row],[Short Description]]</f>
        <v>B071R99735 Pen - Rectangular</v>
      </c>
      <c r="O326" s="33">
        <f>Inventory[[#This Row],[Total Price GBP]]/ EURtoGBP</f>
        <v>2.7354047550129685</v>
      </c>
      <c r="P326" s="33">
        <f>Inventory[[#This Row],[Total Price GBP]]/USDtoGBP</f>
        <v>3.3034297577873639</v>
      </c>
      <c r="Q326" s="33">
        <f>Inventory[[#This Row],[Total Price GBP]]/ CADtoGBP</f>
        <v>4.2285799892258575</v>
      </c>
      <c r="R326" s="33">
        <f>Inventory[[#This Row],[Total Price GBP]]/AUDtoGBP</f>
        <v>4.3282488864142525</v>
      </c>
      <c r="S326" s="33">
        <f>IFERROR(VLOOKUP(Inventory[[#This Row],[Assigned Item SKU]],skuQuantity[#All],2,FALSE),0)</f>
        <v>0</v>
      </c>
      <c r="T326" s="33" t="str">
        <f>PROPER(Inventory[[#This Row],[METAL]] &amp; " " &amp; Inventory[[#This Row],[Item Type]])</f>
        <v>925 Silver Pendant</v>
      </c>
      <c r="U326" s="33">
        <f>Inventory[[#This Row],[Quantity]]*Inventory[[#This Row],[Weight (g)]]</f>
        <v>0</v>
      </c>
      <c r="V326" s="33">
        <f>Inventory[[#This Row],[Total Price GBP]]*Inventory[[#This Row],[Quantity]]</f>
        <v>0</v>
      </c>
      <c r="W326" s="33">
        <f>Inventory[[#This Row],[Total Cost GBP]]/EURtoGBP</f>
        <v>0</v>
      </c>
      <c r="X326" s="33">
        <f>Inventory[[#This Row],[Total Cost GBP]]/USDtoGBP</f>
        <v>0</v>
      </c>
      <c r="Y326" s="33">
        <f>Inventory[[#This Row],[Total Cost GBP]]/CADtoGBP</f>
        <v>0</v>
      </c>
      <c r="Z326" s="33">
        <f>Inventory[[#This Row],[Total Cost GBP]]*AUDtoGBP</f>
        <v>0</v>
      </c>
      <c r="AA326" s="33"/>
      <c r="AB326" s="33"/>
    </row>
    <row r="327" spans="1:28" x14ac:dyDescent="0.25">
      <c r="A327" t="s">
        <v>766</v>
      </c>
      <c r="B327" t="s">
        <v>767</v>
      </c>
      <c r="C327" t="s">
        <v>112</v>
      </c>
      <c r="D327" t="s">
        <v>761</v>
      </c>
      <c r="E327">
        <v>1.8</v>
      </c>
      <c r="F327" t="s">
        <v>116</v>
      </c>
      <c r="G327" t="s">
        <v>1450</v>
      </c>
      <c r="H327">
        <v>2.4097958499999996</v>
      </c>
      <c r="I327" t="str">
        <f>IF(Inventory[[#This Row],[METAL]] = "925 Silver",  "7113.11.00"," 7113.19.00")</f>
        <v>7113.11.00</v>
      </c>
      <c r="J327" t="str">
        <f>IF(Inventory[[#This Row],[METAL]]= "925 Silver", "7113.11.10.00"," 7113.19.10.00")</f>
        <v>7113.11.10.00</v>
      </c>
      <c r="K327" t="str">
        <f>IF(Inventory[[#This Row],[METAL]] = "925 Silver",  "7113.11.00"," 7113.19.00")</f>
        <v>7113.11.00</v>
      </c>
      <c r="L327" s="106" t="str">
        <f>PROPER(Inventory[[#This Row],[METAL]] &amp; " " &amp; Inventory[[#This Row],[Item Type]])</f>
        <v>925 Silver Pendant</v>
      </c>
      <c r="M327" s="106" t="str">
        <f>IFERROR(VLOOKUP(Inventory[[#This Row],[Short Description]],Map!$G$12:$H$32,2,FALSE), IF(F326 = "925 Silver", "7113.11.10.00", "7113.19.29.00"))</f>
        <v>7113.11.10.00</v>
      </c>
      <c r="N327" s="106" t="str">
        <f>Inventory[[#This Row],[ASIN]] &amp; " " &amp; Inventory[[#This Row],[Short Description]]</f>
        <v>B06ZY4RJ3L Pen - Rectangular</v>
      </c>
      <c r="O327" s="33">
        <f>Inventory[[#This Row],[Total Price GBP]]/ EURtoGBP</f>
        <v>2.7354047550129685</v>
      </c>
      <c r="P327" s="33">
        <f>Inventory[[#This Row],[Total Price GBP]]/USDtoGBP</f>
        <v>3.3034297577873639</v>
      </c>
      <c r="Q327" s="33">
        <f>Inventory[[#This Row],[Total Price GBP]]/ CADtoGBP</f>
        <v>4.2285799892258575</v>
      </c>
      <c r="R327" s="33">
        <f>Inventory[[#This Row],[Total Price GBP]]/AUDtoGBP</f>
        <v>4.3282488864142525</v>
      </c>
      <c r="S327" s="33">
        <f>IFERROR(VLOOKUP(Inventory[[#This Row],[Assigned Item SKU]],skuQuantity[#All],2,FALSE),0)</f>
        <v>0</v>
      </c>
      <c r="T327" s="33" t="str">
        <f>PROPER(Inventory[[#This Row],[METAL]] &amp; " " &amp; Inventory[[#This Row],[Item Type]])</f>
        <v>925 Silver Pendant</v>
      </c>
      <c r="U327" s="33">
        <f>Inventory[[#This Row],[Quantity]]*Inventory[[#This Row],[Weight (g)]]</f>
        <v>0</v>
      </c>
      <c r="V327" s="33">
        <f>Inventory[[#This Row],[Total Price GBP]]*Inventory[[#This Row],[Quantity]]</f>
        <v>0</v>
      </c>
      <c r="W327" s="33">
        <f>Inventory[[#This Row],[Total Cost GBP]]/EURtoGBP</f>
        <v>0</v>
      </c>
      <c r="X327" s="33">
        <f>Inventory[[#This Row],[Total Cost GBP]]/USDtoGBP</f>
        <v>0</v>
      </c>
      <c r="Y327" s="33">
        <f>Inventory[[#This Row],[Total Cost GBP]]/CADtoGBP</f>
        <v>0</v>
      </c>
      <c r="Z327" s="33">
        <f>Inventory[[#This Row],[Total Cost GBP]]*AUDtoGBP</f>
        <v>0</v>
      </c>
      <c r="AA327" s="33"/>
      <c r="AB327" s="33"/>
    </row>
    <row r="328" spans="1:28" x14ac:dyDescent="0.25">
      <c r="A328" t="s">
        <v>768</v>
      </c>
      <c r="B328" t="s">
        <v>769</v>
      </c>
      <c r="C328" t="s">
        <v>112</v>
      </c>
      <c r="D328" t="s">
        <v>761</v>
      </c>
      <c r="E328">
        <v>1.8</v>
      </c>
      <c r="F328" t="s">
        <v>116</v>
      </c>
      <c r="G328" t="s">
        <v>1450</v>
      </c>
      <c r="H328">
        <v>2.4097958499999996</v>
      </c>
      <c r="I328" t="str">
        <f>IF(Inventory[[#This Row],[METAL]] = "925 Silver",  "7113.11.00"," 7113.19.00")</f>
        <v>7113.11.00</v>
      </c>
      <c r="J328" t="str">
        <f>IF(Inventory[[#This Row],[METAL]]= "925 Silver", "7113.11.10.00"," 7113.19.10.00")</f>
        <v>7113.11.10.00</v>
      </c>
      <c r="K328" t="str">
        <f>IF(Inventory[[#This Row],[METAL]] = "925 Silver",  "7113.11.00"," 7113.19.00")</f>
        <v>7113.11.00</v>
      </c>
      <c r="L328" s="106" t="str">
        <f>PROPER(Inventory[[#This Row],[METAL]] &amp; " " &amp; Inventory[[#This Row],[Item Type]])</f>
        <v>925 Silver Pendant</v>
      </c>
      <c r="M328" s="106" t="str">
        <f>IFERROR(VLOOKUP(Inventory[[#This Row],[Short Description]],Map!$G$12:$H$32,2,FALSE), IF(F327 = "925 Silver", "7113.11.10.00", "7113.19.29.00"))</f>
        <v>7113.11.10.00</v>
      </c>
      <c r="N328" s="106" t="str">
        <f>Inventory[[#This Row],[ASIN]] &amp; " " &amp; Inventory[[#This Row],[Short Description]]</f>
        <v>B06ZXVBWL2 Pen - Rectangular</v>
      </c>
      <c r="O328" s="33">
        <f>Inventory[[#This Row],[Total Price GBP]]/ EURtoGBP</f>
        <v>2.7354047550129685</v>
      </c>
      <c r="P328" s="33">
        <f>Inventory[[#This Row],[Total Price GBP]]/USDtoGBP</f>
        <v>3.3034297577873639</v>
      </c>
      <c r="Q328" s="33">
        <f>Inventory[[#This Row],[Total Price GBP]]/ CADtoGBP</f>
        <v>4.2285799892258575</v>
      </c>
      <c r="R328" s="33">
        <f>Inventory[[#This Row],[Total Price GBP]]/AUDtoGBP</f>
        <v>4.3282488864142525</v>
      </c>
      <c r="S328" s="33">
        <f>IFERROR(VLOOKUP(Inventory[[#This Row],[Assigned Item SKU]],skuQuantity[#All],2,FALSE),0)</f>
        <v>0</v>
      </c>
      <c r="T328" s="33" t="str">
        <f>PROPER(Inventory[[#This Row],[METAL]] &amp; " " &amp; Inventory[[#This Row],[Item Type]])</f>
        <v>925 Silver Pendant</v>
      </c>
      <c r="U328" s="33">
        <f>Inventory[[#This Row],[Quantity]]*Inventory[[#This Row],[Weight (g)]]</f>
        <v>0</v>
      </c>
      <c r="V328" s="33">
        <f>Inventory[[#This Row],[Total Price GBP]]*Inventory[[#This Row],[Quantity]]</f>
        <v>0</v>
      </c>
      <c r="W328" s="33">
        <f>Inventory[[#This Row],[Total Cost GBP]]/EURtoGBP</f>
        <v>0</v>
      </c>
      <c r="X328" s="33">
        <f>Inventory[[#This Row],[Total Cost GBP]]/USDtoGBP</f>
        <v>0</v>
      </c>
      <c r="Y328" s="33">
        <f>Inventory[[#This Row],[Total Cost GBP]]/CADtoGBP</f>
        <v>0</v>
      </c>
      <c r="Z328" s="33">
        <f>Inventory[[#This Row],[Total Cost GBP]]*AUDtoGBP</f>
        <v>0</v>
      </c>
      <c r="AA328" s="33"/>
      <c r="AB328" s="33"/>
    </row>
    <row r="329" spans="1:28" x14ac:dyDescent="0.25">
      <c r="A329" t="s">
        <v>770</v>
      </c>
      <c r="B329" t="s">
        <v>771</v>
      </c>
      <c r="C329" t="s">
        <v>112</v>
      </c>
      <c r="D329" t="s">
        <v>761</v>
      </c>
      <c r="E329">
        <v>1.6</v>
      </c>
      <c r="F329" t="s">
        <v>116</v>
      </c>
      <c r="G329" t="s">
        <v>1450</v>
      </c>
      <c r="H329">
        <v>2.1543159999999997</v>
      </c>
      <c r="I329" t="str">
        <f>IF(Inventory[[#This Row],[METAL]] = "925 Silver",  "7113.11.00"," 7113.19.00")</f>
        <v>7113.11.00</v>
      </c>
      <c r="J329" t="str">
        <f>IF(Inventory[[#This Row],[METAL]]= "925 Silver", "7113.11.10.00"," 7113.19.10.00")</f>
        <v>7113.11.10.00</v>
      </c>
      <c r="K329" t="str">
        <f>IF(Inventory[[#This Row],[METAL]] = "925 Silver",  "7113.11.00"," 7113.19.00")</f>
        <v>7113.11.00</v>
      </c>
      <c r="L329" s="106" t="str">
        <f>PROPER(Inventory[[#This Row],[METAL]] &amp; " " &amp; Inventory[[#This Row],[Item Type]])</f>
        <v>925 Silver Pendant</v>
      </c>
      <c r="M329" s="106" t="str">
        <f>IFERROR(VLOOKUP(Inventory[[#This Row],[Short Description]],Map!$G$12:$H$32,2,FALSE), IF(F328 = "925 Silver", "7113.11.10.00", "7113.19.29.00"))</f>
        <v>7113.11.10.00</v>
      </c>
      <c r="N329" s="106" t="str">
        <f>Inventory[[#This Row],[ASIN]] &amp; " " &amp; Inventory[[#This Row],[Short Description]]</f>
        <v>B06ZYPVPMB Pen - Rectangular</v>
      </c>
      <c r="O329" s="33">
        <f>Inventory[[#This Row],[Total Price GBP]]/ EURtoGBP</f>
        <v>2.4454047550129685</v>
      </c>
      <c r="P329" s="33">
        <f>Inventory[[#This Row],[Total Price GBP]]/USDtoGBP</f>
        <v>2.9532093277019476</v>
      </c>
      <c r="Q329" s="33">
        <f>Inventory[[#This Row],[Total Price GBP]]/ CADtoGBP</f>
        <v>3.7802777061256427</v>
      </c>
      <c r="R329" s="33">
        <f>Inventory[[#This Row],[Total Price GBP]]/AUDtoGBP</f>
        <v>3.869379984194266</v>
      </c>
      <c r="S329" s="33">
        <f>IFERROR(VLOOKUP(Inventory[[#This Row],[Assigned Item SKU]],skuQuantity[#All],2,FALSE),0)</f>
        <v>0</v>
      </c>
      <c r="T329" s="33" t="str">
        <f>PROPER(Inventory[[#This Row],[METAL]] &amp; " " &amp; Inventory[[#This Row],[Item Type]])</f>
        <v>925 Silver Pendant</v>
      </c>
      <c r="U329" s="33">
        <f>Inventory[[#This Row],[Quantity]]*Inventory[[#This Row],[Weight (g)]]</f>
        <v>0</v>
      </c>
      <c r="V329" s="33">
        <f>Inventory[[#This Row],[Total Price GBP]]*Inventory[[#This Row],[Quantity]]</f>
        <v>0</v>
      </c>
      <c r="W329" s="33">
        <f>Inventory[[#This Row],[Total Cost GBP]]/EURtoGBP</f>
        <v>0</v>
      </c>
      <c r="X329" s="33">
        <f>Inventory[[#This Row],[Total Cost GBP]]/USDtoGBP</f>
        <v>0</v>
      </c>
      <c r="Y329" s="33">
        <f>Inventory[[#This Row],[Total Cost GBP]]/CADtoGBP</f>
        <v>0</v>
      </c>
      <c r="Z329" s="33">
        <f>Inventory[[#This Row],[Total Cost GBP]]*AUDtoGBP</f>
        <v>0</v>
      </c>
      <c r="AA329" s="33"/>
      <c r="AB329" s="33"/>
    </row>
    <row r="330" spans="1:28" x14ac:dyDescent="0.25">
      <c r="A330" t="s">
        <v>772</v>
      </c>
      <c r="B330" t="s">
        <v>773</v>
      </c>
      <c r="C330" t="s">
        <v>112</v>
      </c>
      <c r="D330" t="s">
        <v>761</v>
      </c>
      <c r="E330">
        <v>1.6</v>
      </c>
      <c r="F330" t="s">
        <v>116</v>
      </c>
      <c r="G330" t="s">
        <v>1450</v>
      </c>
      <c r="H330">
        <v>2.1543159999999997</v>
      </c>
      <c r="I330" t="str">
        <f>IF(Inventory[[#This Row],[METAL]] = "925 Silver",  "7113.11.00"," 7113.19.00")</f>
        <v>7113.11.00</v>
      </c>
      <c r="J330" t="str">
        <f>IF(Inventory[[#This Row],[METAL]]= "925 Silver", "7113.11.10.00"," 7113.19.10.00")</f>
        <v>7113.11.10.00</v>
      </c>
      <c r="K330" t="str">
        <f>IF(Inventory[[#This Row],[METAL]] = "925 Silver",  "7113.11.00"," 7113.19.00")</f>
        <v>7113.11.00</v>
      </c>
      <c r="L330" s="106" t="str">
        <f>PROPER(Inventory[[#This Row],[METAL]] &amp; " " &amp; Inventory[[#This Row],[Item Type]])</f>
        <v>925 Silver Pendant</v>
      </c>
      <c r="M330" s="106" t="str">
        <f>IFERROR(VLOOKUP(Inventory[[#This Row],[Short Description]],Map!$G$12:$H$32,2,FALSE), IF(F329 = "925 Silver", "7113.11.10.00", "7113.19.29.00"))</f>
        <v>7113.11.10.00</v>
      </c>
      <c r="N330" s="106" t="str">
        <f>Inventory[[#This Row],[ASIN]] &amp; " " &amp; Inventory[[#This Row],[Short Description]]</f>
        <v>B071D2XHGR Pen - Rectangular</v>
      </c>
      <c r="O330" s="33">
        <f>Inventory[[#This Row],[Total Price GBP]]/ EURtoGBP</f>
        <v>2.4454047550129685</v>
      </c>
      <c r="P330" s="33">
        <f>Inventory[[#This Row],[Total Price GBP]]/USDtoGBP</f>
        <v>2.9532093277019476</v>
      </c>
      <c r="Q330" s="33">
        <f>Inventory[[#This Row],[Total Price GBP]]/ CADtoGBP</f>
        <v>3.7802777061256427</v>
      </c>
      <c r="R330" s="33">
        <f>Inventory[[#This Row],[Total Price GBP]]/AUDtoGBP</f>
        <v>3.869379984194266</v>
      </c>
      <c r="S330" s="33">
        <f>IFERROR(VLOOKUP(Inventory[[#This Row],[Assigned Item SKU]],skuQuantity[#All],2,FALSE),0)</f>
        <v>0</v>
      </c>
      <c r="T330" s="33" t="str">
        <f>PROPER(Inventory[[#This Row],[METAL]] &amp; " " &amp; Inventory[[#This Row],[Item Type]])</f>
        <v>925 Silver Pendant</v>
      </c>
      <c r="U330" s="33">
        <f>Inventory[[#This Row],[Quantity]]*Inventory[[#This Row],[Weight (g)]]</f>
        <v>0</v>
      </c>
      <c r="V330" s="33">
        <f>Inventory[[#This Row],[Total Price GBP]]*Inventory[[#This Row],[Quantity]]</f>
        <v>0</v>
      </c>
      <c r="W330" s="33">
        <f>Inventory[[#This Row],[Total Cost GBP]]/EURtoGBP</f>
        <v>0</v>
      </c>
      <c r="X330" s="33">
        <f>Inventory[[#This Row],[Total Cost GBP]]/USDtoGBP</f>
        <v>0</v>
      </c>
      <c r="Y330" s="33">
        <f>Inventory[[#This Row],[Total Cost GBP]]/CADtoGBP</f>
        <v>0</v>
      </c>
      <c r="Z330" s="33">
        <f>Inventory[[#This Row],[Total Cost GBP]]*AUDtoGBP</f>
        <v>0</v>
      </c>
      <c r="AA330" s="33"/>
      <c r="AB330" s="33"/>
    </row>
    <row r="331" spans="1:28" x14ac:dyDescent="0.25">
      <c r="A331" t="s">
        <v>774</v>
      </c>
      <c r="B331" t="s">
        <v>775</v>
      </c>
      <c r="C331" t="s">
        <v>112</v>
      </c>
      <c r="D331" t="s">
        <v>761</v>
      </c>
      <c r="E331">
        <v>1.6</v>
      </c>
      <c r="F331" t="s">
        <v>116</v>
      </c>
      <c r="G331" t="s">
        <v>1450</v>
      </c>
      <c r="H331">
        <v>2.1543159999999997</v>
      </c>
      <c r="I331" t="str">
        <f>IF(Inventory[[#This Row],[METAL]] = "925 Silver",  "7113.11.00"," 7113.19.00")</f>
        <v>7113.11.00</v>
      </c>
      <c r="J331" t="str">
        <f>IF(Inventory[[#This Row],[METAL]]= "925 Silver", "7113.11.10.00"," 7113.19.10.00")</f>
        <v>7113.11.10.00</v>
      </c>
      <c r="K331" t="str">
        <f>IF(Inventory[[#This Row],[METAL]] = "925 Silver",  "7113.11.00"," 7113.19.00")</f>
        <v>7113.11.00</v>
      </c>
      <c r="L331" s="106" t="str">
        <f>PROPER(Inventory[[#This Row],[METAL]] &amp; " " &amp; Inventory[[#This Row],[Item Type]])</f>
        <v>925 Silver Pendant</v>
      </c>
      <c r="M331" s="106" t="str">
        <f>IFERROR(VLOOKUP(Inventory[[#This Row],[Short Description]],Map!$G$12:$H$32,2,FALSE), IF(F330 = "925 Silver", "7113.11.10.00", "7113.19.29.00"))</f>
        <v>7113.11.10.00</v>
      </c>
      <c r="N331" s="106" t="str">
        <f>Inventory[[#This Row],[ASIN]] &amp; " " &amp; Inventory[[#This Row],[Short Description]]</f>
        <v>B071R11V8W Pen - Rectangular</v>
      </c>
      <c r="O331" s="33">
        <f>Inventory[[#This Row],[Total Price GBP]]/ EURtoGBP</f>
        <v>2.4454047550129685</v>
      </c>
      <c r="P331" s="33">
        <f>Inventory[[#This Row],[Total Price GBP]]/USDtoGBP</f>
        <v>2.9532093277019476</v>
      </c>
      <c r="Q331" s="33">
        <f>Inventory[[#This Row],[Total Price GBP]]/ CADtoGBP</f>
        <v>3.7802777061256427</v>
      </c>
      <c r="R331" s="33">
        <f>Inventory[[#This Row],[Total Price GBP]]/AUDtoGBP</f>
        <v>3.869379984194266</v>
      </c>
      <c r="S331" s="33">
        <f>IFERROR(VLOOKUP(Inventory[[#This Row],[Assigned Item SKU]],skuQuantity[#All],2,FALSE),0)</f>
        <v>0</v>
      </c>
      <c r="T331" s="33" t="str">
        <f>PROPER(Inventory[[#This Row],[METAL]] &amp; " " &amp; Inventory[[#This Row],[Item Type]])</f>
        <v>925 Silver Pendant</v>
      </c>
      <c r="U331" s="33">
        <f>Inventory[[#This Row],[Quantity]]*Inventory[[#This Row],[Weight (g)]]</f>
        <v>0</v>
      </c>
      <c r="V331" s="33">
        <f>Inventory[[#This Row],[Total Price GBP]]*Inventory[[#This Row],[Quantity]]</f>
        <v>0</v>
      </c>
      <c r="W331" s="33">
        <f>Inventory[[#This Row],[Total Cost GBP]]/EURtoGBP</f>
        <v>0</v>
      </c>
      <c r="X331" s="33">
        <f>Inventory[[#This Row],[Total Cost GBP]]/USDtoGBP</f>
        <v>0</v>
      </c>
      <c r="Y331" s="33">
        <f>Inventory[[#This Row],[Total Cost GBP]]/CADtoGBP</f>
        <v>0</v>
      </c>
      <c r="Z331" s="33">
        <f>Inventory[[#This Row],[Total Cost GBP]]*AUDtoGBP</f>
        <v>0</v>
      </c>
      <c r="AA331" s="33"/>
      <c r="AB331" s="33"/>
    </row>
    <row r="332" spans="1:28" x14ac:dyDescent="0.25">
      <c r="A332" t="s">
        <v>776</v>
      </c>
      <c r="B332" t="s">
        <v>777</v>
      </c>
      <c r="C332" t="s">
        <v>112</v>
      </c>
      <c r="D332" t="s">
        <v>761</v>
      </c>
      <c r="E332">
        <v>1.6</v>
      </c>
      <c r="F332" t="s">
        <v>116</v>
      </c>
      <c r="G332" t="s">
        <v>1450</v>
      </c>
      <c r="H332">
        <v>2.1543159999999997</v>
      </c>
      <c r="I332" t="str">
        <f>IF(Inventory[[#This Row],[METAL]] = "925 Silver",  "7113.11.00"," 7113.19.00")</f>
        <v>7113.11.00</v>
      </c>
      <c r="J332" t="str">
        <f>IF(Inventory[[#This Row],[METAL]]= "925 Silver", "7113.11.10.00"," 7113.19.10.00")</f>
        <v>7113.11.10.00</v>
      </c>
      <c r="K332" t="str">
        <f>IF(Inventory[[#This Row],[METAL]] = "925 Silver",  "7113.11.00"," 7113.19.00")</f>
        <v>7113.11.00</v>
      </c>
      <c r="L332" s="106" t="str">
        <f>PROPER(Inventory[[#This Row],[METAL]] &amp; " " &amp; Inventory[[#This Row],[Item Type]])</f>
        <v>925 Silver Pendant</v>
      </c>
      <c r="M332" s="106" t="str">
        <f>IFERROR(VLOOKUP(Inventory[[#This Row],[Short Description]],Map!$G$12:$H$32,2,FALSE), IF(F331 = "925 Silver", "7113.11.10.00", "7113.19.29.00"))</f>
        <v>7113.11.10.00</v>
      </c>
      <c r="N332" s="106" t="str">
        <f>Inventory[[#This Row],[ASIN]] &amp; " " &amp; Inventory[[#This Row],[Short Description]]</f>
        <v>B071XRCMCZ Pen - Rectangular</v>
      </c>
      <c r="O332" s="33">
        <f>Inventory[[#This Row],[Total Price GBP]]/ EURtoGBP</f>
        <v>2.4454047550129685</v>
      </c>
      <c r="P332" s="33">
        <f>Inventory[[#This Row],[Total Price GBP]]/USDtoGBP</f>
        <v>2.9532093277019476</v>
      </c>
      <c r="Q332" s="33">
        <f>Inventory[[#This Row],[Total Price GBP]]/ CADtoGBP</f>
        <v>3.7802777061256427</v>
      </c>
      <c r="R332" s="33">
        <f>Inventory[[#This Row],[Total Price GBP]]/AUDtoGBP</f>
        <v>3.869379984194266</v>
      </c>
      <c r="S332" s="33">
        <f>IFERROR(VLOOKUP(Inventory[[#This Row],[Assigned Item SKU]],skuQuantity[#All],2,FALSE),0)</f>
        <v>0</v>
      </c>
      <c r="T332" s="33" t="str">
        <f>PROPER(Inventory[[#This Row],[METAL]] &amp; " " &amp; Inventory[[#This Row],[Item Type]])</f>
        <v>925 Silver Pendant</v>
      </c>
      <c r="U332" s="33">
        <f>Inventory[[#This Row],[Quantity]]*Inventory[[#This Row],[Weight (g)]]</f>
        <v>0</v>
      </c>
      <c r="V332" s="33">
        <f>Inventory[[#This Row],[Total Price GBP]]*Inventory[[#This Row],[Quantity]]</f>
        <v>0</v>
      </c>
      <c r="W332" s="33">
        <f>Inventory[[#This Row],[Total Cost GBP]]/EURtoGBP</f>
        <v>0</v>
      </c>
      <c r="X332" s="33">
        <f>Inventory[[#This Row],[Total Cost GBP]]/USDtoGBP</f>
        <v>0</v>
      </c>
      <c r="Y332" s="33">
        <f>Inventory[[#This Row],[Total Cost GBP]]/CADtoGBP</f>
        <v>0</v>
      </c>
      <c r="Z332" s="33">
        <f>Inventory[[#This Row],[Total Cost GBP]]*AUDtoGBP</f>
        <v>0</v>
      </c>
      <c r="AA332" s="33"/>
      <c r="AB332" s="33"/>
    </row>
    <row r="333" spans="1:28" x14ac:dyDescent="0.25">
      <c r="A333" t="s">
        <v>778</v>
      </c>
      <c r="B333" t="s">
        <v>779</v>
      </c>
      <c r="C333" t="s">
        <v>112</v>
      </c>
      <c r="D333" t="s">
        <v>761</v>
      </c>
      <c r="E333">
        <v>1.6</v>
      </c>
      <c r="F333" t="s">
        <v>116</v>
      </c>
      <c r="G333" t="s">
        <v>1450</v>
      </c>
      <c r="H333">
        <v>2.1543159999999997</v>
      </c>
      <c r="I333" t="str">
        <f>IF(Inventory[[#This Row],[METAL]] = "925 Silver",  "7113.11.00"," 7113.19.00")</f>
        <v>7113.11.00</v>
      </c>
      <c r="J333" t="str">
        <f>IF(Inventory[[#This Row],[METAL]]= "925 Silver", "7113.11.10.00"," 7113.19.10.00")</f>
        <v>7113.11.10.00</v>
      </c>
      <c r="K333" t="str">
        <f>IF(Inventory[[#This Row],[METAL]] = "925 Silver",  "7113.11.00"," 7113.19.00")</f>
        <v>7113.11.00</v>
      </c>
      <c r="L333" s="106" t="str">
        <f>PROPER(Inventory[[#This Row],[METAL]] &amp; " " &amp; Inventory[[#This Row],[Item Type]])</f>
        <v>925 Silver Pendant</v>
      </c>
      <c r="M333" s="106" t="str">
        <f>IFERROR(VLOOKUP(Inventory[[#This Row],[Short Description]],Map!$G$12:$H$32,2,FALSE), IF(F332 = "925 Silver", "7113.11.10.00", "7113.19.29.00"))</f>
        <v>7113.11.10.00</v>
      </c>
      <c r="N333" s="106" t="str">
        <f>Inventory[[#This Row],[ASIN]] &amp; " " &amp; Inventory[[#This Row],[Short Description]]</f>
        <v>B071R9K7TW Pen - Rectangular</v>
      </c>
      <c r="O333" s="33">
        <f>Inventory[[#This Row],[Total Price GBP]]/ EURtoGBP</f>
        <v>2.4454047550129685</v>
      </c>
      <c r="P333" s="33">
        <f>Inventory[[#This Row],[Total Price GBP]]/USDtoGBP</f>
        <v>2.9532093277019476</v>
      </c>
      <c r="Q333" s="33">
        <f>Inventory[[#This Row],[Total Price GBP]]/ CADtoGBP</f>
        <v>3.7802777061256427</v>
      </c>
      <c r="R333" s="33">
        <f>Inventory[[#This Row],[Total Price GBP]]/AUDtoGBP</f>
        <v>3.869379984194266</v>
      </c>
      <c r="S333" s="33">
        <f>IFERROR(VLOOKUP(Inventory[[#This Row],[Assigned Item SKU]],skuQuantity[#All],2,FALSE),0)</f>
        <v>0</v>
      </c>
      <c r="T333" s="33" t="str">
        <f>PROPER(Inventory[[#This Row],[METAL]] &amp; " " &amp; Inventory[[#This Row],[Item Type]])</f>
        <v>925 Silver Pendant</v>
      </c>
      <c r="U333" s="33">
        <f>Inventory[[#This Row],[Quantity]]*Inventory[[#This Row],[Weight (g)]]</f>
        <v>0</v>
      </c>
      <c r="V333" s="33">
        <f>Inventory[[#This Row],[Total Price GBP]]*Inventory[[#This Row],[Quantity]]</f>
        <v>0</v>
      </c>
      <c r="W333" s="33">
        <f>Inventory[[#This Row],[Total Cost GBP]]/EURtoGBP</f>
        <v>0</v>
      </c>
      <c r="X333" s="33">
        <f>Inventory[[#This Row],[Total Cost GBP]]/USDtoGBP</f>
        <v>0</v>
      </c>
      <c r="Y333" s="33">
        <f>Inventory[[#This Row],[Total Cost GBP]]/CADtoGBP</f>
        <v>0</v>
      </c>
      <c r="Z333" s="33">
        <f>Inventory[[#This Row],[Total Cost GBP]]*AUDtoGBP</f>
        <v>0</v>
      </c>
      <c r="AA333" s="33"/>
      <c r="AB333" s="33"/>
    </row>
    <row r="334" spans="1:28" x14ac:dyDescent="0.25">
      <c r="A334" t="s">
        <v>780</v>
      </c>
      <c r="B334" t="s">
        <v>781</v>
      </c>
      <c r="C334" t="s">
        <v>112</v>
      </c>
      <c r="D334" t="s">
        <v>761</v>
      </c>
      <c r="E334">
        <v>1.2</v>
      </c>
      <c r="F334" t="s">
        <v>116</v>
      </c>
      <c r="G334" t="s">
        <v>1450</v>
      </c>
      <c r="H334">
        <v>1.6433563000000002</v>
      </c>
      <c r="I334" t="str">
        <f>IF(Inventory[[#This Row],[METAL]] = "925 Silver",  "7113.11.00"," 7113.19.00")</f>
        <v>7113.11.00</v>
      </c>
      <c r="J334" t="str">
        <f>IF(Inventory[[#This Row],[METAL]]= "925 Silver", "7113.11.10.00"," 7113.19.10.00")</f>
        <v>7113.11.10.00</v>
      </c>
      <c r="K334" t="str">
        <f>IF(Inventory[[#This Row],[METAL]] = "925 Silver",  "7113.11.00"," 7113.19.00")</f>
        <v>7113.11.00</v>
      </c>
      <c r="L334" s="106" t="str">
        <f>PROPER(Inventory[[#This Row],[METAL]] &amp; " " &amp; Inventory[[#This Row],[Item Type]])</f>
        <v>925 Silver Pendant</v>
      </c>
      <c r="M334" s="106" t="str">
        <f>IFERROR(VLOOKUP(Inventory[[#This Row],[Short Description]],Map!$G$12:$H$32,2,FALSE), IF(F333 = "925 Silver", "7113.11.10.00", "7113.19.29.00"))</f>
        <v>7113.11.10.00</v>
      </c>
      <c r="N334" s="106" t="str">
        <f>Inventory[[#This Row],[ASIN]] &amp; " " &amp; Inventory[[#This Row],[Short Description]]</f>
        <v>B071XR9Z52 Pen - Rectangular</v>
      </c>
      <c r="O334" s="33">
        <f>Inventory[[#This Row],[Total Price GBP]]/ EURtoGBP</f>
        <v>1.8654047550129689</v>
      </c>
      <c r="P334" s="33">
        <f>Inventory[[#This Row],[Total Price GBP]]/USDtoGBP</f>
        <v>2.2527684675311148</v>
      </c>
      <c r="Q334" s="33">
        <f>Inventory[[#This Row],[Total Price GBP]]/ CADtoGBP</f>
        <v>2.8836731399252131</v>
      </c>
      <c r="R334" s="33">
        <f>Inventory[[#This Row],[Total Price GBP]]/AUDtoGBP</f>
        <v>2.9516421797542929</v>
      </c>
      <c r="S334" s="33">
        <f>IFERROR(VLOOKUP(Inventory[[#This Row],[Assigned Item SKU]],skuQuantity[#All],2,FALSE),0)</f>
        <v>0</v>
      </c>
      <c r="T334" s="33" t="str">
        <f>PROPER(Inventory[[#This Row],[METAL]] &amp; " " &amp; Inventory[[#This Row],[Item Type]])</f>
        <v>925 Silver Pendant</v>
      </c>
      <c r="U334" s="33">
        <f>Inventory[[#This Row],[Quantity]]*Inventory[[#This Row],[Weight (g)]]</f>
        <v>0</v>
      </c>
      <c r="V334" s="33">
        <f>Inventory[[#This Row],[Total Price GBP]]*Inventory[[#This Row],[Quantity]]</f>
        <v>0</v>
      </c>
      <c r="W334" s="33">
        <f>Inventory[[#This Row],[Total Cost GBP]]/EURtoGBP</f>
        <v>0</v>
      </c>
      <c r="X334" s="33">
        <f>Inventory[[#This Row],[Total Cost GBP]]/USDtoGBP</f>
        <v>0</v>
      </c>
      <c r="Y334" s="33">
        <f>Inventory[[#This Row],[Total Cost GBP]]/CADtoGBP</f>
        <v>0</v>
      </c>
      <c r="Z334" s="33">
        <f>Inventory[[#This Row],[Total Cost GBP]]*AUDtoGBP</f>
        <v>0</v>
      </c>
      <c r="AA334" s="33"/>
      <c r="AB334" s="33"/>
    </row>
    <row r="335" spans="1:28" x14ac:dyDescent="0.25">
      <c r="A335" t="s">
        <v>782</v>
      </c>
      <c r="B335" t="s">
        <v>783</v>
      </c>
      <c r="C335" t="s">
        <v>112</v>
      </c>
      <c r="D335" t="s">
        <v>761</v>
      </c>
      <c r="E335">
        <v>1.2</v>
      </c>
      <c r="F335" t="s">
        <v>116</v>
      </c>
      <c r="G335" t="s">
        <v>1450</v>
      </c>
      <c r="H335">
        <v>1.6433563000000002</v>
      </c>
      <c r="I335" t="str">
        <f>IF(Inventory[[#This Row],[METAL]] = "925 Silver",  "7113.11.00"," 7113.19.00")</f>
        <v>7113.11.00</v>
      </c>
      <c r="J335" t="str">
        <f>IF(Inventory[[#This Row],[METAL]]= "925 Silver", "7113.11.10.00"," 7113.19.10.00")</f>
        <v>7113.11.10.00</v>
      </c>
      <c r="K335" t="str">
        <f>IF(Inventory[[#This Row],[METAL]] = "925 Silver",  "7113.11.00"," 7113.19.00")</f>
        <v>7113.11.00</v>
      </c>
      <c r="L335" s="106" t="str">
        <f>PROPER(Inventory[[#This Row],[METAL]] &amp; " " &amp; Inventory[[#This Row],[Item Type]])</f>
        <v>925 Silver Pendant</v>
      </c>
      <c r="M335" s="106" t="str">
        <f>IFERROR(VLOOKUP(Inventory[[#This Row],[Short Description]],Map!$G$12:$H$32,2,FALSE), IF(F334 = "925 Silver", "7113.11.10.00", "7113.19.29.00"))</f>
        <v>7113.11.10.00</v>
      </c>
      <c r="N335" s="106" t="str">
        <f>Inventory[[#This Row],[ASIN]] &amp; " " &amp; Inventory[[#This Row],[Short Description]]</f>
        <v>B071R11ZZR Pen - Rectangular</v>
      </c>
      <c r="O335" s="33">
        <f>Inventory[[#This Row],[Total Price GBP]]/ EURtoGBP</f>
        <v>1.8654047550129689</v>
      </c>
      <c r="P335" s="33">
        <f>Inventory[[#This Row],[Total Price GBP]]/USDtoGBP</f>
        <v>2.2527684675311148</v>
      </c>
      <c r="Q335" s="33">
        <f>Inventory[[#This Row],[Total Price GBP]]/ CADtoGBP</f>
        <v>2.8836731399252131</v>
      </c>
      <c r="R335" s="33">
        <f>Inventory[[#This Row],[Total Price GBP]]/AUDtoGBP</f>
        <v>2.9516421797542929</v>
      </c>
      <c r="S335" s="33">
        <f>IFERROR(VLOOKUP(Inventory[[#This Row],[Assigned Item SKU]],skuQuantity[#All],2,FALSE),0)</f>
        <v>0</v>
      </c>
      <c r="T335" s="33" t="str">
        <f>PROPER(Inventory[[#This Row],[METAL]] &amp; " " &amp; Inventory[[#This Row],[Item Type]])</f>
        <v>925 Silver Pendant</v>
      </c>
      <c r="U335" s="33">
        <f>Inventory[[#This Row],[Quantity]]*Inventory[[#This Row],[Weight (g)]]</f>
        <v>0</v>
      </c>
      <c r="V335" s="33">
        <f>Inventory[[#This Row],[Total Price GBP]]*Inventory[[#This Row],[Quantity]]</f>
        <v>0</v>
      </c>
      <c r="W335" s="33">
        <f>Inventory[[#This Row],[Total Cost GBP]]/EURtoGBP</f>
        <v>0</v>
      </c>
      <c r="X335" s="33">
        <f>Inventory[[#This Row],[Total Cost GBP]]/USDtoGBP</f>
        <v>0</v>
      </c>
      <c r="Y335" s="33">
        <f>Inventory[[#This Row],[Total Cost GBP]]/CADtoGBP</f>
        <v>0</v>
      </c>
      <c r="Z335" s="33">
        <f>Inventory[[#This Row],[Total Cost GBP]]*AUDtoGBP</f>
        <v>0</v>
      </c>
      <c r="AA335" s="33"/>
      <c r="AB335" s="33"/>
    </row>
    <row r="336" spans="1:28" x14ac:dyDescent="0.25">
      <c r="A336" t="s">
        <v>784</v>
      </c>
      <c r="B336" t="s">
        <v>785</v>
      </c>
      <c r="C336" t="s">
        <v>112</v>
      </c>
      <c r="D336" t="s">
        <v>761</v>
      </c>
      <c r="E336">
        <v>1.2</v>
      </c>
      <c r="F336" t="s">
        <v>116</v>
      </c>
      <c r="G336" t="s">
        <v>1450</v>
      </c>
      <c r="H336">
        <v>1.6433563000000002</v>
      </c>
      <c r="I336" t="str">
        <f>IF(Inventory[[#This Row],[METAL]] = "925 Silver",  "7113.11.00"," 7113.19.00")</f>
        <v>7113.11.00</v>
      </c>
      <c r="J336" t="str">
        <f>IF(Inventory[[#This Row],[METAL]]= "925 Silver", "7113.11.10.00"," 7113.19.10.00")</f>
        <v>7113.11.10.00</v>
      </c>
      <c r="K336" t="str">
        <f>IF(Inventory[[#This Row],[METAL]] = "925 Silver",  "7113.11.00"," 7113.19.00")</f>
        <v>7113.11.00</v>
      </c>
      <c r="L336" s="106" t="str">
        <f>PROPER(Inventory[[#This Row],[METAL]] &amp; " " &amp; Inventory[[#This Row],[Item Type]])</f>
        <v>925 Silver Pendant</v>
      </c>
      <c r="M336" s="106" t="str">
        <f>IFERROR(VLOOKUP(Inventory[[#This Row],[Short Description]],Map!$G$12:$H$32,2,FALSE), IF(F335 = "925 Silver", "7113.11.10.00", "7113.19.29.00"))</f>
        <v>7113.11.10.00</v>
      </c>
      <c r="N336" s="106" t="str">
        <f>Inventory[[#This Row],[ASIN]] &amp; " " &amp; Inventory[[#This Row],[Short Description]]</f>
        <v>B06ZYF9WX8 Pen - Rectangular</v>
      </c>
      <c r="O336" s="33">
        <f>Inventory[[#This Row],[Total Price GBP]]/ EURtoGBP</f>
        <v>1.8654047550129689</v>
      </c>
      <c r="P336" s="33">
        <f>Inventory[[#This Row],[Total Price GBP]]/USDtoGBP</f>
        <v>2.2527684675311148</v>
      </c>
      <c r="Q336" s="33">
        <f>Inventory[[#This Row],[Total Price GBP]]/ CADtoGBP</f>
        <v>2.8836731399252131</v>
      </c>
      <c r="R336" s="33">
        <f>Inventory[[#This Row],[Total Price GBP]]/AUDtoGBP</f>
        <v>2.9516421797542929</v>
      </c>
      <c r="S336" s="33">
        <f>IFERROR(VLOOKUP(Inventory[[#This Row],[Assigned Item SKU]],skuQuantity[#All],2,FALSE),0)</f>
        <v>0</v>
      </c>
      <c r="T336" s="33" t="str">
        <f>PROPER(Inventory[[#This Row],[METAL]] &amp; " " &amp; Inventory[[#This Row],[Item Type]])</f>
        <v>925 Silver Pendant</v>
      </c>
      <c r="U336" s="33">
        <f>Inventory[[#This Row],[Quantity]]*Inventory[[#This Row],[Weight (g)]]</f>
        <v>0</v>
      </c>
      <c r="V336" s="33">
        <f>Inventory[[#This Row],[Total Price GBP]]*Inventory[[#This Row],[Quantity]]</f>
        <v>0</v>
      </c>
      <c r="W336" s="33">
        <f>Inventory[[#This Row],[Total Cost GBP]]/EURtoGBP</f>
        <v>0</v>
      </c>
      <c r="X336" s="33">
        <f>Inventory[[#This Row],[Total Cost GBP]]/USDtoGBP</f>
        <v>0</v>
      </c>
      <c r="Y336" s="33">
        <f>Inventory[[#This Row],[Total Cost GBP]]/CADtoGBP</f>
        <v>0</v>
      </c>
      <c r="Z336" s="33">
        <f>Inventory[[#This Row],[Total Cost GBP]]*AUDtoGBP</f>
        <v>0</v>
      </c>
      <c r="AA336" s="33"/>
      <c r="AB336" s="33"/>
    </row>
    <row r="337" spans="1:28" x14ac:dyDescent="0.25">
      <c r="A337" t="s">
        <v>786</v>
      </c>
      <c r="B337" t="s">
        <v>787</v>
      </c>
      <c r="C337" t="s">
        <v>112</v>
      </c>
      <c r="D337" t="s">
        <v>761</v>
      </c>
      <c r="E337">
        <v>1.2</v>
      </c>
      <c r="F337" t="s">
        <v>116</v>
      </c>
      <c r="G337" t="s">
        <v>1450</v>
      </c>
      <c r="H337">
        <v>1.6433563000000002</v>
      </c>
      <c r="I337" t="str">
        <f>IF(Inventory[[#This Row],[METAL]] = "925 Silver",  "7113.11.00"," 7113.19.00")</f>
        <v>7113.11.00</v>
      </c>
      <c r="J337" t="str">
        <f>IF(Inventory[[#This Row],[METAL]]= "925 Silver", "7113.11.10.00"," 7113.19.10.00")</f>
        <v>7113.11.10.00</v>
      </c>
      <c r="K337" t="str">
        <f>IF(Inventory[[#This Row],[METAL]] = "925 Silver",  "7113.11.00"," 7113.19.00")</f>
        <v>7113.11.00</v>
      </c>
      <c r="L337" s="106" t="str">
        <f>PROPER(Inventory[[#This Row],[METAL]] &amp; " " &amp; Inventory[[#This Row],[Item Type]])</f>
        <v>925 Silver Pendant</v>
      </c>
      <c r="M337" s="106" t="str">
        <f>IFERROR(VLOOKUP(Inventory[[#This Row],[Short Description]],Map!$G$12:$H$32,2,FALSE), IF(F336 = "925 Silver", "7113.11.10.00", "7113.19.29.00"))</f>
        <v>7113.11.10.00</v>
      </c>
      <c r="N337" s="106" t="str">
        <f>Inventory[[#This Row],[ASIN]] &amp; " " &amp; Inventory[[#This Row],[Short Description]]</f>
        <v>B06ZYPVQKR Pen - Rectangular</v>
      </c>
      <c r="O337" s="33">
        <f>Inventory[[#This Row],[Total Price GBP]]/ EURtoGBP</f>
        <v>1.8654047550129689</v>
      </c>
      <c r="P337" s="33">
        <f>Inventory[[#This Row],[Total Price GBP]]/USDtoGBP</f>
        <v>2.2527684675311148</v>
      </c>
      <c r="Q337" s="33">
        <f>Inventory[[#This Row],[Total Price GBP]]/ CADtoGBP</f>
        <v>2.8836731399252131</v>
      </c>
      <c r="R337" s="33">
        <f>Inventory[[#This Row],[Total Price GBP]]/AUDtoGBP</f>
        <v>2.9516421797542929</v>
      </c>
      <c r="S337" s="33">
        <f>IFERROR(VLOOKUP(Inventory[[#This Row],[Assigned Item SKU]],skuQuantity[#All],2,FALSE),0)</f>
        <v>0</v>
      </c>
      <c r="T337" s="33" t="str">
        <f>PROPER(Inventory[[#This Row],[METAL]] &amp; " " &amp; Inventory[[#This Row],[Item Type]])</f>
        <v>925 Silver Pendant</v>
      </c>
      <c r="U337" s="33">
        <f>Inventory[[#This Row],[Quantity]]*Inventory[[#This Row],[Weight (g)]]</f>
        <v>0</v>
      </c>
      <c r="V337" s="33">
        <f>Inventory[[#This Row],[Total Price GBP]]*Inventory[[#This Row],[Quantity]]</f>
        <v>0</v>
      </c>
      <c r="W337" s="33">
        <f>Inventory[[#This Row],[Total Cost GBP]]/EURtoGBP</f>
        <v>0</v>
      </c>
      <c r="X337" s="33">
        <f>Inventory[[#This Row],[Total Cost GBP]]/USDtoGBP</f>
        <v>0</v>
      </c>
      <c r="Y337" s="33">
        <f>Inventory[[#This Row],[Total Cost GBP]]/CADtoGBP</f>
        <v>0</v>
      </c>
      <c r="Z337" s="33">
        <f>Inventory[[#This Row],[Total Cost GBP]]*AUDtoGBP</f>
        <v>0</v>
      </c>
      <c r="AA337" s="33"/>
      <c r="AB337" s="33"/>
    </row>
    <row r="338" spans="1:28" x14ac:dyDescent="0.25">
      <c r="A338" t="s">
        <v>788</v>
      </c>
      <c r="B338" t="s">
        <v>789</v>
      </c>
      <c r="C338" t="s">
        <v>112</v>
      </c>
      <c r="D338" t="s">
        <v>761</v>
      </c>
      <c r="E338">
        <v>1.2</v>
      </c>
      <c r="F338" t="s">
        <v>116</v>
      </c>
      <c r="G338" t="s">
        <v>1450</v>
      </c>
      <c r="H338">
        <v>1.6433563000000002</v>
      </c>
      <c r="I338" t="str">
        <f>IF(Inventory[[#This Row],[METAL]] = "925 Silver",  "7113.11.00"," 7113.19.00")</f>
        <v>7113.11.00</v>
      </c>
      <c r="J338" t="str">
        <f>IF(Inventory[[#This Row],[METAL]]= "925 Silver", "7113.11.10.00"," 7113.19.10.00")</f>
        <v>7113.11.10.00</v>
      </c>
      <c r="K338" t="str">
        <f>IF(Inventory[[#This Row],[METAL]] = "925 Silver",  "7113.11.00"," 7113.19.00")</f>
        <v>7113.11.00</v>
      </c>
      <c r="L338" s="106" t="str">
        <f>PROPER(Inventory[[#This Row],[METAL]] &amp; " " &amp; Inventory[[#This Row],[Item Type]])</f>
        <v>925 Silver Pendant</v>
      </c>
      <c r="M338" s="106" t="str">
        <f>IFERROR(VLOOKUP(Inventory[[#This Row],[Short Description]],Map!$G$12:$H$32,2,FALSE), IF(F337 = "925 Silver", "7113.11.10.00", "7113.19.29.00"))</f>
        <v>7113.11.10.00</v>
      </c>
      <c r="N338" s="106" t="str">
        <f>Inventory[[#This Row],[ASIN]] &amp; " " &amp; Inventory[[#This Row],[Short Description]]</f>
        <v>B06ZYZTCTF Pen - Rectangular</v>
      </c>
      <c r="O338" s="33">
        <f>Inventory[[#This Row],[Total Price GBP]]/ EURtoGBP</f>
        <v>1.8654047550129689</v>
      </c>
      <c r="P338" s="33">
        <f>Inventory[[#This Row],[Total Price GBP]]/USDtoGBP</f>
        <v>2.2527684675311148</v>
      </c>
      <c r="Q338" s="33">
        <f>Inventory[[#This Row],[Total Price GBP]]/ CADtoGBP</f>
        <v>2.8836731399252131</v>
      </c>
      <c r="R338" s="33">
        <f>Inventory[[#This Row],[Total Price GBP]]/AUDtoGBP</f>
        <v>2.9516421797542929</v>
      </c>
      <c r="S338" s="33">
        <f>IFERROR(VLOOKUP(Inventory[[#This Row],[Assigned Item SKU]],skuQuantity[#All],2,FALSE),0)</f>
        <v>0</v>
      </c>
      <c r="T338" s="33" t="str">
        <f>PROPER(Inventory[[#This Row],[METAL]] &amp; " " &amp; Inventory[[#This Row],[Item Type]])</f>
        <v>925 Silver Pendant</v>
      </c>
      <c r="U338" s="33">
        <f>Inventory[[#This Row],[Quantity]]*Inventory[[#This Row],[Weight (g)]]</f>
        <v>0</v>
      </c>
      <c r="V338" s="33">
        <f>Inventory[[#This Row],[Total Price GBP]]*Inventory[[#This Row],[Quantity]]</f>
        <v>0</v>
      </c>
      <c r="W338" s="33">
        <f>Inventory[[#This Row],[Total Cost GBP]]/EURtoGBP</f>
        <v>0</v>
      </c>
      <c r="X338" s="33">
        <f>Inventory[[#This Row],[Total Cost GBP]]/USDtoGBP</f>
        <v>0</v>
      </c>
      <c r="Y338" s="33">
        <f>Inventory[[#This Row],[Total Cost GBP]]/CADtoGBP</f>
        <v>0</v>
      </c>
      <c r="Z338" s="33">
        <f>Inventory[[#This Row],[Total Cost GBP]]*AUDtoGBP</f>
        <v>0</v>
      </c>
      <c r="AA338" s="33"/>
      <c r="AB338" s="33"/>
    </row>
    <row r="339" spans="1:28" x14ac:dyDescent="0.25">
      <c r="A339" t="s">
        <v>790</v>
      </c>
      <c r="B339" t="s">
        <v>791</v>
      </c>
      <c r="C339" t="s">
        <v>112</v>
      </c>
      <c r="D339" t="s">
        <v>792</v>
      </c>
      <c r="E339">
        <v>1</v>
      </c>
      <c r="F339" t="s">
        <v>116</v>
      </c>
      <c r="G339" t="s">
        <v>1450</v>
      </c>
      <c r="H339">
        <v>1.38787645</v>
      </c>
      <c r="I339" t="str">
        <f>IF(Inventory[[#This Row],[METAL]] = "925 Silver",  "7113.11.00"," 7113.19.00")</f>
        <v>7113.11.00</v>
      </c>
      <c r="J339" t="str">
        <f>IF(Inventory[[#This Row],[METAL]]= "925 Silver", "7113.11.10.00"," 7113.19.10.00")</f>
        <v>7113.11.10.00</v>
      </c>
      <c r="K339" t="str">
        <f>IF(Inventory[[#This Row],[METAL]] = "925 Silver",  "7113.11.00"," 7113.19.00")</f>
        <v>7113.11.00</v>
      </c>
      <c r="L339" s="106" t="str">
        <f>PROPER(Inventory[[#This Row],[METAL]] &amp; " " &amp; Inventory[[#This Row],[Item Type]])</f>
        <v>925 Silver Pendant</v>
      </c>
      <c r="M339" s="106" t="str">
        <f>IFERROR(VLOOKUP(Inventory[[#This Row],[Short Description]],Map!$G$12:$H$32,2,FALSE), IF(F338 = "925 Silver", "7113.11.10.00", "7113.19.29.00"))</f>
        <v>7113.11.10.00</v>
      </c>
      <c r="N339" s="106" t="str">
        <f>Inventory[[#This Row],[ASIN]] &amp; " " &amp; Inventory[[#This Row],[Short Description]]</f>
        <v>B071R9K7TY Pen - Oval</v>
      </c>
      <c r="O339" s="33">
        <f>Inventory[[#This Row],[Total Price GBP]]/ EURtoGBP</f>
        <v>1.5754047550129688</v>
      </c>
      <c r="P339" s="33">
        <f>Inventory[[#This Row],[Total Price GBP]]/USDtoGBP</f>
        <v>1.902548037445698</v>
      </c>
      <c r="Q339" s="33">
        <f>Inventory[[#This Row],[Total Price GBP]]/ CADtoGBP</f>
        <v>2.4353708568249974</v>
      </c>
      <c r="R339" s="33">
        <f>Inventory[[#This Row],[Total Price GBP]]/AUDtoGBP</f>
        <v>2.4927732775343054</v>
      </c>
      <c r="S339" s="33">
        <f>IFERROR(VLOOKUP(Inventory[[#This Row],[Assigned Item SKU]],skuQuantity[#All],2,FALSE),0)</f>
        <v>0</v>
      </c>
      <c r="T339" s="33" t="str">
        <f>PROPER(Inventory[[#This Row],[METAL]] &amp; " " &amp; Inventory[[#This Row],[Item Type]])</f>
        <v>925 Silver Pendant</v>
      </c>
      <c r="U339" s="33">
        <f>Inventory[[#This Row],[Quantity]]*Inventory[[#This Row],[Weight (g)]]</f>
        <v>0</v>
      </c>
      <c r="V339" s="33">
        <f>Inventory[[#This Row],[Total Price GBP]]*Inventory[[#This Row],[Quantity]]</f>
        <v>0</v>
      </c>
      <c r="W339" s="33">
        <f>Inventory[[#This Row],[Total Cost GBP]]/EURtoGBP</f>
        <v>0</v>
      </c>
      <c r="X339" s="33">
        <f>Inventory[[#This Row],[Total Cost GBP]]/USDtoGBP</f>
        <v>0</v>
      </c>
      <c r="Y339" s="33">
        <f>Inventory[[#This Row],[Total Cost GBP]]/CADtoGBP</f>
        <v>0</v>
      </c>
      <c r="Z339" s="33">
        <f>Inventory[[#This Row],[Total Cost GBP]]*AUDtoGBP</f>
        <v>0</v>
      </c>
      <c r="AA339" s="33"/>
      <c r="AB339" s="33"/>
    </row>
    <row r="340" spans="1:28" x14ac:dyDescent="0.25">
      <c r="A340" t="s">
        <v>793</v>
      </c>
      <c r="B340" t="s">
        <v>794</v>
      </c>
      <c r="C340" t="s">
        <v>112</v>
      </c>
      <c r="D340" t="s">
        <v>792</v>
      </c>
      <c r="E340">
        <v>1</v>
      </c>
      <c r="F340" t="s">
        <v>116</v>
      </c>
      <c r="G340" t="s">
        <v>1450</v>
      </c>
      <c r="H340">
        <v>1.38787645</v>
      </c>
      <c r="I340" t="str">
        <f>IF(Inventory[[#This Row],[METAL]] = "925 Silver",  "7113.11.00"," 7113.19.00")</f>
        <v>7113.11.00</v>
      </c>
      <c r="J340" t="str">
        <f>IF(Inventory[[#This Row],[METAL]]= "925 Silver", "7113.11.10.00"," 7113.19.10.00")</f>
        <v>7113.11.10.00</v>
      </c>
      <c r="K340" t="str">
        <f>IF(Inventory[[#This Row],[METAL]] = "925 Silver",  "7113.11.00"," 7113.19.00")</f>
        <v>7113.11.00</v>
      </c>
      <c r="L340" s="106" t="str">
        <f>PROPER(Inventory[[#This Row],[METAL]] &amp; " " &amp; Inventory[[#This Row],[Item Type]])</f>
        <v>925 Silver Pendant</v>
      </c>
      <c r="M340" s="106" t="str">
        <f>IFERROR(VLOOKUP(Inventory[[#This Row],[Short Description]],Map!$G$12:$H$32,2,FALSE), IF(F339 = "925 Silver", "7113.11.10.00", "7113.19.29.00"))</f>
        <v>7113.11.10.00</v>
      </c>
      <c r="N340" s="106" t="str">
        <f>Inventory[[#This Row],[ASIN]] &amp; " " &amp; Inventory[[#This Row],[Short Description]]</f>
        <v>B06ZXVBZHT Pen - Oval</v>
      </c>
      <c r="O340" s="33">
        <f>Inventory[[#This Row],[Total Price GBP]]/ EURtoGBP</f>
        <v>1.5754047550129688</v>
      </c>
      <c r="P340" s="33">
        <f>Inventory[[#This Row],[Total Price GBP]]/USDtoGBP</f>
        <v>1.902548037445698</v>
      </c>
      <c r="Q340" s="33">
        <f>Inventory[[#This Row],[Total Price GBP]]/ CADtoGBP</f>
        <v>2.4353708568249974</v>
      </c>
      <c r="R340" s="33">
        <f>Inventory[[#This Row],[Total Price GBP]]/AUDtoGBP</f>
        <v>2.4927732775343054</v>
      </c>
      <c r="S340" s="33">
        <f>IFERROR(VLOOKUP(Inventory[[#This Row],[Assigned Item SKU]],skuQuantity[#All],2,FALSE),0)</f>
        <v>0</v>
      </c>
      <c r="T340" s="33" t="str">
        <f>PROPER(Inventory[[#This Row],[METAL]] &amp; " " &amp; Inventory[[#This Row],[Item Type]])</f>
        <v>925 Silver Pendant</v>
      </c>
      <c r="U340" s="33">
        <f>Inventory[[#This Row],[Quantity]]*Inventory[[#This Row],[Weight (g)]]</f>
        <v>0</v>
      </c>
      <c r="V340" s="33">
        <f>Inventory[[#This Row],[Total Price GBP]]*Inventory[[#This Row],[Quantity]]</f>
        <v>0</v>
      </c>
      <c r="W340" s="33">
        <f>Inventory[[#This Row],[Total Cost GBP]]/EURtoGBP</f>
        <v>0</v>
      </c>
      <c r="X340" s="33">
        <f>Inventory[[#This Row],[Total Cost GBP]]/USDtoGBP</f>
        <v>0</v>
      </c>
      <c r="Y340" s="33">
        <f>Inventory[[#This Row],[Total Cost GBP]]/CADtoGBP</f>
        <v>0</v>
      </c>
      <c r="Z340" s="33">
        <f>Inventory[[#This Row],[Total Cost GBP]]*AUDtoGBP</f>
        <v>0</v>
      </c>
      <c r="AA340" s="33"/>
      <c r="AB340" s="33"/>
    </row>
    <row r="341" spans="1:28" x14ac:dyDescent="0.25">
      <c r="A341" t="s">
        <v>59</v>
      </c>
      <c r="B341" t="s">
        <v>795</v>
      </c>
      <c r="C341" t="s">
        <v>112</v>
      </c>
      <c r="D341" t="s">
        <v>792</v>
      </c>
      <c r="E341">
        <v>1</v>
      </c>
      <c r="F341" t="s">
        <v>116</v>
      </c>
      <c r="G341" t="s">
        <v>1450</v>
      </c>
      <c r="H341">
        <v>2.6212274500000001</v>
      </c>
      <c r="I341" t="str">
        <f>IF(Inventory[[#This Row],[METAL]] = "925 Silver",  "7113.11.00"," 7113.19.00")</f>
        <v>7113.11.00</v>
      </c>
      <c r="J341" t="str">
        <f>IF(Inventory[[#This Row],[METAL]]= "925 Silver", "7113.11.10.00"," 7113.19.10.00")</f>
        <v>7113.11.10.00</v>
      </c>
      <c r="K341" t="str">
        <f>IF(Inventory[[#This Row],[METAL]] = "925 Silver",  "7113.11.00"," 7113.19.00")</f>
        <v>7113.11.00</v>
      </c>
      <c r="L341" s="106" t="str">
        <f>PROPER(Inventory[[#This Row],[METAL]] &amp; " " &amp; Inventory[[#This Row],[Item Type]])</f>
        <v>925 Silver Pendant</v>
      </c>
      <c r="M341" s="106" t="str">
        <f>IFERROR(VLOOKUP(Inventory[[#This Row],[Short Description]],Map!$G$12:$H$32,2,FALSE), IF(F340 = "925 Silver", "7113.11.10.00", "7113.19.29.00"))</f>
        <v>7113.11.10.00</v>
      </c>
      <c r="N341" s="106" t="str">
        <f>Inventory[[#This Row],[ASIN]] &amp; " " &amp; Inventory[[#This Row],[Short Description]]</f>
        <v>B06ZYZSY83 Pen - Oval</v>
      </c>
      <c r="O341" s="33">
        <f>Inventory[[#This Row],[Total Price GBP]]/ EURtoGBP</f>
        <v>2.9754047550129687</v>
      </c>
      <c r="P341" s="33">
        <f>Inventory[[#This Row],[Total Price GBP]]/USDtoGBP</f>
        <v>3.5932673550994338</v>
      </c>
      <c r="Q341" s="33">
        <f>Inventory[[#This Row],[Total Price GBP]]/ CADtoGBP</f>
        <v>4.5995887752398303</v>
      </c>
      <c r="R341" s="33">
        <f>Inventory[[#This Row],[Total Price GBP]]/AUDtoGBP</f>
        <v>4.7080024606652779</v>
      </c>
      <c r="S341" s="33">
        <f>IFERROR(VLOOKUP(Inventory[[#This Row],[Assigned Item SKU]],skuQuantity[#All],2,FALSE),0)</f>
        <v>0</v>
      </c>
      <c r="T341" s="33" t="str">
        <f>PROPER(Inventory[[#This Row],[METAL]] &amp; " " &amp; Inventory[[#This Row],[Item Type]])</f>
        <v>925 Silver Pendant</v>
      </c>
      <c r="U341" s="33">
        <f>Inventory[[#This Row],[Quantity]]*Inventory[[#This Row],[Weight (g)]]</f>
        <v>0</v>
      </c>
      <c r="V341" s="33">
        <f>Inventory[[#This Row],[Total Price GBP]]*Inventory[[#This Row],[Quantity]]</f>
        <v>0</v>
      </c>
      <c r="W341" s="33">
        <f>Inventory[[#This Row],[Total Cost GBP]]/EURtoGBP</f>
        <v>0</v>
      </c>
      <c r="X341" s="33">
        <f>Inventory[[#This Row],[Total Cost GBP]]/USDtoGBP</f>
        <v>0</v>
      </c>
      <c r="Y341" s="33">
        <f>Inventory[[#This Row],[Total Cost GBP]]/CADtoGBP</f>
        <v>0</v>
      </c>
      <c r="Z341" s="33">
        <f>Inventory[[#This Row],[Total Cost GBP]]*AUDtoGBP</f>
        <v>0</v>
      </c>
      <c r="AA341" s="33"/>
      <c r="AB341" s="33"/>
    </row>
    <row r="342" spans="1:28" x14ac:dyDescent="0.25">
      <c r="A342" t="s">
        <v>796</v>
      </c>
      <c r="B342" t="s">
        <v>797</v>
      </c>
      <c r="C342" t="s">
        <v>112</v>
      </c>
      <c r="D342" t="s">
        <v>792</v>
      </c>
      <c r="E342">
        <v>1</v>
      </c>
      <c r="F342" t="s">
        <v>116</v>
      </c>
      <c r="G342" t="s">
        <v>1450</v>
      </c>
      <c r="H342">
        <v>1.38787645</v>
      </c>
      <c r="I342" t="str">
        <f>IF(Inventory[[#This Row],[METAL]] = "925 Silver",  "7113.11.00"," 7113.19.00")</f>
        <v>7113.11.00</v>
      </c>
      <c r="J342" t="str">
        <f>IF(Inventory[[#This Row],[METAL]]= "925 Silver", "7113.11.10.00"," 7113.19.10.00")</f>
        <v>7113.11.10.00</v>
      </c>
      <c r="K342" t="str">
        <f>IF(Inventory[[#This Row],[METAL]] = "925 Silver",  "7113.11.00"," 7113.19.00")</f>
        <v>7113.11.00</v>
      </c>
      <c r="L342" s="106" t="str">
        <f>PROPER(Inventory[[#This Row],[METAL]] &amp; " " &amp; Inventory[[#This Row],[Item Type]])</f>
        <v>925 Silver Pendant</v>
      </c>
      <c r="M342" s="106" t="str">
        <f>IFERROR(VLOOKUP(Inventory[[#This Row],[Short Description]],Map!$G$12:$H$32,2,FALSE), IF(F341 = "925 Silver", "7113.11.10.00", "7113.19.29.00"))</f>
        <v>7113.11.10.00</v>
      </c>
      <c r="N342" s="106" t="str">
        <f>Inventory[[#This Row],[ASIN]] &amp; " " &amp; Inventory[[#This Row],[Short Description]]</f>
        <v>B071XRPDN3 Pen - Oval</v>
      </c>
      <c r="O342" s="33">
        <f>Inventory[[#This Row],[Total Price GBP]]/ EURtoGBP</f>
        <v>1.5754047550129688</v>
      </c>
      <c r="P342" s="33">
        <f>Inventory[[#This Row],[Total Price GBP]]/USDtoGBP</f>
        <v>1.902548037445698</v>
      </c>
      <c r="Q342" s="33">
        <f>Inventory[[#This Row],[Total Price GBP]]/ CADtoGBP</f>
        <v>2.4353708568249974</v>
      </c>
      <c r="R342" s="33">
        <f>Inventory[[#This Row],[Total Price GBP]]/AUDtoGBP</f>
        <v>2.4927732775343054</v>
      </c>
      <c r="S342" s="33">
        <f>IFERROR(VLOOKUP(Inventory[[#This Row],[Assigned Item SKU]],skuQuantity[#All],2,FALSE),0)</f>
        <v>0</v>
      </c>
      <c r="T342" s="33" t="str">
        <f>PROPER(Inventory[[#This Row],[METAL]] &amp; " " &amp; Inventory[[#This Row],[Item Type]])</f>
        <v>925 Silver Pendant</v>
      </c>
      <c r="U342" s="33">
        <f>Inventory[[#This Row],[Quantity]]*Inventory[[#This Row],[Weight (g)]]</f>
        <v>0</v>
      </c>
      <c r="V342" s="33">
        <f>Inventory[[#This Row],[Total Price GBP]]*Inventory[[#This Row],[Quantity]]</f>
        <v>0</v>
      </c>
      <c r="W342" s="33">
        <f>Inventory[[#This Row],[Total Cost GBP]]/EURtoGBP</f>
        <v>0</v>
      </c>
      <c r="X342" s="33">
        <f>Inventory[[#This Row],[Total Cost GBP]]/USDtoGBP</f>
        <v>0</v>
      </c>
      <c r="Y342" s="33">
        <f>Inventory[[#This Row],[Total Cost GBP]]/CADtoGBP</f>
        <v>0</v>
      </c>
      <c r="Z342" s="33">
        <f>Inventory[[#This Row],[Total Cost GBP]]*AUDtoGBP</f>
        <v>0</v>
      </c>
      <c r="AA342" s="33"/>
      <c r="AB342" s="33"/>
    </row>
    <row r="343" spans="1:28" x14ac:dyDescent="0.25">
      <c r="A343" t="s">
        <v>60</v>
      </c>
      <c r="B343" t="s">
        <v>798</v>
      </c>
      <c r="C343" t="s">
        <v>112</v>
      </c>
      <c r="D343" t="s">
        <v>792</v>
      </c>
      <c r="E343">
        <v>1</v>
      </c>
      <c r="F343" t="s">
        <v>116</v>
      </c>
      <c r="G343" t="s">
        <v>1450</v>
      </c>
      <c r="H343">
        <v>2.6212274500000001</v>
      </c>
      <c r="I343" t="str">
        <f>IF(Inventory[[#This Row],[METAL]] = "925 Silver",  "7113.11.00"," 7113.19.00")</f>
        <v>7113.11.00</v>
      </c>
      <c r="J343" t="str">
        <f>IF(Inventory[[#This Row],[METAL]]= "925 Silver", "7113.11.10.00"," 7113.19.10.00")</f>
        <v>7113.11.10.00</v>
      </c>
      <c r="K343" t="str">
        <f>IF(Inventory[[#This Row],[METAL]] = "925 Silver",  "7113.11.00"," 7113.19.00")</f>
        <v>7113.11.00</v>
      </c>
      <c r="L343" s="106" t="str">
        <f>PROPER(Inventory[[#This Row],[METAL]] &amp; " " &amp; Inventory[[#This Row],[Item Type]])</f>
        <v>925 Silver Pendant</v>
      </c>
      <c r="M343" s="106" t="str">
        <f>IFERROR(VLOOKUP(Inventory[[#This Row],[Short Description]],Map!$G$12:$H$32,2,FALSE), IF(F342 = "925 Silver", "7113.11.10.00", "7113.19.29.00"))</f>
        <v>7113.11.10.00</v>
      </c>
      <c r="N343" s="106" t="str">
        <f>Inventory[[#This Row],[ASIN]] &amp; " " &amp; Inventory[[#This Row],[Short Description]]</f>
        <v>B06ZYPR9BF Pen - Oval</v>
      </c>
      <c r="O343" s="33">
        <f>Inventory[[#This Row],[Total Price GBP]]/ EURtoGBP</f>
        <v>2.9754047550129687</v>
      </c>
      <c r="P343" s="33">
        <f>Inventory[[#This Row],[Total Price GBP]]/USDtoGBP</f>
        <v>3.5932673550994338</v>
      </c>
      <c r="Q343" s="33">
        <f>Inventory[[#This Row],[Total Price GBP]]/ CADtoGBP</f>
        <v>4.5995887752398303</v>
      </c>
      <c r="R343" s="33">
        <f>Inventory[[#This Row],[Total Price GBP]]/AUDtoGBP</f>
        <v>4.7080024606652779</v>
      </c>
      <c r="S343" s="33">
        <f>IFERROR(VLOOKUP(Inventory[[#This Row],[Assigned Item SKU]],skuQuantity[#All],2,FALSE),0)</f>
        <v>0</v>
      </c>
      <c r="T343" s="33" t="str">
        <f>PROPER(Inventory[[#This Row],[METAL]] &amp; " " &amp; Inventory[[#This Row],[Item Type]])</f>
        <v>925 Silver Pendant</v>
      </c>
      <c r="U343" s="33">
        <f>Inventory[[#This Row],[Quantity]]*Inventory[[#This Row],[Weight (g)]]</f>
        <v>0</v>
      </c>
      <c r="V343" s="33">
        <f>Inventory[[#This Row],[Total Price GBP]]*Inventory[[#This Row],[Quantity]]</f>
        <v>0</v>
      </c>
      <c r="W343" s="33">
        <f>Inventory[[#This Row],[Total Cost GBP]]/EURtoGBP</f>
        <v>0</v>
      </c>
      <c r="X343" s="33">
        <f>Inventory[[#This Row],[Total Cost GBP]]/USDtoGBP</f>
        <v>0</v>
      </c>
      <c r="Y343" s="33">
        <f>Inventory[[#This Row],[Total Cost GBP]]/CADtoGBP</f>
        <v>0</v>
      </c>
      <c r="Z343" s="33">
        <f>Inventory[[#This Row],[Total Cost GBP]]*AUDtoGBP</f>
        <v>0</v>
      </c>
      <c r="AA343" s="33"/>
      <c r="AB343" s="33"/>
    </row>
    <row r="344" spans="1:28" x14ac:dyDescent="0.25">
      <c r="A344" t="s">
        <v>799</v>
      </c>
      <c r="B344" t="s">
        <v>800</v>
      </c>
      <c r="C344" t="s">
        <v>112</v>
      </c>
      <c r="D344" t="s">
        <v>801</v>
      </c>
      <c r="E344">
        <v>1.9</v>
      </c>
      <c r="F344" t="s">
        <v>116</v>
      </c>
      <c r="G344" t="s">
        <v>1450</v>
      </c>
      <c r="H344">
        <v>2.5375357749999998</v>
      </c>
      <c r="I344" t="str">
        <f>IF(Inventory[[#This Row],[METAL]] = "925 Silver",  "7113.11.00"," 7113.19.00")</f>
        <v>7113.11.00</v>
      </c>
      <c r="J344" t="str">
        <f>IF(Inventory[[#This Row],[METAL]]= "925 Silver", "7113.11.10.00"," 7113.19.10.00")</f>
        <v>7113.11.10.00</v>
      </c>
      <c r="K344" t="str">
        <f>IF(Inventory[[#This Row],[METAL]] = "925 Silver",  "7113.11.00"," 7113.19.00")</f>
        <v>7113.11.00</v>
      </c>
      <c r="L344" s="106" t="str">
        <f>PROPER(Inventory[[#This Row],[METAL]] &amp; " " &amp; Inventory[[#This Row],[Item Type]])</f>
        <v>925 Silver Pendant</v>
      </c>
      <c r="M344" s="106" t="str">
        <f>IFERROR(VLOOKUP(Inventory[[#This Row],[Short Description]],Map!$G$12:$H$32,2,FALSE), IF(F343 = "925 Silver", "7113.11.10.00", "7113.19.29.00"))</f>
        <v>7113.11.10.00</v>
      </c>
      <c r="N344" s="106" t="str">
        <f>Inventory[[#This Row],[ASIN]] &amp; " " &amp; Inventory[[#This Row],[Short Description]]</f>
        <v>B071R9LDV4 Pen - Buffalo</v>
      </c>
      <c r="O344" s="33">
        <f>Inventory[[#This Row],[Total Price GBP]]/ EURtoGBP</f>
        <v>2.8804047550129686</v>
      </c>
      <c r="P344" s="33">
        <f>Inventory[[#This Row],[Total Price GBP]]/USDtoGBP</f>
        <v>3.4785399728300725</v>
      </c>
      <c r="Q344" s="33">
        <f>Inventory[[#This Row],[Total Price GBP]]/ CADtoGBP</f>
        <v>4.4527311307759661</v>
      </c>
      <c r="R344" s="33">
        <f>Inventory[[#This Row],[Total Price GBP]]/AUDtoGBP</f>
        <v>4.5576833375242467</v>
      </c>
      <c r="S344" s="33">
        <f>IFERROR(VLOOKUP(Inventory[[#This Row],[Assigned Item SKU]],skuQuantity[#All],2,FALSE),0)</f>
        <v>0</v>
      </c>
      <c r="T344" s="33" t="str">
        <f>PROPER(Inventory[[#This Row],[METAL]] &amp; " " &amp; Inventory[[#This Row],[Item Type]])</f>
        <v>925 Silver Pendant</v>
      </c>
      <c r="U344" s="33">
        <f>Inventory[[#This Row],[Quantity]]*Inventory[[#This Row],[Weight (g)]]</f>
        <v>0</v>
      </c>
      <c r="V344" s="33">
        <f>Inventory[[#This Row],[Total Price GBP]]*Inventory[[#This Row],[Quantity]]</f>
        <v>0</v>
      </c>
      <c r="W344" s="33">
        <f>Inventory[[#This Row],[Total Cost GBP]]/EURtoGBP</f>
        <v>0</v>
      </c>
      <c r="X344" s="33">
        <f>Inventory[[#This Row],[Total Cost GBP]]/USDtoGBP</f>
        <v>0</v>
      </c>
      <c r="Y344" s="33">
        <f>Inventory[[#This Row],[Total Cost GBP]]/CADtoGBP</f>
        <v>0</v>
      </c>
      <c r="Z344" s="33">
        <f>Inventory[[#This Row],[Total Cost GBP]]*AUDtoGBP</f>
        <v>0</v>
      </c>
      <c r="AA344" s="33"/>
      <c r="AB344" s="33"/>
    </row>
    <row r="345" spans="1:28" x14ac:dyDescent="0.25">
      <c r="A345" t="s">
        <v>802</v>
      </c>
      <c r="B345" t="s">
        <v>803</v>
      </c>
      <c r="C345" t="s">
        <v>112</v>
      </c>
      <c r="D345" t="s">
        <v>801</v>
      </c>
      <c r="E345">
        <v>1.9</v>
      </c>
      <c r="F345" t="s">
        <v>116</v>
      </c>
      <c r="G345" t="s">
        <v>1450</v>
      </c>
      <c r="H345">
        <v>2.5375357749999998</v>
      </c>
      <c r="I345" t="str">
        <f>IF(Inventory[[#This Row],[METAL]] = "925 Silver",  "7113.11.00"," 7113.19.00")</f>
        <v>7113.11.00</v>
      </c>
      <c r="J345" t="str">
        <f>IF(Inventory[[#This Row],[METAL]]= "925 Silver", "7113.11.10.00"," 7113.19.10.00")</f>
        <v>7113.11.10.00</v>
      </c>
      <c r="K345" t="str">
        <f>IF(Inventory[[#This Row],[METAL]] = "925 Silver",  "7113.11.00"," 7113.19.00")</f>
        <v>7113.11.00</v>
      </c>
      <c r="L345" s="106" t="str">
        <f>PROPER(Inventory[[#This Row],[METAL]] &amp; " " &amp; Inventory[[#This Row],[Item Type]])</f>
        <v>925 Silver Pendant</v>
      </c>
      <c r="M345" s="106" t="str">
        <f>IFERROR(VLOOKUP(Inventory[[#This Row],[Short Description]],Map!$G$12:$H$32,2,FALSE), IF(F344 = "925 Silver", "7113.11.10.00", "7113.19.29.00"))</f>
        <v>7113.11.10.00</v>
      </c>
      <c r="N345" s="106" t="str">
        <f>Inventory[[#This Row],[ASIN]] &amp; " " &amp; Inventory[[#This Row],[Short Description]]</f>
        <v>B071Y19F74 Pen - Buffalo</v>
      </c>
      <c r="O345" s="33">
        <f>Inventory[[#This Row],[Total Price GBP]]/ EURtoGBP</f>
        <v>2.8804047550129686</v>
      </c>
      <c r="P345" s="33">
        <f>Inventory[[#This Row],[Total Price GBP]]/USDtoGBP</f>
        <v>3.4785399728300725</v>
      </c>
      <c r="Q345" s="33">
        <f>Inventory[[#This Row],[Total Price GBP]]/ CADtoGBP</f>
        <v>4.4527311307759661</v>
      </c>
      <c r="R345" s="33">
        <f>Inventory[[#This Row],[Total Price GBP]]/AUDtoGBP</f>
        <v>4.5576833375242467</v>
      </c>
      <c r="S345" s="33">
        <f>IFERROR(VLOOKUP(Inventory[[#This Row],[Assigned Item SKU]],skuQuantity[#All],2,FALSE),0)</f>
        <v>0</v>
      </c>
      <c r="T345" s="33" t="str">
        <f>PROPER(Inventory[[#This Row],[METAL]] &amp; " " &amp; Inventory[[#This Row],[Item Type]])</f>
        <v>925 Silver Pendant</v>
      </c>
      <c r="U345" s="33">
        <f>Inventory[[#This Row],[Quantity]]*Inventory[[#This Row],[Weight (g)]]</f>
        <v>0</v>
      </c>
      <c r="V345" s="33">
        <f>Inventory[[#This Row],[Total Price GBP]]*Inventory[[#This Row],[Quantity]]</f>
        <v>0</v>
      </c>
      <c r="W345" s="33">
        <f>Inventory[[#This Row],[Total Cost GBP]]/EURtoGBP</f>
        <v>0</v>
      </c>
      <c r="X345" s="33">
        <f>Inventory[[#This Row],[Total Cost GBP]]/USDtoGBP</f>
        <v>0</v>
      </c>
      <c r="Y345" s="33">
        <f>Inventory[[#This Row],[Total Cost GBP]]/CADtoGBP</f>
        <v>0</v>
      </c>
      <c r="Z345" s="33">
        <f>Inventory[[#This Row],[Total Cost GBP]]*AUDtoGBP</f>
        <v>0</v>
      </c>
      <c r="AA345" s="33"/>
      <c r="AB345" s="33"/>
    </row>
    <row r="346" spans="1:28" x14ac:dyDescent="0.25">
      <c r="A346" t="s">
        <v>804</v>
      </c>
      <c r="B346" t="s">
        <v>805</v>
      </c>
      <c r="C346" t="s">
        <v>112</v>
      </c>
      <c r="D346" t="s">
        <v>806</v>
      </c>
      <c r="E346">
        <v>6.7</v>
      </c>
      <c r="F346" t="s">
        <v>116</v>
      </c>
      <c r="G346" t="s">
        <v>1450</v>
      </c>
      <c r="H346">
        <v>8.6690521750000009</v>
      </c>
      <c r="I346" t="str">
        <f>IF(Inventory[[#This Row],[METAL]] = "925 Silver",  "7113.11.00"," 7113.19.00")</f>
        <v>7113.11.00</v>
      </c>
      <c r="J346" t="str">
        <f>IF(Inventory[[#This Row],[METAL]]= "925 Silver", "7113.11.10.00"," 7113.19.10.00")</f>
        <v>7113.11.10.00</v>
      </c>
      <c r="K346" t="str">
        <f>IF(Inventory[[#This Row],[METAL]] = "925 Silver",  "7113.11.00"," 7113.19.00")</f>
        <v>7113.11.00</v>
      </c>
      <c r="L346" s="106" t="str">
        <f>PROPER(Inventory[[#This Row],[METAL]] &amp; " " &amp; Inventory[[#This Row],[Item Type]])</f>
        <v>925 Silver Pendant</v>
      </c>
      <c r="M346" s="106" t="str">
        <f>IFERROR(VLOOKUP(Inventory[[#This Row],[Short Description]],Map!$G$12:$H$32,2,FALSE), IF(F345 = "925 Silver", "7113.11.10.00", "7113.19.29.00"))</f>
        <v>7113.11.10.00</v>
      </c>
      <c r="N346" s="106" t="str">
        <f>Inventory[[#This Row],[ASIN]] &amp; " " &amp; Inventory[[#This Row],[Short Description]]</f>
        <v>B071R96QD5 Pen - Fairy</v>
      </c>
      <c r="O346" s="33">
        <f>Inventory[[#This Row],[Total Price GBP]]/ EURtoGBP</f>
        <v>9.840404755012969</v>
      </c>
      <c r="P346" s="33">
        <f>Inventory[[#This Row],[Total Price GBP]]/USDtoGBP</f>
        <v>11.883830294880074</v>
      </c>
      <c r="Q346" s="33">
        <f>Inventory[[#This Row],[Total Price GBP]]/ CADtoGBP</f>
        <v>15.211985925181134</v>
      </c>
      <c r="R346" s="33">
        <f>Inventory[[#This Row],[Total Price GBP]]/AUDtoGBP</f>
        <v>15.570536990803937</v>
      </c>
      <c r="S346" s="33">
        <f>IFERROR(VLOOKUP(Inventory[[#This Row],[Assigned Item SKU]],skuQuantity[#All],2,FALSE),0)</f>
        <v>0</v>
      </c>
      <c r="T346" s="33" t="str">
        <f>PROPER(Inventory[[#This Row],[METAL]] &amp; " " &amp; Inventory[[#This Row],[Item Type]])</f>
        <v>925 Silver Pendant</v>
      </c>
      <c r="U346" s="33">
        <f>Inventory[[#This Row],[Quantity]]*Inventory[[#This Row],[Weight (g)]]</f>
        <v>0</v>
      </c>
      <c r="V346" s="33">
        <f>Inventory[[#This Row],[Total Price GBP]]*Inventory[[#This Row],[Quantity]]</f>
        <v>0</v>
      </c>
      <c r="W346" s="33">
        <f>Inventory[[#This Row],[Total Cost GBP]]/EURtoGBP</f>
        <v>0</v>
      </c>
      <c r="X346" s="33">
        <f>Inventory[[#This Row],[Total Cost GBP]]/USDtoGBP</f>
        <v>0</v>
      </c>
      <c r="Y346" s="33">
        <f>Inventory[[#This Row],[Total Cost GBP]]/CADtoGBP</f>
        <v>0</v>
      </c>
      <c r="Z346" s="33">
        <f>Inventory[[#This Row],[Total Cost GBP]]*AUDtoGBP</f>
        <v>0</v>
      </c>
      <c r="AA346" s="33"/>
      <c r="AB346" s="33"/>
    </row>
    <row r="347" spans="1:28" x14ac:dyDescent="0.25">
      <c r="A347" t="s">
        <v>807</v>
      </c>
      <c r="B347" t="s">
        <v>808</v>
      </c>
      <c r="C347" t="s">
        <v>112</v>
      </c>
      <c r="D347" t="s">
        <v>809</v>
      </c>
      <c r="E347">
        <v>1.9</v>
      </c>
      <c r="F347" t="s">
        <v>116</v>
      </c>
      <c r="G347" t="s">
        <v>1450</v>
      </c>
      <c r="H347">
        <v>2.5375357749999998</v>
      </c>
      <c r="I347" t="str">
        <f>IF(Inventory[[#This Row],[METAL]] = "925 Silver",  "7113.11.00"," 7113.19.00")</f>
        <v>7113.11.00</v>
      </c>
      <c r="J347" t="str">
        <f>IF(Inventory[[#This Row],[METAL]]= "925 Silver", "7113.11.10.00"," 7113.19.10.00")</f>
        <v>7113.11.10.00</v>
      </c>
      <c r="K347" t="str">
        <f>IF(Inventory[[#This Row],[METAL]] = "925 Silver",  "7113.11.00"," 7113.19.00")</f>
        <v>7113.11.00</v>
      </c>
      <c r="L347" s="106" t="str">
        <f>PROPER(Inventory[[#This Row],[METAL]] &amp; " " &amp; Inventory[[#This Row],[Item Type]])</f>
        <v>925 Silver Pendant</v>
      </c>
      <c r="M347" s="106" t="str">
        <f>IFERROR(VLOOKUP(Inventory[[#This Row],[Short Description]],Map!$G$12:$H$32,2,FALSE), IF(F346 = "925 Silver", "7113.11.10.00", "7113.19.29.00"))</f>
        <v>7113.11.10.00</v>
      </c>
      <c r="N347" s="106" t="str">
        <f>Inventory[[#This Row],[ASIN]] &amp; " " &amp; Inventory[[#This Row],[Short Description]]</f>
        <v>B06ZXVBWDK Pen - Pig</v>
      </c>
      <c r="O347" s="33">
        <f>Inventory[[#This Row],[Total Price GBP]]/ EURtoGBP</f>
        <v>2.8804047550129686</v>
      </c>
      <c r="P347" s="33">
        <f>Inventory[[#This Row],[Total Price GBP]]/USDtoGBP</f>
        <v>3.4785399728300725</v>
      </c>
      <c r="Q347" s="33">
        <f>Inventory[[#This Row],[Total Price GBP]]/ CADtoGBP</f>
        <v>4.4527311307759661</v>
      </c>
      <c r="R347" s="33">
        <f>Inventory[[#This Row],[Total Price GBP]]/AUDtoGBP</f>
        <v>4.5576833375242467</v>
      </c>
      <c r="S347" s="33">
        <f>IFERROR(VLOOKUP(Inventory[[#This Row],[Assigned Item SKU]],skuQuantity[#All],2,FALSE),0)</f>
        <v>0</v>
      </c>
      <c r="T347" s="33" t="str">
        <f>PROPER(Inventory[[#This Row],[METAL]] &amp; " " &amp; Inventory[[#This Row],[Item Type]])</f>
        <v>925 Silver Pendant</v>
      </c>
      <c r="U347" s="33">
        <f>Inventory[[#This Row],[Quantity]]*Inventory[[#This Row],[Weight (g)]]</f>
        <v>0</v>
      </c>
      <c r="V347" s="33">
        <f>Inventory[[#This Row],[Total Price GBP]]*Inventory[[#This Row],[Quantity]]</f>
        <v>0</v>
      </c>
      <c r="W347" s="33">
        <f>Inventory[[#This Row],[Total Cost GBP]]/EURtoGBP</f>
        <v>0</v>
      </c>
      <c r="X347" s="33">
        <f>Inventory[[#This Row],[Total Cost GBP]]/USDtoGBP</f>
        <v>0</v>
      </c>
      <c r="Y347" s="33">
        <f>Inventory[[#This Row],[Total Cost GBP]]/CADtoGBP</f>
        <v>0</v>
      </c>
      <c r="Z347" s="33">
        <f>Inventory[[#This Row],[Total Cost GBP]]*AUDtoGBP</f>
        <v>0</v>
      </c>
      <c r="AA347" s="33"/>
      <c r="AB347" s="33"/>
    </row>
    <row r="348" spans="1:28" x14ac:dyDescent="0.25">
      <c r="A348" t="s">
        <v>810</v>
      </c>
      <c r="B348" t="s">
        <v>811</v>
      </c>
      <c r="C348" t="s">
        <v>112</v>
      </c>
      <c r="D348" t="s">
        <v>812</v>
      </c>
      <c r="E348">
        <v>1.9</v>
      </c>
      <c r="F348" t="s">
        <v>116</v>
      </c>
      <c r="G348" t="s">
        <v>1450</v>
      </c>
      <c r="H348">
        <v>2.5375357749999998</v>
      </c>
      <c r="I348" t="str">
        <f>IF(Inventory[[#This Row],[METAL]] = "925 Silver",  "7113.11.00"," 7113.19.00")</f>
        <v>7113.11.00</v>
      </c>
      <c r="J348" t="str">
        <f>IF(Inventory[[#This Row],[METAL]]= "925 Silver", "7113.11.10.00"," 7113.19.10.00")</f>
        <v>7113.11.10.00</v>
      </c>
      <c r="K348" t="str">
        <f>IF(Inventory[[#This Row],[METAL]] = "925 Silver",  "7113.11.00"," 7113.19.00")</f>
        <v>7113.11.00</v>
      </c>
      <c r="L348" s="106" t="str">
        <f>PROPER(Inventory[[#This Row],[METAL]] &amp; " " &amp; Inventory[[#This Row],[Item Type]])</f>
        <v>925 Silver Pendant</v>
      </c>
      <c r="M348" s="106" t="str">
        <f>IFERROR(VLOOKUP(Inventory[[#This Row],[Short Description]],Map!$G$12:$H$32,2,FALSE), IF(F347 = "925 Silver", "7113.11.10.00", "7113.19.29.00"))</f>
        <v>7113.11.10.00</v>
      </c>
      <c r="N348" s="106" t="str">
        <f>Inventory[[#This Row],[ASIN]] &amp; " " &amp; Inventory[[#This Row],[Short Description]]</f>
        <v>B071R9J5KZ Pen - Squirrel</v>
      </c>
      <c r="O348" s="33">
        <f>Inventory[[#This Row],[Total Price GBP]]/ EURtoGBP</f>
        <v>2.8804047550129686</v>
      </c>
      <c r="P348" s="33">
        <f>Inventory[[#This Row],[Total Price GBP]]/USDtoGBP</f>
        <v>3.4785399728300725</v>
      </c>
      <c r="Q348" s="33">
        <f>Inventory[[#This Row],[Total Price GBP]]/ CADtoGBP</f>
        <v>4.4527311307759661</v>
      </c>
      <c r="R348" s="33">
        <f>Inventory[[#This Row],[Total Price GBP]]/AUDtoGBP</f>
        <v>4.5576833375242467</v>
      </c>
      <c r="S348" s="33">
        <f>IFERROR(VLOOKUP(Inventory[[#This Row],[Assigned Item SKU]],skuQuantity[#All],2,FALSE),0)</f>
        <v>0</v>
      </c>
      <c r="T348" s="33" t="str">
        <f>PROPER(Inventory[[#This Row],[METAL]] &amp; " " &amp; Inventory[[#This Row],[Item Type]])</f>
        <v>925 Silver Pendant</v>
      </c>
      <c r="U348" s="33">
        <f>Inventory[[#This Row],[Quantity]]*Inventory[[#This Row],[Weight (g)]]</f>
        <v>0</v>
      </c>
      <c r="V348" s="33">
        <f>Inventory[[#This Row],[Total Price GBP]]*Inventory[[#This Row],[Quantity]]</f>
        <v>0</v>
      </c>
      <c r="W348" s="33">
        <f>Inventory[[#This Row],[Total Cost GBP]]/EURtoGBP</f>
        <v>0</v>
      </c>
      <c r="X348" s="33">
        <f>Inventory[[#This Row],[Total Cost GBP]]/USDtoGBP</f>
        <v>0</v>
      </c>
      <c r="Y348" s="33">
        <f>Inventory[[#This Row],[Total Cost GBP]]/CADtoGBP</f>
        <v>0</v>
      </c>
      <c r="Z348" s="33">
        <f>Inventory[[#This Row],[Total Cost GBP]]*AUDtoGBP</f>
        <v>0</v>
      </c>
      <c r="AA348" s="33"/>
      <c r="AB348" s="33"/>
    </row>
    <row r="349" spans="1:28" x14ac:dyDescent="0.25">
      <c r="A349" t="s">
        <v>813</v>
      </c>
      <c r="B349" t="s">
        <v>814</v>
      </c>
      <c r="C349" t="s">
        <v>112</v>
      </c>
      <c r="D349" t="s">
        <v>815</v>
      </c>
      <c r="E349">
        <v>3.2</v>
      </c>
      <c r="F349" t="s">
        <v>116</v>
      </c>
      <c r="G349" t="s">
        <v>1450</v>
      </c>
      <c r="H349">
        <v>4.1981548000000002</v>
      </c>
      <c r="I349" t="str">
        <f>IF(Inventory[[#This Row],[METAL]] = "925 Silver",  "7113.11.00"," 7113.19.00")</f>
        <v>7113.11.00</v>
      </c>
      <c r="J349" t="str">
        <f>IF(Inventory[[#This Row],[METAL]]= "925 Silver", "7113.11.10.00"," 7113.19.10.00")</f>
        <v>7113.11.10.00</v>
      </c>
      <c r="K349" t="str">
        <f>IF(Inventory[[#This Row],[METAL]] = "925 Silver",  "7113.11.00"," 7113.19.00")</f>
        <v>7113.11.00</v>
      </c>
      <c r="L349" s="106" t="str">
        <f>PROPER(Inventory[[#This Row],[METAL]] &amp; " " &amp; Inventory[[#This Row],[Item Type]])</f>
        <v>925 Silver Pendant</v>
      </c>
      <c r="M349" s="106" t="str">
        <f>IFERROR(VLOOKUP(Inventory[[#This Row],[Short Description]],Map!$G$12:$H$32,2,FALSE), IF(F348 = "925 Silver", "7113.11.10.00", "7113.19.29.00"))</f>
        <v>7113.11.10.00</v>
      </c>
      <c r="N349" s="106" t="str">
        <f>Inventory[[#This Row],[ASIN]] &amp; " " &amp; Inventory[[#This Row],[Short Description]]</f>
        <v>B06ZYF9W54 Pen - Cat</v>
      </c>
      <c r="O349" s="33">
        <f>Inventory[[#This Row],[Total Price GBP]]/ EURtoGBP</f>
        <v>4.7654047550129688</v>
      </c>
      <c r="P349" s="33">
        <f>Inventory[[#This Row],[Total Price GBP]]/USDtoGBP</f>
        <v>5.7549727683852812</v>
      </c>
      <c r="Q349" s="33">
        <f>Inventory[[#This Row],[Total Price GBP]]/ CADtoGBP</f>
        <v>7.3666959709273661</v>
      </c>
      <c r="R349" s="33">
        <f>Inventory[[#This Row],[Total Price GBP]]/AUDtoGBP</f>
        <v>7.5403312019541628</v>
      </c>
      <c r="S349" s="33">
        <f>IFERROR(VLOOKUP(Inventory[[#This Row],[Assigned Item SKU]],skuQuantity[#All],2,FALSE),0)</f>
        <v>0</v>
      </c>
      <c r="T349" s="33" t="str">
        <f>PROPER(Inventory[[#This Row],[METAL]] &amp; " " &amp; Inventory[[#This Row],[Item Type]])</f>
        <v>925 Silver Pendant</v>
      </c>
      <c r="U349" s="33">
        <f>Inventory[[#This Row],[Quantity]]*Inventory[[#This Row],[Weight (g)]]</f>
        <v>0</v>
      </c>
      <c r="V349" s="33">
        <f>Inventory[[#This Row],[Total Price GBP]]*Inventory[[#This Row],[Quantity]]</f>
        <v>0</v>
      </c>
      <c r="W349" s="33">
        <f>Inventory[[#This Row],[Total Cost GBP]]/EURtoGBP</f>
        <v>0</v>
      </c>
      <c r="X349" s="33">
        <f>Inventory[[#This Row],[Total Cost GBP]]/USDtoGBP</f>
        <v>0</v>
      </c>
      <c r="Y349" s="33">
        <f>Inventory[[#This Row],[Total Cost GBP]]/CADtoGBP</f>
        <v>0</v>
      </c>
      <c r="Z349" s="33">
        <f>Inventory[[#This Row],[Total Cost GBP]]*AUDtoGBP</f>
        <v>0</v>
      </c>
      <c r="AA349" s="33"/>
      <c r="AB349" s="33"/>
    </row>
    <row r="350" spans="1:28" x14ac:dyDescent="0.25">
      <c r="A350" t="s">
        <v>816</v>
      </c>
      <c r="B350" t="s">
        <v>817</v>
      </c>
      <c r="C350" t="s">
        <v>112</v>
      </c>
      <c r="D350" t="s">
        <v>815</v>
      </c>
      <c r="E350">
        <v>3.2</v>
      </c>
      <c r="F350" t="s">
        <v>116</v>
      </c>
      <c r="G350" t="s">
        <v>1450</v>
      </c>
      <c r="H350">
        <v>4.1981548000000002</v>
      </c>
      <c r="I350" t="str">
        <f>IF(Inventory[[#This Row],[METAL]] = "925 Silver",  "7113.11.00"," 7113.19.00")</f>
        <v>7113.11.00</v>
      </c>
      <c r="J350" t="str">
        <f>IF(Inventory[[#This Row],[METAL]]= "925 Silver", "7113.11.10.00"," 7113.19.10.00")</f>
        <v>7113.11.10.00</v>
      </c>
      <c r="K350" t="str">
        <f>IF(Inventory[[#This Row],[METAL]] = "925 Silver",  "7113.11.00"," 7113.19.00")</f>
        <v>7113.11.00</v>
      </c>
      <c r="L350" s="106" t="str">
        <f>PROPER(Inventory[[#This Row],[METAL]] &amp; " " &amp; Inventory[[#This Row],[Item Type]])</f>
        <v>925 Silver Pendant</v>
      </c>
      <c r="M350" s="106" t="str">
        <f>IFERROR(VLOOKUP(Inventory[[#This Row],[Short Description]],Map!$G$12:$H$32,2,FALSE), IF(F349 = "925 Silver", "7113.11.10.00", "7113.19.29.00"))</f>
        <v>7113.11.10.00</v>
      </c>
      <c r="N350" s="106" t="str">
        <f>Inventory[[#This Row],[ASIN]] &amp; " " &amp; Inventory[[#This Row],[Short Description]]</f>
        <v>B071R9973S Pen - Cat</v>
      </c>
      <c r="O350" s="33">
        <f>Inventory[[#This Row],[Total Price GBP]]/ EURtoGBP</f>
        <v>4.7654047550129688</v>
      </c>
      <c r="P350" s="33">
        <f>Inventory[[#This Row],[Total Price GBP]]/USDtoGBP</f>
        <v>5.7549727683852812</v>
      </c>
      <c r="Q350" s="33">
        <f>Inventory[[#This Row],[Total Price GBP]]/ CADtoGBP</f>
        <v>7.3666959709273661</v>
      </c>
      <c r="R350" s="33">
        <f>Inventory[[#This Row],[Total Price GBP]]/AUDtoGBP</f>
        <v>7.5403312019541628</v>
      </c>
      <c r="S350" s="33">
        <f>IFERROR(VLOOKUP(Inventory[[#This Row],[Assigned Item SKU]],skuQuantity[#All],2,FALSE),0)</f>
        <v>0</v>
      </c>
      <c r="T350" s="33" t="str">
        <f>PROPER(Inventory[[#This Row],[METAL]] &amp; " " &amp; Inventory[[#This Row],[Item Type]])</f>
        <v>925 Silver Pendant</v>
      </c>
      <c r="U350" s="33">
        <f>Inventory[[#This Row],[Quantity]]*Inventory[[#This Row],[Weight (g)]]</f>
        <v>0</v>
      </c>
      <c r="V350" s="33">
        <f>Inventory[[#This Row],[Total Price GBP]]*Inventory[[#This Row],[Quantity]]</f>
        <v>0</v>
      </c>
      <c r="W350" s="33">
        <f>Inventory[[#This Row],[Total Cost GBP]]/EURtoGBP</f>
        <v>0</v>
      </c>
      <c r="X350" s="33">
        <f>Inventory[[#This Row],[Total Cost GBP]]/USDtoGBP</f>
        <v>0</v>
      </c>
      <c r="Y350" s="33">
        <f>Inventory[[#This Row],[Total Cost GBP]]/CADtoGBP</f>
        <v>0</v>
      </c>
      <c r="Z350" s="33">
        <f>Inventory[[#This Row],[Total Cost GBP]]*AUDtoGBP</f>
        <v>0</v>
      </c>
      <c r="AA350" s="33"/>
      <c r="AB350" s="33"/>
    </row>
    <row r="351" spans="1:28" x14ac:dyDescent="0.25">
      <c r="A351" t="s">
        <v>818</v>
      </c>
      <c r="B351" t="s">
        <v>819</v>
      </c>
      <c r="C351" t="s">
        <v>112</v>
      </c>
      <c r="D351" t="s">
        <v>820</v>
      </c>
      <c r="E351">
        <v>2</v>
      </c>
      <c r="F351" t="s">
        <v>116</v>
      </c>
      <c r="G351" t="s">
        <v>1450</v>
      </c>
      <c r="H351">
        <v>2.6652757</v>
      </c>
      <c r="I351" t="str">
        <f>IF(Inventory[[#This Row],[METAL]] = "925 Silver",  "7113.11.00"," 7113.19.00")</f>
        <v>7113.11.00</v>
      </c>
      <c r="J351" t="str">
        <f>IF(Inventory[[#This Row],[METAL]]= "925 Silver", "7113.11.10.00"," 7113.19.10.00")</f>
        <v>7113.11.10.00</v>
      </c>
      <c r="K351" t="str">
        <f>IF(Inventory[[#This Row],[METAL]] = "925 Silver",  "7113.11.00"," 7113.19.00")</f>
        <v>7113.11.00</v>
      </c>
      <c r="L351" s="106" t="str">
        <f>PROPER(Inventory[[#This Row],[METAL]] &amp; " " &amp; Inventory[[#This Row],[Item Type]])</f>
        <v>925 Silver Pendant</v>
      </c>
      <c r="M351" s="106" t="str">
        <f>IFERROR(VLOOKUP(Inventory[[#This Row],[Short Description]],Map!$G$12:$H$32,2,FALSE), IF(F350 = "925 Silver", "7113.11.10.00", "7113.19.29.00"))</f>
        <v>7113.11.10.00</v>
      </c>
      <c r="N351" s="106" t="str">
        <f>Inventory[[#This Row],[ASIN]] &amp; " " &amp; Inventory[[#This Row],[Short Description]]</f>
        <v>B06ZZ98T9Z Pen - fish</v>
      </c>
      <c r="O351" s="33">
        <f>Inventory[[#This Row],[Total Price GBP]]/ EURtoGBP</f>
        <v>3.0254047550129686</v>
      </c>
      <c r="P351" s="33">
        <f>Inventory[[#This Row],[Total Price GBP]]/USDtoGBP</f>
        <v>3.6536501878727812</v>
      </c>
      <c r="Q351" s="33">
        <f>Inventory[[#This Row],[Total Price GBP]]/ CADtoGBP</f>
        <v>4.6768822723260737</v>
      </c>
      <c r="R351" s="33">
        <f>Inventory[[#This Row],[Total Price GBP]]/AUDtoGBP</f>
        <v>4.7871177886342409</v>
      </c>
      <c r="S351" s="33">
        <f>IFERROR(VLOOKUP(Inventory[[#This Row],[Assigned Item SKU]],skuQuantity[#All],2,FALSE),0)</f>
        <v>0</v>
      </c>
      <c r="T351" s="33" t="str">
        <f>PROPER(Inventory[[#This Row],[METAL]] &amp; " " &amp; Inventory[[#This Row],[Item Type]])</f>
        <v>925 Silver Pendant</v>
      </c>
      <c r="U351" s="33">
        <f>Inventory[[#This Row],[Quantity]]*Inventory[[#This Row],[Weight (g)]]</f>
        <v>0</v>
      </c>
      <c r="V351" s="33">
        <f>Inventory[[#This Row],[Total Price GBP]]*Inventory[[#This Row],[Quantity]]</f>
        <v>0</v>
      </c>
      <c r="W351" s="33">
        <f>Inventory[[#This Row],[Total Cost GBP]]/EURtoGBP</f>
        <v>0</v>
      </c>
      <c r="X351" s="33">
        <f>Inventory[[#This Row],[Total Cost GBP]]/USDtoGBP</f>
        <v>0</v>
      </c>
      <c r="Y351" s="33">
        <f>Inventory[[#This Row],[Total Cost GBP]]/CADtoGBP</f>
        <v>0</v>
      </c>
      <c r="Z351" s="33">
        <f>Inventory[[#This Row],[Total Cost GBP]]*AUDtoGBP</f>
        <v>0</v>
      </c>
      <c r="AA351" s="33"/>
      <c r="AB351" s="33"/>
    </row>
    <row r="352" spans="1:28" x14ac:dyDescent="0.25">
      <c r="A352" t="s">
        <v>821</v>
      </c>
      <c r="B352" t="s">
        <v>822</v>
      </c>
      <c r="C352" t="s">
        <v>112</v>
      </c>
      <c r="D352" t="s">
        <v>820</v>
      </c>
      <c r="E352">
        <v>2</v>
      </c>
      <c r="F352" t="s">
        <v>116</v>
      </c>
      <c r="G352" t="s">
        <v>1450</v>
      </c>
      <c r="H352">
        <v>2.6652757</v>
      </c>
      <c r="I352" t="str">
        <f>IF(Inventory[[#This Row],[METAL]] = "925 Silver",  "7113.11.00"," 7113.19.00")</f>
        <v>7113.11.00</v>
      </c>
      <c r="J352" t="str">
        <f>IF(Inventory[[#This Row],[METAL]]= "925 Silver", "7113.11.10.00"," 7113.19.10.00")</f>
        <v>7113.11.10.00</v>
      </c>
      <c r="K352" t="str">
        <f>IF(Inventory[[#This Row],[METAL]] = "925 Silver",  "7113.11.00"," 7113.19.00")</f>
        <v>7113.11.00</v>
      </c>
      <c r="L352" s="106" t="str">
        <f>PROPER(Inventory[[#This Row],[METAL]] &amp; " " &amp; Inventory[[#This Row],[Item Type]])</f>
        <v>925 Silver Pendant</v>
      </c>
      <c r="M352" s="106" t="str">
        <f>IFERROR(VLOOKUP(Inventory[[#This Row],[Short Description]],Map!$G$12:$H$32,2,FALSE), IF(F351 = "925 Silver", "7113.11.10.00", "7113.19.29.00"))</f>
        <v>7113.11.10.00</v>
      </c>
      <c r="N352" s="106" t="str">
        <f>Inventory[[#This Row],[ASIN]] &amp; " " &amp; Inventory[[#This Row],[Short Description]]</f>
        <v>B071Y19PXD Pen - fish</v>
      </c>
      <c r="O352" s="33">
        <f>Inventory[[#This Row],[Total Price GBP]]/ EURtoGBP</f>
        <v>3.0254047550129686</v>
      </c>
      <c r="P352" s="33">
        <f>Inventory[[#This Row],[Total Price GBP]]/USDtoGBP</f>
        <v>3.6536501878727812</v>
      </c>
      <c r="Q352" s="33">
        <f>Inventory[[#This Row],[Total Price GBP]]/ CADtoGBP</f>
        <v>4.6768822723260737</v>
      </c>
      <c r="R352" s="33">
        <f>Inventory[[#This Row],[Total Price GBP]]/AUDtoGBP</f>
        <v>4.7871177886342409</v>
      </c>
      <c r="S352" s="33">
        <f>IFERROR(VLOOKUP(Inventory[[#This Row],[Assigned Item SKU]],skuQuantity[#All],2,FALSE),0)</f>
        <v>0</v>
      </c>
      <c r="T352" s="33" t="str">
        <f>PROPER(Inventory[[#This Row],[METAL]] &amp; " " &amp; Inventory[[#This Row],[Item Type]])</f>
        <v>925 Silver Pendant</v>
      </c>
      <c r="U352" s="33">
        <f>Inventory[[#This Row],[Quantity]]*Inventory[[#This Row],[Weight (g)]]</f>
        <v>0</v>
      </c>
      <c r="V352" s="33">
        <f>Inventory[[#This Row],[Total Price GBP]]*Inventory[[#This Row],[Quantity]]</f>
        <v>0</v>
      </c>
      <c r="W352" s="33">
        <f>Inventory[[#This Row],[Total Cost GBP]]/EURtoGBP</f>
        <v>0</v>
      </c>
      <c r="X352" s="33">
        <f>Inventory[[#This Row],[Total Cost GBP]]/USDtoGBP</f>
        <v>0</v>
      </c>
      <c r="Y352" s="33">
        <f>Inventory[[#This Row],[Total Cost GBP]]/CADtoGBP</f>
        <v>0</v>
      </c>
      <c r="Z352" s="33">
        <f>Inventory[[#This Row],[Total Cost GBP]]*AUDtoGBP</f>
        <v>0</v>
      </c>
      <c r="AA352" s="33"/>
      <c r="AB352" s="33"/>
    </row>
    <row r="353" spans="1:28" x14ac:dyDescent="0.25">
      <c r="A353" t="s">
        <v>823</v>
      </c>
      <c r="B353" t="s">
        <v>824</v>
      </c>
      <c r="C353" t="s">
        <v>112</v>
      </c>
      <c r="D353" t="s">
        <v>825</v>
      </c>
      <c r="E353">
        <v>1.2</v>
      </c>
      <c r="F353" t="s">
        <v>116</v>
      </c>
      <c r="G353" t="s">
        <v>1450</v>
      </c>
      <c r="H353">
        <v>1.6433563000000002</v>
      </c>
      <c r="I353" t="str">
        <f>IF(Inventory[[#This Row],[METAL]] = "925 Silver",  "7113.11.00"," 7113.19.00")</f>
        <v>7113.11.00</v>
      </c>
      <c r="J353" t="str">
        <f>IF(Inventory[[#This Row],[METAL]]= "925 Silver", "7113.11.10.00"," 7113.19.10.00")</f>
        <v>7113.11.10.00</v>
      </c>
      <c r="K353" t="str">
        <f>IF(Inventory[[#This Row],[METAL]] = "925 Silver",  "7113.11.00"," 7113.19.00")</f>
        <v>7113.11.00</v>
      </c>
      <c r="L353" s="106" t="str">
        <f>PROPER(Inventory[[#This Row],[METAL]] &amp; " " &amp; Inventory[[#This Row],[Item Type]])</f>
        <v>925 Silver Pendant</v>
      </c>
      <c r="M353" s="106" t="str">
        <f>IFERROR(VLOOKUP(Inventory[[#This Row],[Short Description]],Map!$G$12:$H$32,2,FALSE), IF(F352 = "925 Silver", "7113.11.10.00", "7113.19.29.00"))</f>
        <v>7113.11.10.00</v>
      </c>
      <c r="N353" s="106" t="str">
        <f>Inventory[[#This Row],[ASIN]] &amp; " " &amp; Inventory[[#This Row],[Short Description]]</f>
        <v>B071QZZY7P Pen - fairy</v>
      </c>
      <c r="O353" s="33">
        <f>Inventory[[#This Row],[Total Price GBP]]/ EURtoGBP</f>
        <v>1.8654047550129689</v>
      </c>
      <c r="P353" s="33">
        <f>Inventory[[#This Row],[Total Price GBP]]/USDtoGBP</f>
        <v>2.2527684675311148</v>
      </c>
      <c r="Q353" s="33">
        <f>Inventory[[#This Row],[Total Price GBP]]/ CADtoGBP</f>
        <v>2.8836731399252131</v>
      </c>
      <c r="R353" s="33">
        <f>Inventory[[#This Row],[Total Price GBP]]/AUDtoGBP</f>
        <v>2.9516421797542929</v>
      </c>
      <c r="S353" s="33">
        <f>IFERROR(VLOOKUP(Inventory[[#This Row],[Assigned Item SKU]],skuQuantity[#All],2,FALSE),0)</f>
        <v>0</v>
      </c>
      <c r="T353" s="33" t="str">
        <f>PROPER(Inventory[[#This Row],[METAL]] &amp; " " &amp; Inventory[[#This Row],[Item Type]])</f>
        <v>925 Silver Pendant</v>
      </c>
      <c r="U353" s="33">
        <f>Inventory[[#This Row],[Quantity]]*Inventory[[#This Row],[Weight (g)]]</f>
        <v>0</v>
      </c>
      <c r="V353" s="33">
        <f>Inventory[[#This Row],[Total Price GBP]]*Inventory[[#This Row],[Quantity]]</f>
        <v>0</v>
      </c>
      <c r="W353" s="33">
        <f>Inventory[[#This Row],[Total Cost GBP]]/EURtoGBP</f>
        <v>0</v>
      </c>
      <c r="X353" s="33">
        <f>Inventory[[#This Row],[Total Cost GBP]]/USDtoGBP</f>
        <v>0</v>
      </c>
      <c r="Y353" s="33">
        <f>Inventory[[#This Row],[Total Cost GBP]]/CADtoGBP</f>
        <v>0</v>
      </c>
      <c r="Z353" s="33">
        <f>Inventory[[#This Row],[Total Cost GBP]]*AUDtoGBP</f>
        <v>0</v>
      </c>
      <c r="AA353" s="33"/>
      <c r="AB353" s="33"/>
    </row>
    <row r="354" spans="1:28" x14ac:dyDescent="0.25">
      <c r="A354" t="s">
        <v>826</v>
      </c>
      <c r="B354" t="s">
        <v>827</v>
      </c>
      <c r="C354" t="s">
        <v>112</v>
      </c>
      <c r="D354" t="s">
        <v>825</v>
      </c>
      <c r="E354">
        <v>1.2</v>
      </c>
      <c r="F354" t="s">
        <v>116</v>
      </c>
      <c r="G354" t="s">
        <v>1450</v>
      </c>
      <c r="H354">
        <v>1.6433563000000002</v>
      </c>
      <c r="I354" t="str">
        <f>IF(Inventory[[#This Row],[METAL]] = "925 Silver",  "7113.11.00"," 7113.19.00")</f>
        <v>7113.11.00</v>
      </c>
      <c r="J354" t="str">
        <f>IF(Inventory[[#This Row],[METAL]]= "925 Silver", "7113.11.10.00"," 7113.19.10.00")</f>
        <v>7113.11.10.00</v>
      </c>
      <c r="K354" t="str">
        <f>IF(Inventory[[#This Row],[METAL]] = "925 Silver",  "7113.11.00"," 7113.19.00")</f>
        <v>7113.11.00</v>
      </c>
      <c r="L354" s="106" t="str">
        <f>PROPER(Inventory[[#This Row],[METAL]] &amp; " " &amp; Inventory[[#This Row],[Item Type]])</f>
        <v>925 Silver Pendant</v>
      </c>
      <c r="M354" s="106" t="str">
        <f>IFERROR(VLOOKUP(Inventory[[#This Row],[Short Description]],Map!$G$12:$H$32,2,FALSE), IF(F353 = "925 Silver", "7113.11.10.00", "7113.19.29.00"))</f>
        <v>7113.11.10.00</v>
      </c>
      <c r="N354" s="106" t="str">
        <f>Inventory[[#This Row],[ASIN]] &amp; " " &amp; Inventory[[#This Row],[Short Description]]</f>
        <v>B06ZYPVNPD Pen - fairy</v>
      </c>
      <c r="O354" s="33">
        <f>Inventory[[#This Row],[Total Price GBP]]/ EURtoGBP</f>
        <v>1.8654047550129689</v>
      </c>
      <c r="P354" s="33">
        <f>Inventory[[#This Row],[Total Price GBP]]/USDtoGBP</f>
        <v>2.2527684675311148</v>
      </c>
      <c r="Q354" s="33">
        <f>Inventory[[#This Row],[Total Price GBP]]/ CADtoGBP</f>
        <v>2.8836731399252131</v>
      </c>
      <c r="R354" s="33">
        <f>Inventory[[#This Row],[Total Price GBP]]/AUDtoGBP</f>
        <v>2.9516421797542929</v>
      </c>
      <c r="S354" s="33">
        <f>IFERROR(VLOOKUP(Inventory[[#This Row],[Assigned Item SKU]],skuQuantity[#All],2,FALSE),0)</f>
        <v>0</v>
      </c>
      <c r="T354" s="33" t="str">
        <f>PROPER(Inventory[[#This Row],[METAL]] &amp; " " &amp; Inventory[[#This Row],[Item Type]])</f>
        <v>925 Silver Pendant</v>
      </c>
      <c r="U354" s="33">
        <f>Inventory[[#This Row],[Quantity]]*Inventory[[#This Row],[Weight (g)]]</f>
        <v>0</v>
      </c>
      <c r="V354" s="33">
        <f>Inventory[[#This Row],[Total Price GBP]]*Inventory[[#This Row],[Quantity]]</f>
        <v>0</v>
      </c>
      <c r="W354" s="33">
        <f>Inventory[[#This Row],[Total Cost GBP]]/EURtoGBP</f>
        <v>0</v>
      </c>
      <c r="X354" s="33">
        <f>Inventory[[#This Row],[Total Cost GBP]]/USDtoGBP</f>
        <v>0</v>
      </c>
      <c r="Y354" s="33">
        <f>Inventory[[#This Row],[Total Cost GBP]]/CADtoGBP</f>
        <v>0</v>
      </c>
      <c r="Z354" s="33">
        <f>Inventory[[#This Row],[Total Cost GBP]]*AUDtoGBP</f>
        <v>0</v>
      </c>
      <c r="AA354" s="33"/>
      <c r="AB354" s="33"/>
    </row>
    <row r="355" spans="1:28" x14ac:dyDescent="0.25">
      <c r="A355" t="s">
        <v>828</v>
      </c>
      <c r="B355" t="s">
        <v>829</v>
      </c>
      <c r="C355" t="s">
        <v>112</v>
      </c>
      <c r="D355" t="s">
        <v>825</v>
      </c>
      <c r="E355">
        <v>1.2</v>
      </c>
      <c r="F355" t="s">
        <v>116</v>
      </c>
      <c r="G355" t="s">
        <v>1450</v>
      </c>
      <c r="H355">
        <v>1.6433563000000002</v>
      </c>
      <c r="I355" t="str">
        <f>IF(Inventory[[#This Row],[METAL]] = "925 Silver",  "7113.11.00"," 7113.19.00")</f>
        <v>7113.11.00</v>
      </c>
      <c r="J355" t="str">
        <f>IF(Inventory[[#This Row],[METAL]]= "925 Silver", "7113.11.10.00"," 7113.19.10.00")</f>
        <v>7113.11.10.00</v>
      </c>
      <c r="K355" t="str">
        <f>IF(Inventory[[#This Row],[METAL]] = "925 Silver",  "7113.11.00"," 7113.19.00")</f>
        <v>7113.11.00</v>
      </c>
      <c r="L355" s="106" t="str">
        <f>PROPER(Inventory[[#This Row],[METAL]] &amp; " " &amp; Inventory[[#This Row],[Item Type]])</f>
        <v>925 Silver Pendant</v>
      </c>
      <c r="M355" s="106" t="str">
        <f>IFERROR(VLOOKUP(Inventory[[#This Row],[Short Description]],Map!$G$12:$H$32,2,FALSE), IF(F354 = "925 Silver", "7113.11.10.00", "7113.19.29.00"))</f>
        <v>7113.11.10.00</v>
      </c>
      <c r="N355" s="106" t="str">
        <f>Inventory[[#This Row],[ASIN]] &amp; " " &amp; Inventory[[#This Row],[Short Description]]</f>
        <v>B06ZY4RJ9R Pen - fairy</v>
      </c>
      <c r="O355" s="33">
        <f>Inventory[[#This Row],[Total Price GBP]]/ EURtoGBP</f>
        <v>1.8654047550129689</v>
      </c>
      <c r="P355" s="33">
        <f>Inventory[[#This Row],[Total Price GBP]]/USDtoGBP</f>
        <v>2.2527684675311148</v>
      </c>
      <c r="Q355" s="33">
        <f>Inventory[[#This Row],[Total Price GBP]]/ CADtoGBP</f>
        <v>2.8836731399252131</v>
      </c>
      <c r="R355" s="33">
        <f>Inventory[[#This Row],[Total Price GBP]]/AUDtoGBP</f>
        <v>2.9516421797542929</v>
      </c>
      <c r="S355" s="33">
        <f>IFERROR(VLOOKUP(Inventory[[#This Row],[Assigned Item SKU]],skuQuantity[#All],2,FALSE),0)</f>
        <v>0</v>
      </c>
      <c r="T355" s="33" t="str">
        <f>PROPER(Inventory[[#This Row],[METAL]] &amp; " " &amp; Inventory[[#This Row],[Item Type]])</f>
        <v>925 Silver Pendant</v>
      </c>
      <c r="U355" s="33">
        <f>Inventory[[#This Row],[Quantity]]*Inventory[[#This Row],[Weight (g)]]</f>
        <v>0</v>
      </c>
      <c r="V355" s="33">
        <f>Inventory[[#This Row],[Total Price GBP]]*Inventory[[#This Row],[Quantity]]</f>
        <v>0</v>
      </c>
      <c r="W355" s="33">
        <f>Inventory[[#This Row],[Total Cost GBP]]/EURtoGBP</f>
        <v>0</v>
      </c>
      <c r="X355" s="33">
        <f>Inventory[[#This Row],[Total Cost GBP]]/USDtoGBP</f>
        <v>0</v>
      </c>
      <c r="Y355" s="33">
        <f>Inventory[[#This Row],[Total Cost GBP]]/CADtoGBP</f>
        <v>0</v>
      </c>
      <c r="Z355" s="33">
        <f>Inventory[[#This Row],[Total Cost GBP]]*AUDtoGBP</f>
        <v>0</v>
      </c>
      <c r="AA355" s="33"/>
      <c r="AB355" s="33"/>
    </row>
    <row r="356" spans="1:28" x14ac:dyDescent="0.25">
      <c r="A356" t="s">
        <v>830</v>
      </c>
      <c r="B356" t="s">
        <v>831</v>
      </c>
      <c r="C356" t="s">
        <v>112</v>
      </c>
      <c r="D356" t="s">
        <v>825</v>
      </c>
      <c r="E356">
        <v>1.2</v>
      </c>
      <c r="F356" t="s">
        <v>116</v>
      </c>
      <c r="G356" t="s">
        <v>1450</v>
      </c>
      <c r="H356">
        <v>1.6433563000000002</v>
      </c>
      <c r="I356" t="str">
        <f>IF(Inventory[[#This Row],[METAL]] = "925 Silver",  "7113.11.00"," 7113.19.00")</f>
        <v>7113.11.00</v>
      </c>
      <c r="J356" t="str">
        <f>IF(Inventory[[#This Row],[METAL]]= "925 Silver", "7113.11.10.00"," 7113.19.10.00")</f>
        <v>7113.11.10.00</v>
      </c>
      <c r="K356" t="str">
        <f>IF(Inventory[[#This Row],[METAL]] = "925 Silver",  "7113.11.00"," 7113.19.00")</f>
        <v>7113.11.00</v>
      </c>
      <c r="L356" s="106" t="str">
        <f>PROPER(Inventory[[#This Row],[METAL]] &amp; " " &amp; Inventory[[#This Row],[Item Type]])</f>
        <v>925 Silver Pendant</v>
      </c>
      <c r="M356" s="106" t="str">
        <f>IFERROR(VLOOKUP(Inventory[[#This Row],[Short Description]],Map!$G$12:$H$32,2,FALSE), IF(F355 = "925 Silver", "7113.11.10.00", "7113.19.29.00"))</f>
        <v>7113.11.10.00</v>
      </c>
      <c r="N356" s="106" t="str">
        <f>Inventory[[#This Row],[ASIN]] &amp; " " &amp; Inventory[[#This Row],[Short Description]]</f>
        <v>B071DCGFHS Pen - fairy</v>
      </c>
      <c r="O356" s="33">
        <f>Inventory[[#This Row],[Total Price GBP]]/ EURtoGBP</f>
        <v>1.8654047550129689</v>
      </c>
      <c r="P356" s="33">
        <f>Inventory[[#This Row],[Total Price GBP]]/USDtoGBP</f>
        <v>2.2527684675311148</v>
      </c>
      <c r="Q356" s="33">
        <f>Inventory[[#This Row],[Total Price GBP]]/ CADtoGBP</f>
        <v>2.8836731399252131</v>
      </c>
      <c r="R356" s="33">
        <f>Inventory[[#This Row],[Total Price GBP]]/AUDtoGBP</f>
        <v>2.9516421797542929</v>
      </c>
      <c r="S356" s="33">
        <f>IFERROR(VLOOKUP(Inventory[[#This Row],[Assigned Item SKU]],skuQuantity[#All],2,FALSE),0)</f>
        <v>0</v>
      </c>
      <c r="T356" s="33" t="str">
        <f>PROPER(Inventory[[#This Row],[METAL]] &amp; " " &amp; Inventory[[#This Row],[Item Type]])</f>
        <v>925 Silver Pendant</v>
      </c>
      <c r="U356" s="33">
        <f>Inventory[[#This Row],[Quantity]]*Inventory[[#This Row],[Weight (g)]]</f>
        <v>0</v>
      </c>
      <c r="V356" s="33">
        <f>Inventory[[#This Row],[Total Price GBP]]*Inventory[[#This Row],[Quantity]]</f>
        <v>0</v>
      </c>
      <c r="W356" s="33">
        <f>Inventory[[#This Row],[Total Cost GBP]]/EURtoGBP</f>
        <v>0</v>
      </c>
      <c r="X356" s="33">
        <f>Inventory[[#This Row],[Total Cost GBP]]/USDtoGBP</f>
        <v>0</v>
      </c>
      <c r="Y356" s="33">
        <f>Inventory[[#This Row],[Total Cost GBP]]/CADtoGBP</f>
        <v>0</v>
      </c>
      <c r="Z356" s="33">
        <f>Inventory[[#This Row],[Total Cost GBP]]*AUDtoGBP</f>
        <v>0</v>
      </c>
      <c r="AA356" s="33"/>
      <c r="AB356" s="33"/>
    </row>
    <row r="357" spans="1:28" x14ac:dyDescent="0.25">
      <c r="A357" t="s">
        <v>832</v>
      </c>
      <c r="B357" t="s">
        <v>833</v>
      </c>
      <c r="C357" t="s">
        <v>112</v>
      </c>
      <c r="D357" t="s">
        <v>834</v>
      </c>
      <c r="E357">
        <v>2.6</v>
      </c>
      <c r="F357" t="s">
        <v>116</v>
      </c>
      <c r="G357" t="s">
        <v>1450</v>
      </c>
      <c r="H357">
        <v>3.4317152499999999</v>
      </c>
      <c r="I357" t="str">
        <f>IF(Inventory[[#This Row],[METAL]] = "925 Silver",  "7113.11.00"," 7113.19.00")</f>
        <v>7113.11.00</v>
      </c>
      <c r="J357" t="str">
        <f>IF(Inventory[[#This Row],[METAL]]= "925 Silver", "7113.11.10.00"," 7113.19.10.00")</f>
        <v>7113.11.10.00</v>
      </c>
      <c r="K357" t="str">
        <f>IF(Inventory[[#This Row],[METAL]] = "925 Silver",  "7113.11.00"," 7113.19.00")</f>
        <v>7113.11.00</v>
      </c>
      <c r="L357" s="106" t="str">
        <f>PROPER(Inventory[[#This Row],[METAL]] &amp; " " &amp; Inventory[[#This Row],[Item Type]])</f>
        <v>925 Silver Pendant</v>
      </c>
      <c r="M357" s="106" t="str">
        <f>IFERROR(VLOOKUP(Inventory[[#This Row],[Short Description]],Map!$G$12:$H$32,2,FALSE), IF(F356 = "925 Silver", "7113.11.10.00", "7113.19.29.00"))</f>
        <v>7113.11.10.00</v>
      </c>
      <c r="N357" s="106" t="str">
        <f>Inventory[[#This Row],[ASIN]] &amp; " " &amp; Inventory[[#This Row],[Short Description]]</f>
        <v>B06ZZV8HD1 Pendant - Mouse</v>
      </c>
      <c r="O357" s="33">
        <f>Inventory[[#This Row],[Total Price GBP]]/ EURtoGBP</f>
        <v>3.8954047550129687</v>
      </c>
      <c r="P357" s="33">
        <f>Inventory[[#This Row],[Total Price GBP]]/USDtoGBP</f>
        <v>4.7043114781290312</v>
      </c>
      <c r="Q357" s="33">
        <f>Inventory[[#This Row],[Total Price GBP]]/ CADtoGBP</f>
        <v>6.0217891216267194</v>
      </c>
      <c r="R357" s="33">
        <f>Inventory[[#This Row],[Total Price GBP]]/AUDtoGBP</f>
        <v>6.1637244952942014</v>
      </c>
      <c r="S357" s="33">
        <f>IFERROR(VLOOKUP(Inventory[[#This Row],[Assigned Item SKU]],skuQuantity[#All],2,FALSE),0)</f>
        <v>0</v>
      </c>
      <c r="T357" s="33" t="str">
        <f>PROPER(Inventory[[#This Row],[METAL]] &amp; " " &amp; Inventory[[#This Row],[Item Type]])</f>
        <v>925 Silver Pendant</v>
      </c>
      <c r="U357" s="33">
        <f>Inventory[[#This Row],[Quantity]]*Inventory[[#This Row],[Weight (g)]]</f>
        <v>0</v>
      </c>
      <c r="V357" s="33">
        <f>Inventory[[#This Row],[Total Price GBP]]*Inventory[[#This Row],[Quantity]]</f>
        <v>0</v>
      </c>
      <c r="W357" s="33">
        <f>Inventory[[#This Row],[Total Cost GBP]]/EURtoGBP</f>
        <v>0</v>
      </c>
      <c r="X357" s="33">
        <f>Inventory[[#This Row],[Total Cost GBP]]/USDtoGBP</f>
        <v>0</v>
      </c>
      <c r="Y357" s="33">
        <f>Inventory[[#This Row],[Total Cost GBP]]/CADtoGBP</f>
        <v>0</v>
      </c>
      <c r="Z357" s="33">
        <f>Inventory[[#This Row],[Total Cost GBP]]*AUDtoGBP</f>
        <v>0</v>
      </c>
      <c r="AA357" s="33"/>
      <c r="AB357" s="33"/>
    </row>
    <row r="358" spans="1:28" x14ac:dyDescent="0.25">
      <c r="A358" t="s">
        <v>835</v>
      </c>
      <c r="B358" t="s">
        <v>836</v>
      </c>
      <c r="C358" t="s">
        <v>112</v>
      </c>
      <c r="D358" t="s">
        <v>834</v>
      </c>
      <c r="E358">
        <v>2.6</v>
      </c>
      <c r="F358" t="s">
        <v>116</v>
      </c>
      <c r="G358" t="s">
        <v>1450</v>
      </c>
      <c r="H358">
        <v>3.4317152499999999</v>
      </c>
      <c r="I358" t="str">
        <f>IF(Inventory[[#This Row],[METAL]] = "925 Silver",  "7113.11.00"," 7113.19.00")</f>
        <v>7113.11.00</v>
      </c>
      <c r="J358" t="str">
        <f>IF(Inventory[[#This Row],[METAL]]= "925 Silver", "7113.11.10.00"," 7113.19.10.00")</f>
        <v>7113.11.10.00</v>
      </c>
      <c r="K358" t="str">
        <f>IF(Inventory[[#This Row],[METAL]] = "925 Silver",  "7113.11.00"," 7113.19.00")</f>
        <v>7113.11.00</v>
      </c>
      <c r="L358" s="106" t="str">
        <f>PROPER(Inventory[[#This Row],[METAL]] &amp; " " &amp; Inventory[[#This Row],[Item Type]])</f>
        <v>925 Silver Pendant</v>
      </c>
      <c r="M358" s="106" t="str">
        <f>IFERROR(VLOOKUP(Inventory[[#This Row],[Short Description]],Map!$G$12:$H$32,2,FALSE), IF(F357 = "925 Silver", "7113.11.10.00", "7113.19.29.00"))</f>
        <v>7113.11.10.00</v>
      </c>
      <c r="N358" s="106" t="str">
        <f>Inventory[[#This Row],[ASIN]] &amp; " " &amp; Inventory[[#This Row],[Short Description]]</f>
        <v>B071CSFLLF Pendant - Mouse</v>
      </c>
      <c r="O358" s="33">
        <f>Inventory[[#This Row],[Total Price GBP]]/ EURtoGBP</f>
        <v>3.8954047550129687</v>
      </c>
      <c r="P358" s="33">
        <f>Inventory[[#This Row],[Total Price GBP]]/USDtoGBP</f>
        <v>4.7043114781290312</v>
      </c>
      <c r="Q358" s="33">
        <f>Inventory[[#This Row],[Total Price GBP]]/ CADtoGBP</f>
        <v>6.0217891216267194</v>
      </c>
      <c r="R358" s="33">
        <f>Inventory[[#This Row],[Total Price GBP]]/AUDtoGBP</f>
        <v>6.1637244952942014</v>
      </c>
      <c r="S358" s="33">
        <f>IFERROR(VLOOKUP(Inventory[[#This Row],[Assigned Item SKU]],skuQuantity[#All],2,FALSE),0)</f>
        <v>0</v>
      </c>
      <c r="T358" s="33" t="str">
        <f>PROPER(Inventory[[#This Row],[METAL]] &amp; " " &amp; Inventory[[#This Row],[Item Type]])</f>
        <v>925 Silver Pendant</v>
      </c>
      <c r="U358" s="33">
        <f>Inventory[[#This Row],[Quantity]]*Inventory[[#This Row],[Weight (g)]]</f>
        <v>0</v>
      </c>
      <c r="V358" s="33">
        <f>Inventory[[#This Row],[Total Price GBP]]*Inventory[[#This Row],[Quantity]]</f>
        <v>0</v>
      </c>
      <c r="W358" s="33">
        <f>Inventory[[#This Row],[Total Cost GBP]]/EURtoGBP</f>
        <v>0</v>
      </c>
      <c r="X358" s="33">
        <f>Inventory[[#This Row],[Total Cost GBP]]/USDtoGBP</f>
        <v>0</v>
      </c>
      <c r="Y358" s="33">
        <f>Inventory[[#This Row],[Total Cost GBP]]/CADtoGBP</f>
        <v>0</v>
      </c>
      <c r="Z358" s="33">
        <f>Inventory[[#This Row],[Total Cost GBP]]*AUDtoGBP</f>
        <v>0</v>
      </c>
      <c r="AA358" s="33"/>
      <c r="AB358" s="33"/>
    </row>
    <row r="359" spans="1:28" x14ac:dyDescent="0.25">
      <c r="A359" t="s">
        <v>837</v>
      </c>
      <c r="B359" t="s">
        <v>838</v>
      </c>
      <c r="C359" t="s">
        <v>112</v>
      </c>
      <c r="D359" t="s">
        <v>834</v>
      </c>
      <c r="E359">
        <v>2.6</v>
      </c>
      <c r="F359" t="s">
        <v>116</v>
      </c>
      <c r="G359" t="s">
        <v>1450</v>
      </c>
      <c r="H359">
        <v>3.4317152499999999</v>
      </c>
      <c r="I359" t="str">
        <f>IF(Inventory[[#This Row],[METAL]] = "925 Silver",  "7113.11.00"," 7113.19.00")</f>
        <v>7113.11.00</v>
      </c>
      <c r="J359" t="str">
        <f>IF(Inventory[[#This Row],[METAL]]= "925 Silver", "7113.11.10.00"," 7113.19.10.00")</f>
        <v>7113.11.10.00</v>
      </c>
      <c r="K359" t="str">
        <f>IF(Inventory[[#This Row],[METAL]] = "925 Silver",  "7113.11.00"," 7113.19.00")</f>
        <v>7113.11.00</v>
      </c>
      <c r="L359" s="106" t="str">
        <f>PROPER(Inventory[[#This Row],[METAL]] &amp; " " &amp; Inventory[[#This Row],[Item Type]])</f>
        <v>925 Silver Pendant</v>
      </c>
      <c r="M359" s="106" t="str">
        <f>IFERROR(VLOOKUP(Inventory[[#This Row],[Short Description]],Map!$G$12:$H$32,2,FALSE), IF(F358 = "925 Silver", "7113.11.10.00", "7113.19.29.00"))</f>
        <v>7113.11.10.00</v>
      </c>
      <c r="N359" s="106" t="str">
        <f>Inventory[[#This Row],[ASIN]] &amp; " " &amp; Inventory[[#This Row],[Short Description]]</f>
        <v>B071Y1NPSZ Pendant - Mouse</v>
      </c>
      <c r="O359" s="33">
        <f>Inventory[[#This Row],[Total Price GBP]]/ EURtoGBP</f>
        <v>3.8954047550129687</v>
      </c>
      <c r="P359" s="33">
        <f>Inventory[[#This Row],[Total Price GBP]]/USDtoGBP</f>
        <v>4.7043114781290312</v>
      </c>
      <c r="Q359" s="33">
        <f>Inventory[[#This Row],[Total Price GBP]]/ CADtoGBP</f>
        <v>6.0217891216267194</v>
      </c>
      <c r="R359" s="33">
        <f>Inventory[[#This Row],[Total Price GBP]]/AUDtoGBP</f>
        <v>6.1637244952942014</v>
      </c>
      <c r="S359" s="33">
        <f>IFERROR(VLOOKUP(Inventory[[#This Row],[Assigned Item SKU]],skuQuantity[#All],2,FALSE),0)</f>
        <v>0</v>
      </c>
      <c r="T359" s="33" t="str">
        <f>PROPER(Inventory[[#This Row],[METAL]] &amp; " " &amp; Inventory[[#This Row],[Item Type]])</f>
        <v>925 Silver Pendant</v>
      </c>
      <c r="U359" s="33">
        <f>Inventory[[#This Row],[Quantity]]*Inventory[[#This Row],[Weight (g)]]</f>
        <v>0</v>
      </c>
      <c r="V359" s="33">
        <f>Inventory[[#This Row],[Total Price GBP]]*Inventory[[#This Row],[Quantity]]</f>
        <v>0</v>
      </c>
      <c r="W359" s="33">
        <f>Inventory[[#This Row],[Total Cost GBP]]/EURtoGBP</f>
        <v>0</v>
      </c>
      <c r="X359" s="33">
        <f>Inventory[[#This Row],[Total Cost GBP]]/USDtoGBP</f>
        <v>0</v>
      </c>
      <c r="Y359" s="33">
        <f>Inventory[[#This Row],[Total Cost GBP]]/CADtoGBP</f>
        <v>0</v>
      </c>
      <c r="Z359" s="33">
        <f>Inventory[[#This Row],[Total Cost GBP]]*AUDtoGBP</f>
        <v>0</v>
      </c>
      <c r="AA359" s="33"/>
      <c r="AB359" s="33"/>
    </row>
    <row r="360" spans="1:28" x14ac:dyDescent="0.25">
      <c r="A360" t="s">
        <v>839</v>
      </c>
      <c r="B360" t="s">
        <v>840</v>
      </c>
      <c r="C360" t="s">
        <v>112</v>
      </c>
      <c r="D360" t="s">
        <v>834</v>
      </c>
      <c r="E360">
        <v>2.6</v>
      </c>
      <c r="F360" t="s">
        <v>116</v>
      </c>
      <c r="G360" t="s">
        <v>1450</v>
      </c>
      <c r="H360">
        <v>3.4317152499999999</v>
      </c>
      <c r="I360" t="str">
        <f>IF(Inventory[[#This Row],[METAL]] = "925 Silver",  "7113.11.00"," 7113.19.00")</f>
        <v>7113.11.00</v>
      </c>
      <c r="J360" t="str">
        <f>IF(Inventory[[#This Row],[METAL]]= "925 Silver", "7113.11.10.00"," 7113.19.10.00")</f>
        <v>7113.11.10.00</v>
      </c>
      <c r="K360" t="str">
        <f>IF(Inventory[[#This Row],[METAL]] = "925 Silver",  "7113.11.00"," 7113.19.00")</f>
        <v>7113.11.00</v>
      </c>
      <c r="L360" s="106" t="str">
        <f>PROPER(Inventory[[#This Row],[METAL]] &amp; " " &amp; Inventory[[#This Row],[Item Type]])</f>
        <v>925 Silver Pendant</v>
      </c>
      <c r="M360" s="106" t="str">
        <f>IFERROR(VLOOKUP(Inventory[[#This Row],[Short Description]],Map!$G$12:$H$32,2,FALSE), IF(F359 = "925 Silver", "7113.11.10.00", "7113.19.29.00"))</f>
        <v>7113.11.10.00</v>
      </c>
      <c r="N360" s="106" t="str">
        <f>Inventory[[#This Row],[ASIN]] &amp; " " &amp; Inventory[[#This Row],[Short Description]]</f>
        <v>B06ZY4RHM7 Pendant - Mouse</v>
      </c>
      <c r="O360" s="33">
        <f>Inventory[[#This Row],[Total Price GBP]]/ EURtoGBP</f>
        <v>3.8954047550129687</v>
      </c>
      <c r="P360" s="33">
        <f>Inventory[[#This Row],[Total Price GBP]]/USDtoGBP</f>
        <v>4.7043114781290312</v>
      </c>
      <c r="Q360" s="33">
        <f>Inventory[[#This Row],[Total Price GBP]]/ CADtoGBP</f>
        <v>6.0217891216267194</v>
      </c>
      <c r="R360" s="33">
        <f>Inventory[[#This Row],[Total Price GBP]]/AUDtoGBP</f>
        <v>6.1637244952942014</v>
      </c>
      <c r="S360" s="33">
        <f>IFERROR(VLOOKUP(Inventory[[#This Row],[Assigned Item SKU]],skuQuantity[#All],2,FALSE),0)</f>
        <v>0</v>
      </c>
      <c r="T360" s="33" t="str">
        <f>PROPER(Inventory[[#This Row],[METAL]] &amp; " " &amp; Inventory[[#This Row],[Item Type]])</f>
        <v>925 Silver Pendant</v>
      </c>
      <c r="U360" s="33">
        <f>Inventory[[#This Row],[Quantity]]*Inventory[[#This Row],[Weight (g)]]</f>
        <v>0</v>
      </c>
      <c r="V360" s="33">
        <f>Inventory[[#This Row],[Total Price GBP]]*Inventory[[#This Row],[Quantity]]</f>
        <v>0</v>
      </c>
      <c r="W360" s="33">
        <f>Inventory[[#This Row],[Total Cost GBP]]/EURtoGBP</f>
        <v>0</v>
      </c>
      <c r="X360" s="33">
        <f>Inventory[[#This Row],[Total Cost GBP]]/USDtoGBP</f>
        <v>0</v>
      </c>
      <c r="Y360" s="33">
        <f>Inventory[[#This Row],[Total Cost GBP]]/CADtoGBP</f>
        <v>0</v>
      </c>
      <c r="Z360" s="33">
        <f>Inventory[[#This Row],[Total Cost GBP]]*AUDtoGBP</f>
        <v>0</v>
      </c>
      <c r="AA360" s="33"/>
      <c r="AB360" s="33"/>
    </row>
    <row r="361" spans="1:28" x14ac:dyDescent="0.25">
      <c r="A361" t="s">
        <v>841</v>
      </c>
      <c r="B361" t="s">
        <v>842</v>
      </c>
      <c r="C361" t="s">
        <v>112</v>
      </c>
      <c r="D361" t="s">
        <v>834</v>
      </c>
      <c r="E361">
        <v>2.6</v>
      </c>
      <c r="F361" t="s">
        <v>116</v>
      </c>
      <c r="G361" t="s">
        <v>1450</v>
      </c>
      <c r="H361">
        <v>3.4317152499999999</v>
      </c>
      <c r="I361" t="str">
        <f>IF(Inventory[[#This Row],[METAL]] = "925 Silver",  "7113.11.00"," 7113.19.00")</f>
        <v>7113.11.00</v>
      </c>
      <c r="J361" t="str">
        <f>IF(Inventory[[#This Row],[METAL]]= "925 Silver", "7113.11.10.00"," 7113.19.10.00")</f>
        <v>7113.11.10.00</v>
      </c>
      <c r="K361" t="str">
        <f>IF(Inventory[[#This Row],[METAL]] = "925 Silver",  "7113.11.00"," 7113.19.00")</f>
        <v>7113.11.00</v>
      </c>
      <c r="L361" s="106" t="str">
        <f>PROPER(Inventory[[#This Row],[METAL]] &amp; " " &amp; Inventory[[#This Row],[Item Type]])</f>
        <v>925 Silver Pendant</v>
      </c>
      <c r="M361" s="106" t="str">
        <f>IFERROR(VLOOKUP(Inventory[[#This Row],[Short Description]],Map!$G$12:$H$32,2,FALSE), IF(F360 = "925 Silver", "7113.11.10.00", "7113.19.29.00"))</f>
        <v>7113.11.10.00</v>
      </c>
      <c r="N361" s="106" t="str">
        <f>Inventory[[#This Row],[ASIN]] &amp; " " &amp; Inventory[[#This Row],[Short Description]]</f>
        <v>B06ZYPVPM6 Pendant - Mouse</v>
      </c>
      <c r="O361" s="33">
        <f>Inventory[[#This Row],[Total Price GBP]]/ EURtoGBP</f>
        <v>3.8954047550129687</v>
      </c>
      <c r="P361" s="33">
        <f>Inventory[[#This Row],[Total Price GBP]]/USDtoGBP</f>
        <v>4.7043114781290312</v>
      </c>
      <c r="Q361" s="33">
        <f>Inventory[[#This Row],[Total Price GBP]]/ CADtoGBP</f>
        <v>6.0217891216267194</v>
      </c>
      <c r="R361" s="33">
        <f>Inventory[[#This Row],[Total Price GBP]]/AUDtoGBP</f>
        <v>6.1637244952942014</v>
      </c>
      <c r="S361" s="33">
        <f>IFERROR(VLOOKUP(Inventory[[#This Row],[Assigned Item SKU]],skuQuantity[#All],2,FALSE),0)</f>
        <v>0</v>
      </c>
      <c r="T361" s="33" t="str">
        <f>PROPER(Inventory[[#This Row],[METAL]] &amp; " " &amp; Inventory[[#This Row],[Item Type]])</f>
        <v>925 Silver Pendant</v>
      </c>
      <c r="U361" s="33">
        <f>Inventory[[#This Row],[Quantity]]*Inventory[[#This Row],[Weight (g)]]</f>
        <v>0</v>
      </c>
      <c r="V361" s="33">
        <f>Inventory[[#This Row],[Total Price GBP]]*Inventory[[#This Row],[Quantity]]</f>
        <v>0</v>
      </c>
      <c r="W361" s="33">
        <f>Inventory[[#This Row],[Total Cost GBP]]/EURtoGBP</f>
        <v>0</v>
      </c>
      <c r="X361" s="33">
        <f>Inventory[[#This Row],[Total Cost GBP]]/USDtoGBP</f>
        <v>0</v>
      </c>
      <c r="Y361" s="33">
        <f>Inventory[[#This Row],[Total Cost GBP]]/CADtoGBP</f>
        <v>0</v>
      </c>
      <c r="Z361" s="33">
        <f>Inventory[[#This Row],[Total Cost GBP]]*AUDtoGBP</f>
        <v>0</v>
      </c>
      <c r="AA361" s="33"/>
      <c r="AB361" s="33"/>
    </row>
    <row r="362" spans="1:28" x14ac:dyDescent="0.25">
      <c r="A362" t="s">
        <v>843</v>
      </c>
      <c r="B362" t="s">
        <v>844</v>
      </c>
      <c r="C362" t="s">
        <v>112</v>
      </c>
      <c r="D362" t="s">
        <v>845</v>
      </c>
      <c r="E362">
        <v>3</v>
      </c>
      <c r="F362" t="s">
        <v>116</v>
      </c>
      <c r="G362" t="s">
        <v>1450</v>
      </c>
      <c r="H362">
        <v>3.9426749499999998</v>
      </c>
      <c r="I362" t="str">
        <f>IF(Inventory[[#This Row],[METAL]] = "925 Silver",  "7113.11.00"," 7113.19.00")</f>
        <v>7113.11.00</v>
      </c>
      <c r="J362" t="str">
        <f>IF(Inventory[[#This Row],[METAL]]= "925 Silver", "7113.11.10.00"," 7113.19.10.00")</f>
        <v>7113.11.10.00</v>
      </c>
      <c r="K362" t="str">
        <f>IF(Inventory[[#This Row],[METAL]] = "925 Silver",  "7113.11.00"," 7113.19.00")</f>
        <v>7113.11.00</v>
      </c>
      <c r="L362" s="106" t="str">
        <f>PROPER(Inventory[[#This Row],[METAL]] &amp; " " &amp; Inventory[[#This Row],[Item Type]])</f>
        <v>925 Silver Pendant</v>
      </c>
      <c r="M362" s="106" t="str">
        <f>IFERROR(VLOOKUP(Inventory[[#This Row],[Short Description]],Map!$G$12:$H$32,2,FALSE), IF(F361 = "925 Silver", "7113.11.10.00", "7113.19.29.00"))</f>
        <v>7113.11.10.00</v>
      </c>
      <c r="N362" s="106" t="str">
        <f>Inventory[[#This Row],[ASIN]] &amp; " " &amp; Inventory[[#This Row],[Short Description]]</f>
        <v xml:space="preserve">B071XRNSBD Pendant - Sun </v>
      </c>
      <c r="O362" s="33">
        <f>Inventory[[#This Row],[Total Price GBP]]/ EURtoGBP</f>
        <v>4.4754047550129687</v>
      </c>
      <c r="P362" s="33">
        <f>Inventory[[#This Row],[Total Price GBP]]/USDtoGBP</f>
        <v>5.4047523382998639</v>
      </c>
      <c r="Q362" s="33">
        <f>Inventory[[#This Row],[Total Price GBP]]/ CADtoGBP</f>
        <v>6.9183936878271499</v>
      </c>
      <c r="R362" s="33">
        <f>Inventory[[#This Row],[Total Price GBP]]/AUDtoGBP</f>
        <v>7.0814622997341754</v>
      </c>
      <c r="S362" s="33">
        <f>IFERROR(VLOOKUP(Inventory[[#This Row],[Assigned Item SKU]],skuQuantity[#All],2,FALSE),0)</f>
        <v>0</v>
      </c>
      <c r="T362" s="33" t="str">
        <f>PROPER(Inventory[[#This Row],[METAL]] &amp; " " &amp; Inventory[[#This Row],[Item Type]])</f>
        <v>925 Silver Pendant</v>
      </c>
      <c r="U362" s="33">
        <f>Inventory[[#This Row],[Quantity]]*Inventory[[#This Row],[Weight (g)]]</f>
        <v>0</v>
      </c>
      <c r="V362" s="33">
        <f>Inventory[[#This Row],[Total Price GBP]]*Inventory[[#This Row],[Quantity]]</f>
        <v>0</v>
      </c>
      <c r="W362" s="33">
        <f>Inventory[[#This Row],[Total Cost GBP]]/EURtoGBP</f>
        <v>0</v>
      </c>
      <c r="X362" s="33">
        <f>Inventory[[#This Row],[Total Cost GBP]]/USDtoGBP</f>
        <v>0</v>
      </c>
      <c r="Y362" s="33">
        <f>Inventory[[#This Row],[Total Cost GBP]]/CADtoGBP</f>
        <v>0</v>
      </c>
      <c r="Z362" s="33">
        <f>Inventory[[#This Row],[Total Cost GBP]]*AUDtoGBP</f>
        <v>0</v>
      </c>
      <c r="AA362" s="33"/>
      <c r="AB362" s="33"/>
    </row>
    <row r="363" spans="1:28" x14ac:dyDescent="0.25">
      <c r="A363" t="s">
        <v>846</v>
      </c>
      <c r="B363" t="s">
        <v>847</v>
      </c>
      <c r="C363" t="s">
        <v>112</v>
      </c>
      <c r="D363" t="s">
        <v>845</v>
      </c>
      <c r="E363">
        <v>3</v>
      </c>
      <c r="F363" t="s">
        <v>116</v>
      </c>
      <c r="G363" t="s">
        <v>1450</v>
      </c>
      <c r="H363">
        <v>3.9426749499999998</v>
      </c>
      <c r="I363" t="str">
        <f>IF(Inventory[[#This Row],[METAL]] = "925 Silver",  "7113.11.00"," 7113.19.00")</f>
        <v>7113.11.00</v>
      </c>
      <c r="J363" t="str">
        <f>IF(Inventory[[#This Row],[METAL]]= "925 Silver", "7113.11.10.00"," 7113.19.10.00")</f>
        <v>7113.11.10.00</v>
      </c>
      <c r="K363" t="str">
        <f>IF(Inventory[[#This Row],[METAL]] = "925 Silver",  "7113.11.00"," 7113.19.00")</f>
        <v>7113.11.00</v>
      </c>
      <c r="L363" s="106" t="str">
        <f>PROPER(Inventory[[#This Row],[METAL]] &amp; " " &amp; Inventory[[#This Row],[Item Type]])</f>
        <v>925 Silver Pendant</v>
      </c>
      <c r="M363" s="106" t="str">
        <f>IFERROR(VLOOKUP(Inventory[[#This Row],[Short Description]],Map!$G$12:$H$32,2,FALSE), IF(F362 = "925 Silver", "7113.11.10.00", "7113.19.29.00"))</f>
        <v>7113.11.10.00</v>
      </c>
      <c r="N363" s="106" t="str">
        <f>Inventory[[#This Row],[ASIN]] &amp; " " &amp; Inventory[[#This Row],[Short Description]]</f>
        <v xml:space="preserve">B071R11ZM7 Pendant - Sun </v>
      </c>
      <c r="O363" s="33">
        <f>Inventory[[#This Row],[Total Price GBP]]/ EURtoGBP</f>
        <v>4.4754047550129687</v>
      </c>
      <c r="P363" s="33">
        <f>Inventory[[#This Row],[Total Price GBP]]/USDtoGBP</f>
        <v>5.4047523382998639</v>
      </c>
      <c r="Q363" s="33">
        <f>Inventory[[#This Row],[Total Price GBP]]/ CADtoGBP</f>
        <v>6.9183936878271499</v>
      </c>
      <c r="R363" s="33">
        <f>Inventory[[#This Row],[Total Price GBP]]/AUDtoGBP</f>
        <v>7.0814622997341754</v>
      </c>
      <c r="S363" s="33">
        <f>IFERROR(VLOOKUP(Inventory[[#This Row],[Assigned Item SKU]],skuQuantity[#All],2,FALSE),0)</f>
        <v>0</v>
      </c>
      <c r="T363" s="33" t="str">
        <f>PROPER(Inventory[[#This Row],[METAL]] &amp; " " &amp; Inventory[[#This Row],[Item Type]])</f>
        <v>925 Silver Pendant</v>
      </c>
      <c r="U363" s="33">
        <f>Inventory[[#This Row],[Quantity]]*Inventory[[#This Row],[Weight (g)]]</f>
        <v>0</v>
      </c>
      <c r="V363" s="33">
        <f>Inventory[[#This Row],[Total Price GBP]]*Inventory[[#This Row],[Quantity]]</f>
        <v>0</v>
      </c>
      <c r="W363" s="33">
        <f>Inventory[[#This Row],[Total Cost GBP]]/EURtoGBP</f>
        <v>0</v>
      </c>
      <c r="X363" s="33">
        <f>Inventory[[#This Row],[Total Cost GBP]]/USDtoGBP</f>
        <v>0</v>
      </c>
      <c r="Y363" s="33">
        <f>Inventory[[#This Row],[Total Cost GBP]]/CADtoGBP</f>
        <v>0</v>
      </c>
      <c r="Z363" s="33">
        <f>Inventory[[#This Row],[Total Cost GBP]]*AUDtoGBP</f>
        <v>0</v>
      </c>
      <c r="AA363" s="33"/>
      <c r="AB363" s="33"/>
    </row>
    <row r="364" spans="1:28" x14ac:dyDescent="0.25">
      <c r="A364" t="s">
        <v>848</v>
      </c>
      <c r="B364" t="s">
        <v>849</v>
      </c>
      <c r="C364" t="s">
        <v>112</v>
      </c>
      <c r="D364" t="s">
        <v>845</v>
      </c>
      <c r="E364">
        <v>3</v>
      </c>
      <c r="F364" t="s">
        <v>116</v>
      </c>
      <c r="G364" t="s">
        <v>1450</v>
      </c>
      <c r="H364">
        <v>3.9426749499999998</v>
      </c>
      <c r="I364" t="str">
        <f>IF(Inventory[[#This Row],[METAL]] = "925 Silver",  "7113.11.00"," 7113.19.00")</f>
        <v>7113.11.00</v>
      </c>
      <c r="J364" t="str">
        <f>IF(Inventory[[#This Row],[METAL]]= "925 Silver", "7113.11.10.00"," 7113.19.10.00")</f>
        <v>7113.11.10.00</v>
      </c>
      <c r="K364" t="str">
        <f>IF(Inventory[[#This Row],[METAL]] = "925 Silver",  "7113.11.00"," 7113.19.00")</f>
        <v>7113.11.00</v>
      </c>
      <c r="L364" s="106" t="str">
        <f>PROPER(Inventory[[#This Row],[METAL]] &amp; " " &amp; Inventory[[#This Row],[Item Type]])</f>
        <v>925 Silver Pendant</v>
      </c>
      <c r="M364" s="106" t="str">
        <f>IFERROR(VLOOKUP(Inventory[[#This Row],[Short Description]],Map!$G$12:$H$32,2,FALSE), IF(F363 = "925 Silver", "7113.11.10.00", "7113.19.29.00"))</f>
        <v>7113.11.10.00</v>
      </c>
      <c r="N364" s="106" t="str">
        <f>Inventory[[#This Row],[ASIN]] &amp; " " &amp; Inventory[[#This Row],[Short Description]]</f>
        <v xml:space="preserve">B06ZXVBTSK Pendant - Sun </v>
      </c>
      <c r="O364" s="33">
        <f>Inventory[[#This Row],[Total Price GBP]]/ EURtoGBP</f>
        <v>4.4754047550129687</v>
      </c>
      <c r="P364" s="33">
        <f>Inventory[[#This Row],[Total Price GBP]]/USDtoGBP</f>
        <v>5.4047523382998639</v>
      </c>
      <c r="Q364" s="33">
        <f>Inventory[[#This Row],[Total Price GBP]]/ CADtoGBP</f>
        <v>6.9183936878271499</v>
      </c>
      <c r="R364" s="33">
        <f>Inventory[[#This Row],[Total Price GBP]]/AUDtoGBP</f>
        <v>7.0814622997341754</v>
      </c>
      <c r="S364" s="33">
        <f>IFERROR(VLOOKUP(Inventory[[#This Row],[Assigned Item SKU]],skuQuantity[#All],2,FALSE),0)</f>
        <v>0</v>
      </c>
      <c r="T364" s="33" t="str">
        <f>PROPER(Inventory[[#This Row],[METAL]] &amp; " " &amp; Inventory[[#This Row],[Item Type]])</f>
        <v>925 Silver Pendant</v>
      </c>
      <c r="U364" s="33">
        <f>Inventory[[#This Row],[Quantity]]*Inventory[[#This Row],[Weight (g)]]</f>
        <v>0</v>
      </c>
      <c r="V364" s="33">
        <f>Inventory[[#This Row],[Total Price GBP]]*Inventory[[#This Row],[Quantity]]</f>
        <v>0</v>
      </c>
      <c r="W364" s="33">
        <f>Inventory[[#This Row],[Total Cost GBP]]/EURtoGBP</f>
        <v>0</v>
      </c>
      <c r="X364" s="33">
        <f>Inventory[[#This Row],[Total Cost GBP]]/USDtoGBP</f>
        <v>0</v>
      </c>
      <c r="Y364" s="33">
        <f>Inventory[[#This Row],[Total Cost GBP]]/CADtoGBP</f>
        <v>0</v>
      </c>
      <c r="Z364" s="33">
        <f>Inventory[[#This Row],[Total Cost GBP]]*AUDtoGBP</f>
        <v>0</v>
      </c>
      <c r="AA364" s="33"/>
      <c r="AB364" s="33"/>
    </row>
    <row r="365" spans="1:28" x14ac:dyDescent="0.25">
      <c r="A365" t="s">
        <v>850</v>
      </c>
      <c r="B365" t="s">
        <v>851</v>
      </c>
      <c r="C365" t="s">
        <v>112</v>
      </c>
      <c r="D365" t="s">
        <v>845</v>
      </c>
      <c r="E365">
        <v>3</v>
      </c>
      <c r="F365" t="s">
        <v>116</v>
      </c>
      <c r="G365" t="s">
        <v>1450</v>
      </c>
      <c r="H365">
        <v>3.9426749499999998</v>
      </c>
      <c r="I365" t="str">
        <f>IF(Inventory[[#This Row],[METAL]] = "925 Silver",  "7113.11.00"," 7113.19.00")</f>
        <v>7113.11.00</v>
      </c>
      <c r="J365" t="str">
        <f>IF(Inventory[[#This Row],[METAL]]= "925 Silver", "7113.11.10.00"," 7113.19.10.00")</f>
        <v>7113.11.10.00</v>
      </c>
      <c r="K365" t="str">
        <f>IF(Inventory[[#This Row],[METAL]] = "925 Silver",  "7113.11.00"," 7113.19.00")</f>
        <v>7113.11.00</v>
      </c>
      <c r="L365" s="106" t="str">
        <f>PROPER(Inventory[[#This Row],[METAL]] &amp; " " &amp; Inventory[[#This Row],[Item Type]])</f>
        <v>925 Silver Pendant</v>
      </c>
      <c r="M365" s="106" t="str">
        <f>IFERROR(VLOOKUP(Inventory[[#This Row],[Short Description]],Map!$G$12:$H$32,2,FALSE), IF(F364 = "925 Silver", "7113.11.10.00", "7113.19.29.00"))</f>
        <v>7113.11.10.00</v>
      </c>
      <c r="N365" s="106" t="str">
        <f>Inventory[[#This Row],[ASIN]] &amp; " " &amp; Inventory[[#This Row],[Short Description]]</f>
        <v xml:space="preserve">B071DCGLGH Pendant - Sun </v>
      </c>
      <c r="O365" s="33">
        <f>Inventory[[#This Row],[Total Price GBP]]/ EURtoGBP</f>
        <v>4.4754047550129687</v>
      </c>
      <c r="P365" s="33">
        <f>Inventory[[#This Row],[Total Price GBP]]/USDtoGBP</f>
        <v>5.4047523382998639</v>
      </c>
      <c r="Q365" s="33">
        <f>Inventory[[#This Row],[Total Price GBP]]/ CADtoGBP</f>
        <v>6.9183936878271499</v>
      </c>
      <c r="R365" s="33">
        <f>Inventory[[#This Row],[Total Price GBP]]/AUDtoGBP</f>
        <v>7.0814622997341754</v>
      </c>
      <c r="S365" s="33">
        <f>IFERROR(VLOOKUP(Inventory[[#This Row],[Assigned Item SKU]],skuQuantity[#All],2,FALSE),0)</f>
        <v>0</v>
      </c>
      <c r="T365" s="33" t="str">
        <f>PROPER(Inventory[[#This Row],[METAL]] &amp; " " &amp; Inventory[[#This Row],[Item Type]])</f>
        <v>925 Silver Pendant</v>
      </c>
      <c r="U365" s="33">
        <f>Inventory[[#This Row],[Quantity]]*Inventory[[#This Row],[Weight (g)]]</f>
        <v>0</v>
      </c>
      <c r="V365" s="33">
        <f>Inventory[[#This Row],[Total Price GBP]]*Inventory[[#This Row],[Quantity]]</f>
        <v>0</v>
      </c>
      <c r="W365" s="33">
        <f>Inventory[[#This Row],[Total Cost GBP]]/EURtoGBP</f>
        <v>0</v>
      </c>
      <c r="X365" s="33">
        <f>Inventory[[#This Row],[Total Cost GBP]]/USDtoGBP</f>
        <v>0</v>
      </c>
      <c r="Y365" s="33">
        <f>Inventory[[#This Row],[Total Cost GBP]]/CADtoGBP</f>
        <v>0</v>
      </c>
      <c r="Z365" s="33">
        <f>Inventory[[#This Row],[Total Cost GBP]]*AUDtoGBP</f>
        <v>0</v>
      </c>
      <c r="AA365" s="33"/>
      <c r="AB365" s="33"/>
    </row>
    <row r="366" spans="1:28" x14ac:dyDescent="0.25">
      <c r="A366" t="s">
        <v>852</v>
      </c>
      <c r="B366" t="s">
        <v>853</v>
      </c>
      <c r="C366" t="s">
        <v>112</v>
      </c>
      <c r="D366" t="s">
        <v>854</v>
      </c>
      <c r="E366">
        <v>1.7</v>
      </c>
      <c r="F366" t="s">
        <v>116</v>
      </c>
      <c r="G366" t="s">
        <v>1450</v>
      </c>
      <c r="H366">
        <v>2.2820559249999999</v>
      </c>
      <c r="I366" t="str">
        <f>IF(Inventory[[#This Row],[METAL]] = "925 Silver",  "7113.11.00"," 7113.19.00")</f>
        <v>7113.11.00</v>
      </c>
      <c r="J366" t="str">
        <f>IF(Inventory[[#This Row],[METAL]]= "925 Silver", "7113.11.10.00"," 7113.19.10.00")</f>
        <v>7113.11.10.00</v>
      </c>
      <c r="K366" t="str">
        <f>IF(Inventory[[#This Row],[METAL]] = "925 Silver",  "7113.11.00"," 7113.19.00")</f>
        <v>7113.11.00</v>
      </c>
      <c r="L366" s="106" t="str">
        <f>PROPER(Inventory[[#This Row],[METAL]] &amp; " " &amp; Inventory[[#This Row],[Item Type]])</f>
        <v>925 Silver Pendant</v>
      </c>
      <c r="M366" s="106" t="str">
        <f>IFERROR(VLOOKUP(Inventory[[#This Row],[Short Description]],Map!$G$12:$H$32,2,FALSE), IF(F365 = "925 Silver", "7113.11.10.00", "7113.19.29.00"))</f>
        <v>7113.11.10.00</v>
      </c>
      <c r="N366" s="106" t="str">
        <f>Inventory[[#This Row],[ASIN]] &amp; " " &amp; Inventory[[#This Row],[Short Description]]</f>
        <v>B071DCGNB3 Pen -Kangaroo</v>
      </c>
      <c r="O366" s="33">
        <f>Inventory[[#This Row],[Total Price GBP]]/ EURtoGBP</f>
        <v>2.5904047550129685</v>
      </c>
      <c r="P366" s="33">
        <f>Inventory[[#This Row],[Total Price GBP]]/USDtoGBP</f>
        <v>3.1283195427446562</v>
      </c>
      <c r="Q366" s="33">
        <f>Inventory[[#This Row],[Total Price GBP]]/ CADtoGBP</f>
        <v>4.0044288476757508</v>
      </c>
      <c r="R366" s="33">
        <f>Inventory[[#This Row],[Total Price GBP]]/AUDtoGBP</f>
        <v>4.0988144353042602</v>
      </c>
      <c r="S366" s="33">
        <f>IFERROR(VLOOKUP(Inventory[[#This Row],[Assigned Item SKU]],skuQuantity[#All],2,FALSE),0)</f>
        <v>0</v>
      </c>
      <c r="T366" s="33" t="str">
        <f>PROPER(Inventory[[#This Row],[METAL]] &amp; " " &amp; Inventory[[#This Row],[Item Type]])</f>
        <v>925 Silver Pendant</v>
      </c>
      <c r="U366" s="33">
        <f>Inventory[[#This Row],[Quantity]]*Inventory[[#This Row],[Weight (g)]]</f>
        <v>0</v>
      </c>
      <c r="V366" s="33">
        <f>Inventory[[#This Row],[Total Price GBP]]*Inventory[[#This Row],[Quantity]]</f>
        <v>0</v>
      </c>
      <c r="W366" s="33">
        <f>Inventory[[#This Row],[Total Cost GBP]]/EURtoGBP</f>
        <v>0</v>
      </c>
      <c r="X366" s="33">
        <f>Inventory[[#This Row],[Total Cost GBP]]/USDtoGBP</f>
        <v>0</v>
      </c>
      <c r="Y366" s="33">
        <f>Inventory[[#This Row],[Total Cost GBP]]/CADtoGBP</f>
        <v>0</v>
      </c>
      <c r="Z366" s="33">
        <f>Inventory[[#This Row],[Total Cost GBP]]*AUDtoGBP</f>
        <v>0</v>
      </c>
      <c r="AA366" s="33"/>
      <c r="AB366" s="33"/>
    </row>
    <row r="367" spans="1:28" x14ac:dyDescent="0.25">
      <c r="A367" t="s">
        <v>855</v>
      </c>
      <c r="B367" t="s">
        <v>856</v>
      </c>
      <c r="C367" t="s">
        <v>112</v>
      </c>
      <c r="D367" t="s">
        <v>854</v>
      </c>
      <c r="E367">
        <v>1.7</v>
      </c>
      <c r="F367" t="s">
        <v>116</v>
      </c>
      <c r="G367" t="s">
        <v>1450</v>
      </c>
      <c r="H367">
        <v>2.2820559249999999</v>
      </c>
      <c r="I367" t="str">
        <f>IF(Inventory[[#This Row],[METAL]] = "925 Silver",  "7113.11.00"," 7113.19.00")</f>
        <v>7113.11.00</v>
      </c>
      <c r="J367" t="str">
        <f>IF(Inventory[[#This Row],[METAL]]= "925 Silver", "7113.11.10.00"," 7113.19.10.00")</f>
        <v>7113.11.10.00</v>
      </c>
      <c r="K367" t="str">
        <f>IF(Inventory[[#This Row],[METAL]] = "925 Silver",  "7113.11.00"," 7113.19.00")</f>
        <v>7113.11.00</v>
      </c>
      <c r="L367" s="106" t="str">
        <f>PROPER(Inventory[[#This Row],[METAL]] &amp; " " &amp; Inventory[[#This Row],[Item Type]])</f>
        <v>925 Silver Pendant</v>
      </c>
      <c r="M367" s="106" t="str">
        <f>IFERROR(VLOOKUP(Inventory[[#This Row],[Short Description]],Map!$G$12:$H$32,2,FALSE), IF(F366 = "925 Silver", "7113.11.10.00", "7113.19.29.00"))</f>
        <v>7113.11.10.00</v>
      </c>
      <c r="N367" s="106" t="str">
        <f>Inventory[[#This Row],[ASIN]] &amp; " " &amp; Inventory[[#This Row],[Short Description]]</f>
        <v>B06ZXVC1B6 Pen -Kangaroo</v>
      </c>
      <c r="O367" s="33">
        <f>Inventory[[#This Row],[Total Price GBP]]/ EURtoGBP</f>
        <v>2.5904047550129685</v>
      </c>
      <c r="P367" s="33">
        <f>Inventory[[#This Row],[Total Price GBP]]/USDtoGBP</f>
        <v>3.1283195427446562</v>
      </c>
      <c r="Q367" s="33">
        <f>Inventory[[#This Row],[Total Price GBP]]/ CADtoGBP</f>
        <v>4.0044288476757508</v>
      </c>
      <c r="R367" s="33">
        <f>Inventory[[#This Row],[Total Price GBP]]/AUDtoGBP</f>
        <v>4.0988144353042602</v>
      </c>
      <c r="S367" s="33">
        <f>IFERROR(VLOOKUP(Inventory[[#This Row],[Assigned Item SKU]],skuQuantity[#All],2,FALSE),0)</f>
        <v>0</v>
      </c>
      <c r="T367" s="33" t="str">
        <f>PROPER(Inventory[[#This Row],[METAL]] &amp; " " &amp; Inventory[[#This Row],[Item Type]])</f>
        <v>925 Silver Pendant</v>
      </c>
      <c r="U367" s="33">
        <f>Inventory[[#This Row],[Quantity]]*Inventory[[#This Row],[Weight (g)]]</f>
        <v>0</v>
      </c>
      <c r="V367" s="33">
        <f>Inventory[[#This Row],[Total Price GBP]]*Inventory[[#This Row],[Quantity]]</f>
        <v>0</v>
      </c>
      <c r="W367" s="33">
        <f>Inventory[[#This Row],[Total Cost GBP]]/EURtoGBP</f>
        <v>0</v>
      </c>
      <c r="X367" s="33">
        <f>Inventory[[#This Row],[Total Cost GBP]]/USDtoGBP</f>
        <v>0</v>
      </c>
      <c r="Y367" s="33">
        <f>Inventory[[#This Row],[Total Cost GBP]]/CADtoGBP</f>
        <v>0</v>
      </c>
      <c r="Z367" s="33">
        <f>Inventory[[#This Row],[Total Cost GBP]]*AUDtoGBP</f>
        <v>0</v>
      </c>
      <c r="AA367" s="33"/>
      <c r="AB367" s="33"/>
    </row>
    <row r="368" spans="1:28" x14ac:dyDescent="0.25">
      <c r="A368" t="s">
        <v>857</v>
      </c>
      <c r="B368" t="s">
        <v>858</v>
      </c>
      <c r="C368" t="s">
        <v>112</v>
      </c>
      <c r="D368" t="s">
        <v>859</v>
      </c>
      <c r="E368">
        <v>1.8</v>
      </c>
      <c r="F368" t="s">
        <v>116</v>
      </c>
      <c r="G368" t="s">
        <v>1450</v>
      </c>
      <c r="H368">
        <v>2.4097958499999996</v>
      </c>
      <c r="I368" t="str">
        <f>IF(Inventory[[#This Row],[METAL]] = "925 Silver",  "7113.11.00"," 7113.19.00")</f>
        <v>7113.11.00</v>
      </c>
      <c r="J368" t="str">
        <f>IF(Inventory[[#This Row],[METAL]]= "925 Silver", "7113.11.10.00"," 7113.19.10.00")</f>
        <v>7113.11.10.00</v>
      </c>
      <c r="K368" t="str">
        <f>IF(Inventory[[#This Row],[METAL]] = "925 Silver",  "7113.11.00"," 7113.19.00")</f>
        <v>7113.11.00</v>
      </c>
      <c r="L368" s="106" t="str">
        <f>PROPER(Inventory[[#This Row],[METAL]] &amp; " " &amp; Inventory[[#This Row],[Item Type]])</f>
        <v>925 Silver Pendant</v>
      </c>
      <c r="M368" s="106" t="str">
        <f>IFERROR(VLOOKUP(Inventory[[#This Row],[Short Description]],Map!$G$12:$H$32,2,FALSE), IF(F367 = "925 Silver", "7113.11.10.00", "7113.19.29.00"))</f>
        <v>7113.11.10.00</v>
      </c>
      <c r="N368" s="106" t="str">
        <f>Inventory[[#This Row],[ASIN]] &amp; " " &amp; Inventory[[#This Row],[Short Description]]</f>
        <v>B071R95WQV Pen - Seahorse</v>
      </c>
      <c r="O368" s="33">
        <f>Inventory[[#This Row],[Total Price GBP]]/ EURtoGBP</f>
        <v>2.7354047550129685</v>
      </c>
      <c r="P368" s="33">
        <f>Inventory[[#This Row],[Total Price GBP]]/USDtoGBP</f>
        <v>3.3034297577873639</v>
      </c>
      <c r="Q368" s="33">
        <f>Inventory[[#This Row],[Total Price GBP]]/ CADtoGBP</f>
        <v>4.2285799892258575</v>
      </c>
      <c r="R368" s="33">
        <f>Inventory[[#This Row],[Total Price GBP]]/AUDtoGBP</f>
        <v>4.3282488864142525</v>
      </c>
      <c r="S368" s="33">
        <f>IFERROR(VLOOKUP(Inventory[[#This Row],[Assigned Item SKU]],skuQuantity[#All],2,FALSE),0)</f>
        <v>0</v>
      </c>
      <c r="T368" s="33" t="str">
        <f>PROPER(Inventory[[#This Row],[METAL]] &amp; " " &amp; Inventory[[#This Row],[Item Type]])</f>
        <v>925 Silver Pendant</v>
      </c>
      <c r="U368" s="33">
        <f>Inventory[[#This Row],[Quantity]]*Inventory[[#This Row],[Weight (g)]]</f>
        <v>0</v>
      </c>
      <c r="V368" s="33">
        <f>Inventory[[#This Row],[Total Price GBP]]*Inventory[[#This Row],[Quantity]]</f>
        <v>0</v>
      </c>
      <c r="W368" s="33">
        <f>Inventory[[#This Row],[Total Cost GBP]]/EURtoGBP</f>
        <v>0</v>
      </c>
      <c r="X368" s="33">
        <f>Inventory[[#This Row],[Total Cost GBP]]/USDtoGBP</f>
        <v>0</v>
      </c>
      <c r="Y368" s="33">
        <f>Inventory[[#This Row],[Total Cost GBP]]/CADtoGBP</f>
        <v>0</v>
      </c>
      <c r="Z368" s="33">
        <f>Inventory[[#This Row],[Total Cost GBP]]*AUDtoGBP</f>
        <v>0</v>
      </c>
      <c r="AA368" s="33"/>
      <c r="AB368" s="33"/>
    </row>
    <row r="369" spans="1:28" x14ac:dyDescent="0.25">
      <c r="A369" t="s">
        <v>860</v>
      </c>
      <c r="B369" t="s">
        <v>861</v>
      </c>
      <c r="C369" t="s">
        <v>112</v>
      </c>
      <c r="D369" t="s">
        <v>859</v>
      </c>
      <c r="E369">
        <v>1.8</v>
      </c>
      <c r="F369" t="s">
        <v>116</v>
      </c>
      <c r="G369" t="s">
        <v>1450</v>
      </c>
      <c r="H369">
        <v>2.4097958499999996</v>
      </c>
      <c r="I369" t="str">
        <f>IF(Inventory[[#This Row],[METAL]] = "925 Silver",  "7113.11.00"," 7113.19.00")</f>
        <v>7113.11.00</v>
      </c>
      <c r="J369" t="str">
        <f>IF(Inventory[[#This Row],[METAL]]= "925 Silver", "7113.11.10.00"," 7113.19.10.00")</f>
        <v>7113.11.10.00</v>
      </c>
      <c r="K369" t="str">
        <f>IF(Inventory[[#This Row],[METAL]] = "925 Silver",  "7113.11.00"," 7113.19.00")</f>
        <v>7113.11.00</v>
      </c>
      <c r="L369" s="106" t="str">
        <f>PROPER(Inventory[[#This Row],[METAL]] &amp; " " &amp; Inventory[[#This Row],[Item Type]])</f>
        <v>925 Silver Pendant</v>
      </c>
      <c r="M369" s="106" t="str">
        <f>IFERROR(VLOOKUP(Inventory[[#This Row],[Short Description]],Map!$G$12:$H$32,2,FALSE), IF(F368 = "925 Silver", "7113.11.10.00", "7113.19.29.00"))</f>
        <v>7113.11.10.00</v>
      </c>
      <c r="N369" s="106" t="str">
        <f>Inventory[[#This Row],[ASIN]] &amp; " " &amp; Inventory[[#This Row],[Short Description]]</f>
        <v>B06ZYZT9KL Pen - Seahorse</v>
      </c>
      <c r="O369" s="33">
        <f>Inventory[[#This Row],[Total Price GBP]]/ EURtoGBP</f>
        <v>2.7354047550129685</v>
      </c>
      <c r="P369" s="33">
        <f>Inventory[[#This Row],[Total Price GBP]]/USDtoGBP</f>
        <v>3.3034297577873639</v>
      </c>
      <c r="Q369" s="33">
        <f>Inventory[[#This Row],[Total Price GBP]]/ CADtoGBP</f>
        <v>4.2285799892258575</v>
      </c>
      <c r="R369" s="33">
        <f>Inventory[[#This Row],[Total Price GBP]]/AUDtoGBP</f>
        <v>4.3282488864142525</v>
      </c>
      <c r="S369" s="33">
        <f>IFERROR(VLOOKUP(Inventory[[#This Row],[Assigned Item SKU]],skuQuantity[#All],2,FALSE),0)</f>
        <v>0</v>
      </c>
      <c r="T369" s="33" t="str">
        <f>PROPER(Inventory[[#This Row],[METAL]] &amp; " " &amp; Inventory[[#This Row],[Item Type]])</f>
        <v>925 Silver Pendant</v>
      </c>
      <c r="U369" s="33">
        <f>Inventory[[#This Row],[Quantity]]*Inventory[[#This Row],[Weight (g)]]</f>
        <v>0</v>
      </c>
      <c r="V369" s="33">
        <f>Inventory[[#This Row],[Total Price GBP]]*Inventory[[#This Row],[Quantity]]</f>
        <v>0</v>
      </c>
      <c r="W369" s="33">
        <f>Inventory[[#This Row],[Total Cost GBP]]/EURtoGBP</f>
        <v>0</v>
      </c>
      <c r="X369" s="33">
        <f>Inventory[[#This Row],[Total Cost GBP]]/USDtoGBP</f>
        <v>0</v>
      </c>
      <c r="Y369" s="33">
        <f>Inventory[[#This Row],[Total Cost GBP]]/CADtoGBP</f>
        <v>0</v>
      </c>
      <c r="Z369" s="33">
        <f>Inventory[[#This Row],[Total Cost GBP]]*AUDtoGBP</f>
        <v>0</v>
      </c>
      <c r="AA369" s="33"/>
      <c r="AB369" s="33"/>
    </row>
    <row r="370" spans="1:28" x14ac:dyDescent="0.25">
      <c r="A370" t="s">
        <v>862</v>
      </c>
      <c r="B370" t="s">
        <v>863</v>
      </c>
      <c r="C370" t="s">
        <v>112</v>
      </c>
      <c r="D370" t="s">
        <v>864</v>
      </c>
      <c r="E370">
        <v>1.1000000000000001</v>
      </c>
      <c r="F370" t="s">
        <v>116</v>
      </c>
      <c r="G370" t="s">
        <v>1450</v>
      </c>
      <c r="H370">
        <v>1.515616375</v>
      </c>
      <c r="I370" t="str">
        <f>IF(Inventory[[#This Row],[METAL]] = "925 Silver",  "7113.11.00"," 7113.19.00")</f>
        <v>7113.11.00</v>
      </c>
      <c r="J370" t="str">
        <f>IF(Inventory[[#This Row],[METAL]]= "925 Silver", "7113.11.10.00"," 7113.19.10.00")</f>
        <v>7113.11.10.00</v>
      </c>
      <c r="K370" t="str">
        <f>IF(Inventory[[#This Row],[METAL]] = "925 Silver",  "7113.11.00"," 7113.19.00")</f>
        <v>7113.11.00</v>
      </c>
      <c r="L370" s="106" t="str">
        <f>PROPER(Inventory[[#This Row],[METAL]] &amp; " " &amp; Inventory[[#This Row],[Item Type]])</f>
        <v>925 Silver Pendant</v>
      </c>
      <c r="M370" s="106" t="str">
        <f>IFERROR(VLOOKUP(Inventory[[#This Row],[Short Description]],Map!$G$12:$H$32,2,FALSE), IF(F369 = "925 Silver", "7113.11.10.00", "7113.19.29.00"))</f>
        <v>7113.11.10.00</v>
      </c>
      <c r="N370" s="106" t="str">
        <f>Inventory[[#This Row],[ASIN]] &amp; " " &amp; Inventory[[#This Row],[Short Description]]</f>
        <v>B06ZYF9VRJ Pen - Boat</v>
      </c>
      <c r="O370" s="33">
        <f>Inventory[[#This Row],[Total Price GBP]]/ EURtoGBP</f>
        <v>1.7204047550129689</v>
      </c>
      <c r="P370" s="33">
        <f>Inventory[[#This Row],[Total Price GBP]]/USDtoGBP</f>
        <v>2.0776582524884062</v>
      </c>
      <c r="Q370" s="33">
        <f>Inventory[[#This Row],[Total Price GBP]]/ CADtoGBP</f>
        <v>2.6595219983751051</v>
      </c>
      <c r="R370" s="33">
        <f>Inventory[[#This Row],[Total Price GBP]]/AUDtoGBP</f>
        <v>2.7222077286442992</v>
      </c>
      <c r="S370" s="33">
        <f>IFERROR(VLOOKUP(Inventory[[#This Row],[Assigned Item SKU]],skuQuantity[#All],2,FALSE),0)</f>
        <v>0</v>
      </c>
      <c r="T370" s="33" t="str">
        <f>PROPER(Inventory[[#This Row],[METAL]] &amp; " " &amp; Inventory[[#This Row],[Item Type]])</f>
        <v>925 Silver Pendant</v>
      </c>
      <c r="U370" s="33">
        <f>Inventory[[#This Row],[Quantity]]*Inventory[[#This Row],[Weight (g)]]</f>
        <v>0</v>
      </c>
      <c r="V370" s="33">
        <f>Inventory[[#This Row],[Total Price GBP]]*Inventory[[#This Row],[Quantity]]</f>
        <v>0</v>
      </c>
      <c r="W370" s="33">
        <f>Inventory[[#This Row],[Total Cost GBP]]/EURtoGBP</f>
        <v>0</v>
      </c>
      <c r="X370" s="33">
        <f>Inventory[[#This Row],[Total Cost GBP]]/USDtoGBP</f>
        <v>0</v>
      </c>
      <c r="Y370" s="33">
        <f>Inventory[[#This Row],[Total Cost GBP]]/CADtoGBP</f>
        <v>0</v>
      </c>
      <c r="Z370" s="33">
        <f>Inventory[[#This Row],[Total Cost GBP]]*AUDtoGBP</f>
        <v>0</v>
      </c>
      <c r="AA370" s="33"/>
      <c r="AB370" s="33"/>
    </row>
    <row r="371" spans="1:28" x14ac:dyDescent="0.25">
      <c r="A371" t="s">
        <v>865</v>
      </c>
      <c r="B371" t="s">
        <v>866</v>
      </c>
      <c r="C371" t="s">
        <v>112</v>
      </c>
      <c r="D371" t="s">
        <v>867</v>
      </c>
      <c r="E371">
        <v>1.9</v>
      </c>
      <c r="F371" t="s">
        <v>116</v>
      </c>
      <c r="G371" t="s">
        <v>1450</v>
      </c>
      <c r="H371">
        <v>2.5375357749999998</v>
      </c>
      <c r="I371" t="str">
        <f>IF(Inventory[[#This Row],[METAL]] = "925 Silver",  "7113.11.00"," 7113.19.00")</f>
        <v>7113.11.00</v>
      </c>
      <c r="J371" t="str">
        <f>IF(Inventory[[#This Row],[METAL]]= "925 Silver", "7113.11.10.00"," 7113.19.10.00")</f>
        <v>7113.11.10.00</v>
      </c>
      <c r="K371" t="str">
        <f>IF(Inventory[[#This Row],[METAL]] = "925 Silver",  "7113.11.00"," 7113.19.00")</f>
        <v>7113.11.00</v>
      </c>
      <c r="L371" s="106" t="str">
        <f>PROPER(Inventory[[#This Row],[METAL]] &amp; " " &amp; Inventory[[#This Row],[Item Type]])</f>
        <v>925 Silver Pendant</v>
      </c>
      <c r="M371" s="106" t="str">
        <f>IFERROR(VLOOKUP(Inventory[[#This Row],[Short Description]],Map!$G$12:$H$32,2,FALSE), IF(F370 = "925 Silver", "7113.11.10.00", "7113.19.29.00"))</f>
        <v>7113.11.10.00</v>
      </c>
      <c r="N371" s="106" t="str">
        <f>Inventory[[#This Row],[ASIN]] &amp; " " &amp; Inventory[[#This Row],[Short Description]]</f>
        <v>B071CSFRFX Pen - Bunny</v>
      </c>
      <c r="O371" s="33">
        <f>Inventory[[#This Row],[Total Price GBP]]/ EURtoGBP</f>
        <v>2.8804047550129686</v>
      </c>
      <c r="P371" s="33">
        <f>Inventory[[#This Row],[Total Price GBP]]/USDtoGBP</f>
        <v>3.4785399728300725</v>
      </c>
      <c r="Q371" s="33">
        <f>Inventory[[#This Row],[Total Price GBP]]/ CADtoGBP</f>
        <v>4.4527311307759661</v>
      </c>
      <c r="R371" s="33">
        <f>Inventory[[#This Row],[Total Price GBP]]/AUDtoGBP</f>
        <v>4.5576833375242467</v>
      </c>
      <c r="S371" s="33">
        <f>IFERROR(VLOOKUP(Inventory[[#This Row],[Assigned Item SKU]],skuQuantity[#All],2,FALSE),0)</f>
        <v>0</v>
      </c>
      <c r="T371" s="33" t="str">
        <f>PROPER(Inventory[[#This Row],[METAL]] &amp; " " &amp; Inventory[[#This Row],[Item Type]])</f>
        <v>925 Silver Pendant</v>
      </c>
      <c r="U371" s="33">
        <f>Inventory[[#This Row],[Quantity]]*Inventory[[#This Row],[Weight (g)]]</f>
        <v>0</v>
      </c>
      <c r="V371" s="33">
        <f>Inventory[[#This Row],[Total Price GBP]]*Inventory[[#This Row],[Quantity]]</f>
        <v>0</v>
      </c>
      <c r="W371" s="33">
        <f>Inventory[[#This Row],[Total Cost GBP]]/EURtoGBP</f>
        <v>0</v>
      </c>
      <c r="X371" s="33">
        <f>Inventory[[#This Row],[Total Cost GBP]]/USDtoGBP</f>
        <v>0</v>
      </c>
      <c r="Y371" s="33">
        <f>Inventory[[#This Row],[Total Cost GBP]]/CADtoGBP</f>
        <v>0</v>
      </c>
      <c r="Z371" s="33">
        <f>Inventory[[#This Row],[Total Cost GBP]]*AUDtoGBP</f>
        <v>0</v>
      </c>
      <c r="AA371" s="33"/>
      <c r="AB371" s="33"/>
    </row>
    <row r="372" spans="1:28" x14ac:dyDescent="0.25">
      <c r="A372" t="s">
        <v>868</v>
      </c>
      <c r="B372" t="s">
        <v>869</v>
      </c>
      <c r="C372" t="s">
        <v>112</v>
      </c>
      <c r="D372" t="s">
        <v>870</v>
      </c>
      <c r="E372">
        <v>1.4</v>
      </c>
      <c r="F372" t="s">
        <v>116</v>
      </c>
      <c r="G372" t="s">
        <v>1450</v>
      </c>
      <c r="H372">
        <v>1.8988361499999995</v>
      </c>
      <c r="I372" t="str">
        <f>IF(Inventory[[#This Row],[METAL]] = "925 Silver",  "7113.11.00"," 7113.19.00")</f>
        <v>7113.11.00</v>
      </c>
      <c r="J372" t="str">
        <f>IF(Inventory[[#This Row],[METAL]]= "925 Silver", "7113.11.10.00"," 7113.19.10.00")</f>
        <v>7113.11.10.00</v>
      </c>
      <c r="K372" t="str">
        <f>IF(Inventory[[#This Row],[METAL]] = "925 Silver",  "7113.11.00"," 7113.19.00")</f>
        <v>7113.11.00</v>
      </c>
      <c r="L372" s="106" t="str">
        <f>PROPER(Inventory[[#This Row],[METAL]] &amp; " " &amp; Inventory[[#This Row],[Item Type]])</f>
        <v>925 Silver Pendant</v>
      </c>
      <c r="M372" s="106" t="str">
        <f>IFERROR(VLOOKUP(Inventory[[#This Row],[Short Description]],Map!$G$12:$H$32,2,FALSE), IF(F371 = "925 Silver", "7113.11.10.00", "7113.19.29.00"))</f>
        <v>7113.11.10.00</v>
      </c>
      <c r="N372" s="106" t="str">
        <f>Inventory[[#This Row],[ASIN]] &amp; " " &amp; Inventory[[#This Row],[Short Description]]</f>
        <v>B071XRK1RK Pen - Slug</v>
      </c>
      <c r="O372" s="33">
        <f>Inventory[[#This Row],[Total Price GBP]]/ EURtoGBP</f>
        <v>2.155404755012968</v>
      </c>
      <c r="P372" s="33">
        <f>Inventory[[#This Row],[Total Price GBP]]/USDtoGBP</f>
        <v>2.6029888976165303</v>
      </c>
      <c r="Q372" s="33">
        <f>Inventory[[#This Row],[Total Price GBP]]/ CADtoGBP</f>
        <v>3.331975423025427</v>
      </c>
      <c r="R372" s="33">
        <f>Inventory[[#This Row],[Total Price GBP]]/AUDtoGBP</f>
        <v>3.4105110819742785</v>
      </c>
      <c r="S372" s="33">
        <f>IFERROR(VLOOKUP(Inventory[[#This Row],[Assigned Item SKU]],skuQuantity[#All],2,FALSE),0)</f>
        <v>0</v>
      </c>
      <c r="T372" s="33" t="str">
        <f>PROPER(Inventory[[#This Row],[METAL]] &amp; " " &amp; Inventory[[#This Row],[Item Type]])</f>
        <v>925 Silver Pendant</v>
      </c>
      <c r="U372" s="33">
        <f>Inventory[[#This Row],[Quantity]]*Inventory[[#This Row],[Weight (g)]]</f>
        <v>0</v>
      </c>
      <c r="V372" s="33">
        <f>Inventory[[#This Row],[Total Price GBP]]*Inventory[[#This Row],[Quantity]]</f>
        <v>0</v>
      </c>
      <c r="W372" s="33">
        <f>Inventory[[#This Row],[Total Cost GBP]]/EURtoGBP</f>
        <v>0</v>
      </c>
      <c r="X372" s="33">
        <f>Inventory[[#This Row],[Total Cost GBP]]/USDtoGBP</f>
        <v>0</v>
      </c>
      <c r="Y372" s="33">
        <f>Inventory[[#This Row],[Total Cost GBP]]/CADtoGBP</f>
        <v>0</v>
      </c>
      <c r="Z372" s="33">
        <f>Inventory[[#This Row],[Total Cost GBP]]*AUDtoGBP</f>
        <v>0</v>
      </c>
      <c r="AA372" s="33"/>
      <c r="AB372" s="33"/>
    </row>
    <row r="373" spans="1:28" x14ac:dyDescent="0.25">
      <c r="A373" t="s">
        <v>871</v>
      </c>
      <c r="B373" t="s">
        <v>872</v>
      </c>
      <c r="C373" t="s">
        <v>112</v>
      </c>
      <c r="D373" t="s">
        <v>3251</v>
      </c>
      <c r="E373">
        <v>1.4</v>
      </c>
      <c r="F373" t="s">
        <v>116</v>
      </c>
      <c r="G373" t="s">
        <v>1450</v>
      </c>
      <c r="H373">
        <v>1.8988361499999995</v>
      </c>
      <c r="I373" t="str">
        <f>IF(Inventory[[#This Row],[METAL]] = "925 Silver",  "7113.11.00"," 7113.19.00")</f>
        <v>7113.11.00</v>
      </c>
      <c r="J373" t="str">
        <f>IF(Inventory[[#This Row],[METAL]]= "925 Silver", "7113.11.10.00"," 7113.19.10.00")</f>
        <v>7113.11.10.00</v>
      </c>
      <c r="K373" t="str">
        <f>IF(Inventory[[#This Row],[METAL]] = "925 Silver",  "7113.11.00"," 7113.19.00")</f>
        <v>7113.11.00</v>
      </c>
      <c r="L373" s="106" t="str">
        <f>PROPER(Inventory[[#This Row],[METAL]] &amp; " " &amp; Inventory[[#This Row],[Item Type]])</f>
        <v>925 Silver Pendant</v>
      </c>
      <c r="M373" s="106" t="str">
        <f>IFERROR(VLOOKUP(Inventory[[#This Row],[Short Description]],Map!$G$12:$H$32,2,FALSE), IF(F372 = "925 Silver", "7113.11.10.00", "7113.19.29.00"))</f>
        <v>7113.11.10.00</v>
      </c>
      <c r="N373" s="106" t="str">
        <f>Inventory[[#This Row],[ASIN]] &amp; " " &amp; Inventory[[#This Row],[Short Description]]</f>
        <v>B06ZZV8KJ8 Pen - Heart, complex</v>
      </c>
      <c r="O373" s="33">
        <f>Inventory[[#This Row],[Total Price GBP]]/ EURtoGBP</f>
        <v>2.155404755012968</v>
      </c>
      <c r="P373" s="33">
        <f>Inventory[[#This Row],[Total Price GBP]]/USDtoGBP</f>
        <v>2.6029888976165303</v>
      </c>
      <c r="Q373" s="33">
        <f>Inventory[[#This Row],[Total Price GBP]]/ CADtoGBP</f>
        <v>3.331975423025427</v>
      </c>
      <c r="R373" s="33">
        <f>Inventory[[#This Row],[Total Price GBP]]/AUDtoGBP</f>
        <v>3.4105110819742785</v>
      </c>
      <c r="S373" s="33">
        <f>IFERROR(VLOOKUP(Inventory[[#This Row],[Assigned Item SKU]],skuQuantity[#All],2,FALSE),0)</f>
        <v>0</v>
      </c>
      <c r="T373" s="33" t="str">
        <f>PROPER(Inventory[[#This Row],[METAL]] &amp; " " &amp; Inventory[[#This Row],[Item Type]])</f>
        <v>925 Silver Pendant</v>
      </c>
      <c r="U373" s="33">
        <f>Inventory[[#This Row],[Quantity]]*Inventory[[#This Row],[Weight (g)]]</f>
        <v>0</v>
      </c>
      <c r="V373" s="33">
        <f>Inventory[[#This Row],[Total Price GBP]]*Inventory[[#This Row],[Quantity]]</f>
        <v>0</v>
      </c>
      <c r="W373" s="33">
        <f>Inventory[[#This Row],[Total Cost GBP]]/EURtoGBP</f>
        <v>0</v>
      </c>
      <c r="X373" s="33">
        <f>Inventory[[#This Row],[Total Cost GBP]]/USDtoGBP</f>
        <v>0</v>
      </c>
      <c r="Y373" s="33">
        <f>Inventory[[#This Row],[Total Cost GBP]]/CADtoGBP</f>
        <v>0</v>
      </c>
      <c r="Z373" s="33">
        <f>Inventory[[#This Row],[Total Cost GBP]]*AUDtoGBP</f>
        <v>0</v>
      </c>
      <c r="AA373" s="33"/>
      <c r="AB373" s="33"/>
    </row>
    <row r="374" spans="1:28" x14ac:dyDescent="0.25">
      <c r="A374" t="s">
        <v>873</v>
      </c>
      <c r="B374" t="s">
        <v>874</v>
      </c>
      <c r="C374" t="s">
        <v>112</v>
      </c>
      <c r="D374" t="s">
        <v>3251</v>
      </c>
      <c r="E374">
        <v>1.4</v>
      </c>
      <c r="F374" t="s">
        <v>116</v>
      </c>
      <c r="G374" t="s">
        <v>1450</v>
      </c>
      <c r="H374">
        <v>1.8988361499999995</v>
      </c>
      <c r="I374" t="str">
        <f>IF(Inventory[[#This Row],[METAL]] = "925 Silver",  "7113.11.00"," 7113.19.00")</f>
        <v>7113.11.00</v>
      </c>
      <c r="J374" t="str">
        <f>IF(Inventory[[#This Row],[METAL]]= "925 Silver", "7113.11.10.00"," 7113.19.10.00")</f>
        <v>7113.11.10.00</v>
      </c>
      <c r="K374" t="str">
        <f>IF(Inventory[[#This Row],[METAL]] = "925 Silver",  "7113.11.00"," 7113.19.00")</f>
        <v>7113.11.00</v>
      </c>
      <c r="L374" s="106" t="str">
        <f>PROPER(Inventory[[#This Row],[METAL]] &amp; " " &amp; Inventory[[#This Row],[Item Type]])</f>
        <v>925 Silver Pendant</v>
      </c>
      <c r="M374" s="106" t="str">
        <f>IFERROR(VLOOKUP(Inventory[[#This Row],[Short Description]],Map!$G$12:$H$32,2,FALSE), IF(F373 = "925 Silver", "7113.11.10.00", "7113.19.29.00"))</f>
        <v>7113.11.10.00</v>
      </c>
      <c r="N374" s="106" t="str">
        <f>Inventory[[#This Row],[ASIN]] &amp; " " &amp; Inventory[[#This Row],[Short Description]]</f>
        <v>B06ZY4RK2G Pen - Heart, complex</v>
      </c>
      <c r="O374" s="33">
        <f>Inventory[[#This Row],[Total Price GBP]]/ EURtoGBP</f>
        <v>2.155404755012968</v>
      </c>
      <c r="P374" s="33">
        <f>Inventory[[#This Row],[Total Price GBP]]/USDtoGBP</f>
        <v>2.6029888976165303</v>
      </c>
      <c r="Q374" s="33">
        <f>Inventory[[#This Row],[Total Price GBP]]/ CADtoGBP</f>
        <v>3.331975423025427</v>
      </c>
      <c r="R374" s="33">
        <f>Inventory[[#This Row],[Total Price GBP]]/AUDtoGBP</f>
        <v>3.4105110819742785</v>
      </c>
      <c r="S374" s="33">
        <f>IFERROR(VLOOKUP(Inventory[[#This Row],[Assigned Item SKU]],skuQuantity[#All],2,FALSE),0)</f>
        <v>0</v>
      </c>
      <c r="T374" s="33" t="str">
        <f>PROPER(Inventory[[#This Row],[METAL]] &amp; " " &amp; Inventory[[#This Row],[Item Type]])</f>
        <v>925 Silver Pendant</v>
      </c>
      <c r="U374" s="33">
        <f>Inventory[[#This Row],[Quantity]]*Inventory[[#This Row],[Weight (g)]]</f>
        <v>0</v>
      </c>
      <c r="V374" s="33">
        <f>Inventory[[#This Row],[Total Price GBP]]*Inventory[[#This Row],[Quantity]]</f>
        <v>0</v>
      </c>
      <c r="W374" s="33">
        <f>Inventory[[#This Row],[Total Cost GBP]]/EURtoGBP</f>
        <v>0</v>
      </c>
      <c r="X374" s="33">
        <f>Inventory[[#This Row],[Total Cost GBP]]/USDtoGBP</f>
        <v>0</v>
      </c>
      <c r="Y374" s="33">
        <f>Inventory[[#This Row],[Total Cost GBP]]/CADtoGBP</f>
        <v>0</v>
      </c>
      <c r="Z374" s="33">
        <f>Inventory[[#This Row],[Total Cost GBP]]*AUDtoGBP</f>
        <v>0</v>
      </c>
      <c r="AA374" s="33"/>
      <c r="AB374" s="33"/>
    </row>
    <row r="375" spans="1:28" x14ac:dyDescent="0.25">
      <c r="A375" t="s">
        <v>875</v>
      </c>
      <c r="B375" t="s">
        <v>876</v>
      </c>
      <c r="C375" t="s">
        <v>112</v>
      </c>
      <c r="D375" t="s">
        <v>877</v>
      </c>
      <c r="E375">
        <v>1.8</v>
      </c>
      <c r="F375" t="s">
        <v>116</v>
      </c>
      <c r="G375" t="s">
        <v>1450</v>
      </c>
      <c r="H375">
        <v>2.4097958499999996</v>
      </c>
      <c r="I375" t="str">
        <f>IF(Inventory[[#This Row],[METAL]] = "925 Silver",  "7113.11.00"," 7113.19.00")</f>
        <v>7113.11.00</v>
      </c>
      <c r="J375" t="str">
        <f>IF(Inventory[[#This Row],[METAL]]= "925 Silver", "7113.11.10.00"," 7113.19.10.00")</f>
        <v>7113.11.10.00</v>
      </c>
      <c r="K375" t="str">
        <f>IF(Inventory[[#This Row],[METAL]] = "925 Silver",  "7113.11.00"," 7113.19.00")</f>
        <v>7113.11.00</v>
      </c>
      <c r="L375" s="106" t="str">
        <f>PROPER(Inventory[[#This Row],[METAL]] &amp; " " &amp; Inventory[[#This Row],[Item Type]])</f>
        <v>925 Silver Pendant</v>
      </c>
      <c r="M375" s="106" t="str">
        <f>IFERROR(VLOOKUP(Inventory[[#This Row],[Short Description]],Map!$G$12:$H$32,2,FALSE), IF(F374 = "925 Silver", "7113.11.10.00", "7113.19.29.00"))</f>
        <v>7113.11.10.00</v>
      </c>
      <c r="N375" s="106" t="str">
        <f>Inventory[[#This Row],[ASIN]] &amp; " " &amp; Inventory[[#This Row],[Short Description]]</f>
        <v>B071R95WQZ Pen - Fish</v>
      </c>
      <c r="O375" s="33">
        <f>Inventory[[#This Row],[Total Price GBP]]/ EURtoGBP</f>
        <v>2.7354047550129685</v>
      </c>
      <c r="P375" s="33">
        <f>Inventory[[#This Row],[Total Price GBP]]/USDtoGBP</f>
        <v>3.3034297577873639</v>
      </c>
      <c r="Q375" s="33">
        <f>Inventory[[#This Row],[Total Price GBP]]/ CADtoGBP</f>
        <v>4.2285799892258575</v>
      </c>
      <c r="R375" s="33">
        <f>Inventory[[#This Row],[Total Price GBP]]/AUDtoGBP</f>
        <v>4.3282488864142525</v>
      </c>
      <c r="S375" s="33">
        <f>IFERROR(VLOOKUP(Inventory[[#This Row],[Assigned Item SKU]],skuQuantity[#All],2,FALSE),0)</f>
        <v>0</v>
      </c>
      <c r="T375" s="33" t="str">
        <f>PROPER(Inventory[[#This Row],[METAL]] &amp; " " &amp; Inventory[[#This Row],[Item Type]])</f>
        <v>925 Silver Pendant</v>
      </c>
      <c r="U375" s="33">
        <f>Inventory[[#This Row],[Quantity]]*Inventory[[#This Row],[Weight (g)]]</f>
        <v>0</v>
      </c>
      <c r="V375" s="33">
        <f>Inventory[[#This Row],[Total Price GBP]]*Inventory[[#This Row],[Quantity]]</f>
        <v>0</v>
      </c>
      <c r="W375" s="33">
        <f>Inventory[[#This Row],[Total Cost GBP]]/EURtoGBP</f>
        <v>0</v>
      </c>
      <c r="X375" s="33">
        <f>Inventory[[#This Row],[Total Cost GBP]]/USDtoGBP</f>
        <v>0</v>
      </c>
      <c r="Y375" s="33">
        <f>Inventory[[#This Row],[Total Cost GBP]]/CADtoGBP</f>
        <v>0</v>
      </c>
      <c r="Z375" s="33">
        <f>Inventory[[#This Row],[Total Cost GBP]]*AUDtoGBP</f>
        <v>0</v>
      </c>
      <c r="AA375" s="33"/>
      <c r="AB375" s="33"/>
    </row>
    <row r="376" spans="1:28" x14ac:dyDescent="0.25">
      <c r="A376" t="s">
        <v>878</v>
      </c>
      <c r="B376" t="s">
        <v>879</v>
      </c>
      <c r="C376" t="s">
        <v>112</v>
      </c>
      <c r="D376" t="s">
        <v>877</v>
      </c>
      <c r="E376">
        <v>1.8</v>
      </c>
      <c r="F376" t="s">
        <v>116</v>
      </c>
      <c r="G376" t="s">
        <v>1450</v>
      </c>
      <c r="H376">
        <v>2.4097958499999996</v>
      </c>
      <c r="I376" t="str">
        <f>IF(Inventory[[#This Row],[METAL]] = "925 Silver",  "7113.11.00"," 7113.19.00")</f>
        <v>7113.11.00</v>
      </c>
      <c r="J376" t="str">
        <f>IF(Inventory[[#This Row],[METAL]]= "925 Silver", "7113.11.10.00"," 7113.19.10.00")</f>
        <v>7113.11.10.00</v>
      </c>
      <c r="K376" t="str">
        <f>IF(Inventory[[#This Row],[METAL]] = "925 Silver",  "7113.11.00"," 7113.19.00")</f>
        <v>7113.11.00</v>
      </c>
      <c r="L376" s="106" t="str">
        <f>PROPER(Inventory[[#This Row],[METAL]] &amp; " " &amp; Inventory[[#This Row],[Item Type]])</f>
        <v>925 Silver Pendant</v>
      </c>
      <c r="M376" s="106" t="str">
        <f>IFERROR(VLOOKUP(Inventory[[#This Row],[Short Description]],Map!$G$12:$H$32,2,FALSE), IF(F375 = "925 Silver", "7113.11.10.00", "7113.19.29.00"))</f>
        <v>7113.11.10.00</v>
      </c>
      <c r="N376" s="106" t="str">
        <f>Inventory[[#This Row],[ASIN]] &amp; " " &amp; Inventory[[#This Row],[Short Description]]</f>
        <v>B071XR6YHJ Pen - Fish</v>
      </c>
      <c r="O376" s="33">
        <f>Inventory[[#This Row],[Total Price GBP]]/ EURtoGBP</f>
        <v>2.7354047550129685</v>
      </c>
      <c r="P376" s="33">
        <f>Inventory[[#This Row],[Total Price GBP]]/USDtoGBP</f>
        <v>3.3034297577873639</v>
      </c>
      <c r="Q376" s="33">
        <f>Inventory[[#This Row],[Total Price GBP]]/ CADtoGBP</f>
        <v>4.2285799892258575</v>
      </c>
      <c r="R376" s="33">
        <f>Inventory[[#This Row],[Total Price GBP]]/AUDtoGBP</f>
        <v>4.3282488864142525</v>
      </c>
      <c r="S376" s="33">
        <f>IFERROR(VLOOKUP(Inventory[[#This Row],[Assigned Item SKU]],skuQuantity[#All],2,FALSE),0)</f>
        <v>0</v>
      </c>
      <c r="T376" s="33" t="str">
        <f>PROPER(Inventory[[#This Row],[METAL]] &amp; " " &amp; Inventory[[#This Row],[Item Type]])</f>
        <v>925 Silver Pendant</v>
      </c>
      <c r="U376" s="33">
        <f>Inventory[[#This Row],[Quantity]]*Inventory[[#This Row],[Weight (g)]]</f>
        <v>0</v>
      </c>
      <c r="V376" s="33">
        <f>Inventory[[#This Row],[Total Price GBP]]*Inventory[[#This Row],[Quantity]]</f>
        <v>0</v>
      </c>
      <c r="W376" s="33">
        <f>Inventory[[#This Row],[Total Cost GBP]]/EURtoGBP</f>
        <v>0</v>
      </c>
      <c r="X376" s="33">
        <f>Inventory[[#This Row],[Total Cost GBP]]/USDtoGBP</f>
        <v>0</v>
      </c>
      <c r="Y376" s="33">
        <f>Inventory[[#This Row],[Total Cost GBP]]/CADtoGBP</f>
        <v>0</v>
      </c>
      <c r="Z376" s="33">
        <f>Inventory[[#This Row],[Total Cost GBP]]*AUDtoGBP</f>
        <v>0</v>
      </c>
      <c r="AA376" s="33"/>
      <c r="AB376" s="33"/>
    </row>
    <row r="377" spans="1:28" x14ac:dyDescent="0.25">
      <c r="A377" t="s">
        <v>880</v>
      </c>
      <c r="B377" t="s">
        <v>881</v>
      </c>
      <c r="C377" t="s">
        <v>112</v>
      </c>
      <c r="D377" t="s">
        <v>882</v>
      </c>
      <c r="E377">
        <v>1.5</v>
      </c>
      <c r="F377" t="s">
        <v>116</v>
      </c>
      <c r="G377" t="s">
        <v>1450</v>
      </c>
      <c r="H377">
        <v>2.0265760749999999</v>
      </c>
      <c r="I377" t="str">
        <f>IF(Inventory[[#This Row],[METAL]] = "925 Silver",  "7113.11.00"," 7113.19.00")</f>
        <v>7113.11.00</v>
      </c>
      <c r="J377" t="str">
        <f>IF(Inventory[[#This Row],[METAL]]= "925 Silver", "7113.11.10.00"," 7113.19.10.00")</f>
        <v>7113.11.10.00</v>
      </c>
      <c r="K377" t="str">
        <f>IF(Inventory[[#This Row],[METAL]] = "925 Silver",  "7113.11.00"," 7113.19.00")</f>
        <v>7113.11.00</v>
      </c>
      <c r="L377" s="106" t="str">
        <f>PROPER(Inventory[[#This Row],[METAL]] &amp; " " &amp; Inventory[[#This Row],[Item Type]])</f>
        <v>925 Silver Pendant</v>
      </c>
      <c r="M377" s="106" t="str">
        <f>IFERROR(VLOOKUP(Inventory[[#This Row],[Short Description]],Map!$G$12:$H$32,2,FALSE), IF(F376 = "925 Silver", "7113.11.10.00", "7113.19.29.00"))</f>
        <v>7113.11.10.00</v>
      </c>
      <c r="N377" s="106" t="str">
        <f>Inventory[[#This Row],[ASIN]] &amp; " " &amp; Inventory[[#This Row],[Short Description]]</f>
        <v>B071DCFXYF Pen - cube</v>
      </c>
      <c r="O377" s="33">
        <f>Inventory[[#This Row],[Total Price GBP]]/ EURtoGBP</f>
        <v>2.3004047550129685</v>
      </c>
      <c r="P377" s="33">
        <f>Inventory[[#This Row],[Total Price GBP]]/USDtoGBP</f>
        <v>2.7780991126592394</v>
      </c>
      <c r="Q377" s="33">
        <f>Inventory[[#This Row],[Total Price GBP]]/ CADtoGBP</f>
        <v>3.5561265645755356</v>
      </c>
      <c r="R377" s="33">
        <f>Inventory[[#This Row],[Total Price GBP]]/AUDtoGBP</f>
        <v>3.6399455330842732</v>
      </c>
      <c r="S377" s="33">
        <f>IFERROR(VLOOKUP(Inventory[[#This Row],[Assigned Item SKU]],skuQuantity[#All],2,FALSE),0)</f>
        <v>0</v>
      </c>
      <c r="T377" s="33" t="str">
        <f>PROPER(Inventory[[#This Row],[METAL]] &amp; " " &amp; Inventory[[#This Row],[Item Type]])</f>
        <v>925 Silver Pendant</v>
      </c>
      <c r="U377" s="33">
        <f>Inventory[[#This Row],[Quantity]]*Inventory[[#This Row],[Weight (g)]]</f>
        <v>0</v>
      </c>
      <c r="V377" s="33">
        <f>Inventory[[#This Row],[Total Price GBP]]*Inventory[[#This Row],[Quantity]]</f>
        <v>0</v>
      </c>
      <c r="W377" s="33">
        <f>Inventory[[#This Row],[Total Cost GBP]]/EURtoGBP</f>
        <v>0</v>
      </c>
      <c r="X377" s="33">
        <f>Inventory[[#This Row],[Total Cost GBP]]/USDtoGBP</f>
        <v>0</v>
      </c>
      <c r="Y377" s="33">
        <f>Inventory[[#This Row],[Total Cost GBP]]/CADtoGBP</f>
        <v>0</v>
      </c>
      <c r="Z377" s="33">
        <f>Inventory[[#This Row],[Total Cost GBP]]*AUDtoGBP</f>
        <v>0</v>
      </c>
      <c r="AA377" s="33"/>
      <c r="AB377" s="33"/>
    </row>
    <row r="378" spans="1:28" x14ac:dyDescent="0.25">
      <c r="A378" t="s">
        <v>883</v>
      </c>
      <c r="B378" t="s">
        <v>884</v>
      </c>
      <c r="C378" t="s">
        <v>112</v>
      </c>
      <c r="D378" t="s">
        <v>885</v>
      </c>
      <c r="E378">
        <v>2</v>
      </c>
      <c r="F378" t="s">
        <v>116</v>
      </c>
      <c r="G378" t="s">
        <v>1450</v>
      </c>
      <c r="H378">
        <v>2.6652757</v>
      </c>
      <c r="I378" t="str">
        <f>IF(Inventory[[#This Row],[METAL]] = "925 Silver",  "7113.11.00"," 7113.19.00")</f>
        <v>7113.11.00</v>
      </c>
      <c r="J378" t="str">
        <f>IF(Inventory[[#This Row],[METAL]]= "925 Silver", "7113.11.10.00"," 7113.19.10.00")</f>
        <v>7113.11.10.00</v>
      </c>
      <c r="K378" t="str">
        <f>IF(Inventory[[#This Row],[METAL]] = "925 Silver",  "7113.11.00"," 7113.19.00")</f>
        <v>7113.11.00</v>
      </c>
      <c r="L378" s="106" t="str">
        <f>PROPER(Inventory[[#This Row],[METAL]] &amp; " " &amp; Inventory[[#This Row],[Item Type]])</f>
        <v>925 Silver Pendant</v>
      </c>
      <c r="M378" s="106" t="str">
        <f>IFERROR(VLOOKUP(Inventory[[#This Row],[Short Description]],Map!$G$12:$H$32,2,FALSE), IF(F377 = "925 Silver", "7113.11.10.00", "7113.19.29.00"))</f>
        <v>7113.11.10.00</v>
      </c>
      <c r="N378" s="106" t="str">
        <f>Inventory[[#This Row],[ASIN]] &amp; " " &amp; Inventory[[#This Row],[Short Description]]</f>
        <v>B071Y19B64 Pendant - SUN</v>
      </c>
      <c r="O378" s="33">
        <f>Inventory[[#This Row],[Total Price GBP]]/ EURtoGBP</f>
        <v>3.0254047550129686</v>
      </c>
      <c r="P378" s="33">
        <f>Inventory[[#This Row],[Total Price GBP]]/USDtoGBP</f>
        <v>3.6536501878727812</v>
      </c>
      <c r="Q378" s="33">
        <f>Inventory[[#This Row],[Total Price GBP]]/ CADtoGBP</f>
        <v>4.6768822723260737</v>
      </c>
      <c r="R378" s="33">
        <f>Inventory[[#This Row],[Total Price GBP]]/AUDtoGBP</f>
        <v>4.7871177886342409</v>
      </c>
      <c r="S378" s="33">
        <f>IFERROR(VLOOKUP(Inventory[[#This Row],[Assigned Item SKU]],skuQuantity[#All],2,FALSE),0)</f>
        <v>0</v>
      </c>
      <c r="T378" s="33" t="str">
        <f>PROPER(Inventory[[#This Row],[METAL]] &amp; " " &amp; Inventory[[#This Row],[Item Type]])</f>
        <v>925 Silver Pendant</v>
      </c>
      <c r="U378" s="33">
        <f>Inventory[[#This Row],[Quantity]]*Inventory[[#This Row],[Weight (g)]]</f>
        <v>0</v>
      </c>
      <c r="V378" s="33">
        <f>Inventory[[#This Row],[Total Price GBP]]*Inventory[[#This Row],[Quantity]]</f>
        <v>0</v>
      </c>
      <c r="W378" s="33">
        <f>Inventory[[#This Row],[Total Cost GBP]]/EURtoGBP</f>
        <v>0</v>
      </c>
      <c r="X378" s="33">
        <f>Inventory[[#This Row],[Total Cost GBP]]/USDtoGBP</f>
        <v>0</v>
      </c>
      <c r="Y378" s="33">
        <f>Inventory[[#This Row],[Total Cost GBP]]/CADtoGBP</f>
        <v>0</v>
      </c>
      <c r="Z378" s="33">
        <f>Inventory[[#This Row],[Total Cost GBP]]*AUDtoGBP</f>
        <v>0</v>
      </c>
      <c r="AA378" s="33"/>
      <c r="AB378" s="33"/>
    </row>
    <row r="379" spans="1:28" x14ac:dyDescent="0.25">
      <c r="A379" t="s">
        <v>61</v>
      </c>
      <c r="B379" t="s">
        <v>886</v>
      </c>
      <c r="C379" t="s">
        <v>112</v>
      </c>
      <c r="D379" t="s">
        <v>885</v>
      </c>
      <c r="E379">
        <v>2</v>
      </c>
      <c r="F379" t="s">
        <v>116</v>
      </c>
      <c r="G379" t="s">
        <v>1450</v>
      </c>
      <c r="H379">
        <v>3.2379029499999996</v>
      </c>
      <c r="I379" t="str">
        <f>IF(Inventory[[#This Row],[METAL]] = "925 Silver",  "7113.11.00"," 7113.19.00")</f>
        <v>7113.11.00</v>
      </c>
      <c r="J379" t="str">
        <f>IF(Inventory[[#This Row],[METAL]]= "925 Silver", "7113.11.10.00"," 7113.19.10.00")</f>
        <v>7113.11.10.00</v>
      </c>
      <c r="K379" t="str">
        <f>IF(Inventory[[#This Row],[METAL]] = "925 Silver",  "7113.11.00"," 7113.19.00")</f>
        <v>7113.11.00</v>
      </c>
      <c r="L379" s="106" t="str">
        <f>PROPER(Inventory[[#This Row],[METAL]] &amp; " " &amp; Inventory[[#This Row],[Item Type]])</f>
        <v>925 Silver Pendant</v>
      </c>
      <c r="M379" s="106" t="str">
        <f>IFERROR(VLOOKUP(Inventory[[#This Row],[Short Description]],Map!$G$12:$H$32,2,FALSE), IF(F378 = "925 Silver", "7113.11.10.00", "7113.19.29.00"))</f>
        <v>7113.11.10.00</v>
      </c>
      <c r="N379" s="106" t="str">
        <f>Inventory[[#This Row],[ASIN]] &amp; " " &amp; Inventory[[#This Row],[Short Description]]</f>
        <v>B071R11Y8X Pendant - SUN</v>
      </c>
      <c r="O379" s="33">
        <f>Inventory[[#This Row],[Total Price GBP]]/ EURtoGBP</f>
        <v>3.6754047550129685</v>
      </c>
      <c r="P379" s="33">
        <f>Inventory[[#This Row],[Total Price GBP]]/USDtoGBP</f>
        <v>4.4386270139263004</v>
      </c>
      <c r="Q379" s="33">
        <f>Inventory[[#This Row],[Total Price GBP]]/ CADtoGBP</f>
        <v>5.681697734447245</v>
      </c>
      <c r="R379" s="33">
        <f>Inventory[[#This Row],[Total Price GBP]]/AUDtoGBP</f>
        <v>5.8156170522307624</v>
      </c>
      <c r="S379" s="33">
        <f>IFERROR(VLOOKUP(Inventory[[#This Row],[Assigned Item SKU]],skuQuantity[#All],2,FALSE),0)</f>
        <v>0</v>
      </c>
      <c r="T379" s="33" t="str">
        <f>PROPER(Inventory[[#This Row],[METAL]] &amp; " " &amp; Inventory[[#This Row],[Item Type]])</f>
        <v>925 Silver Pendant</v>
      </c>
      <c r="U379" s="33">
        <f>Inventory[[#This Row],[Quantity]]*Inventory[[#This Row],[Weight (g)]]</f>
        <v>0</v>
      </c>
      <c r="V379" s="33">
        <f>Inventory[[#This Row],[Total Price GBP]]*Inventory[[#This Row],[Quantity]]</f>
        <v>0</v>
      </c>
      <c r="W379" s="33">
        <f>Inventory[[#This Row],[Total Cost GBP]]/EURtoGBP</f>
        <v>0</v>
      </c>
      <c r="X379" s="33">
        <f>Inventory[[#This Row],[Total Cost GBP]]/USDtoGBP</f>
        <v>0</v>
      </c>
      <c r="Y379" s="33">
        <f>Inventory[[#This Row],[Total Cost GBP]]/CADtoGBP</f>
        <v>0</v>
      </c>
      <c r="Z379" s="33">
        <f>Inventory[[#This Row],[Total Cost GBP]]*AUDtoGBP</f>
        <v>0</v>
      </c>
      <c r="AA379" s="33"/>
      <c r="AB379" s="33"/>
    </row>
    <row r="380" spans="1:28" x14ac:dyDescent="0.25">
      <c r="A380" t="s">
        <v>887</v>
      </c>
      <c r="B380" t="s">
        <v>888</v>
      </c>
      <c r="C380" t="s">
        <v>112</v>
      </c>
      <c r="D380" t="s">
        <v>885</v>
      </c>
      <c r="E380">
        <v>2</v>
      </c>
      <c r="F380" t="s">
        <v>116</v>
      </c>
      <c r="G380" t="s">
        <v>1450</v>
      </c>
      <c r="H380">
        <v>3.2379029499999996</v>
      </c>
      <c r="I380" t="str">
        <f>IF(Inventory[[#This Row],[METAL]] = "925 Silver",  "7113.11.00"," 7113.19.00")</f>
        <v>7113.11.00</v>
      </c>
      <c r="J380" t="str">
        <f>IF(Inventory[[#This Row],[METAL]]= "925 Silver", "7113.11.10.00"," 7113.19.10.00")</f>
        <v>7113.11.10.00</v>
      </c>
      <c r="K380" t="str">
        <f>IF(Inventory[[#This Row],[METAL]] = "925 Silver",  "7113.11.00"," 7113.19.00")</f>
        <v>7113.11.00</v>
      </c>
      <c r="L380" s="106" t="str">
        <f>PROPER(Inventory[[#This Row],[METAL]] &amp; " " &amp; Inventory[[#This Row],[Item Type]])</f>
        <v>925 Silver Pendant</v>
      </c>
      <c r="M380" s="106" t="str">
        <f>IFERROR(VLOOKUP(Inventory[[#This Row],[Short Description]],Map!$G$12:$H$32,2,FALSE), IF(F379 = "925 Silver", "7113.11.10.00", "7113.19.29.00"))</f>
        <v>7113.11.10.00</v>
      </c>
      <c r="N380" s="106" t="str">
        <f>Inventory[[#This Row],[ASIN]] &amp; " " &amp; Inventory[[#This Row],[Short Description]]</f>
        <v>B06ZZKTYLD Pendant - SUN</v>
      </c>
      <c r="O380" s="33">
        <f>Inventory[[#This Row],[Total Price GBP]]/ EURtoGBP</f>
        <v>3.6754047550129685</v>
      </c>
      <c r="P380" s="33">
        <f>Inventory[[#This Row],[Total Price GBP]]/USDtoGBP</f>
        <v>4.4386270139263004</v>
      </c>
      <c r="Q380" s="33">
        <f>Inventory[[#This Row],[Total Price GBP]]/ CADtoGBP</f>
        <v>5.681697734447245</v>
      </c>
      <c r="R380" s="33">
        <f>Inventory[[#This Row],[Total Price GBP]]/AUDtoGBP</f>
        <v>5.8156170522307624</v>
      </c>
      <c r="S380" s="33">
        <f>IFERROR(VLOOKUP(Inventory[[#This Row],[Assigned Item SKU]],skuQuantity[#All],2,FALSE),0)</f>
        <v>0</v>
      </c>
      <c r="T380" s="33" t="str">
        <f>PROPER(Inventory[[#This Row],[METAL]] &amp; " " &amp; Inventory[[#This Row],[Item Type]])</f>
        <v>925 Silver Pendant</v>
      </c>
      <c r="U380" s="33">
        <f>Inventory[[#This Row],[Quantity]]*Inventory[[#This Row],[Weight (g)]]</f>
        <v>0</v>
      </c>
      <c r="V380" s="33">
        <f>Inventory[[#This Row],[Total Price GBP]]*Inventory[[#This Row],[Quantity]]</f>
        <v>0</v>
      </c>
      <c r="W380" s="33">
        <f>Inventory[[#This Row],[Total Cost GBP]]/EURtoGBP</f>
        <v>0</v>
      </c>
      <c r="X380" s="33">
        <f>Inventory[[#This Row],[Total Cost GBP]]/USDtoGBP</f>
        <v>0</v>
      </c>
      <c r="Y380" s="33">
        <f>Inventory[[#This Row],[Total Cost GBP]]/CADtoGBP</f>
        <v>0</v>
      </c>
      <c r="Z380" s="33">
        <f>Inventory[[#This Row],[Total Cost GBP]]*AUDtoGBP</f>
        <v>0</v>
      </c>
      <c r="AA380" s="33"/>
      <c r="AB380" s="33"/>
    </row>
    <row r="381" spans="1:28" x14ac:dyDescent="0.25">
      <c r="A381" t="s">
        <v>62</v>
      </c>
      <c r="B381" t="s">
        <v>889</v>
      </c>
      <c r="C381" t="s">
        <v>112</v>
      </c>
      <c r="D381" t="s">
        <v>885</v>
      </c>
      <c r="E381">
        <v>2</v>
      </c>
      <c r="F381" t="s">
        <v>116</v>
      </c>
      <c r="G381" t="s">
        <v>1450</v>
      </c>
      <c r="H381">
        <v>3.2379029499999996</v>
      </c>
      <c r="I381" t="str">
        <f>IF(Inventory[[#This Row],[METAL]] = "925 Silver",  "7113.11.00"," 7113.19.00")</f>
        <v>7113.11.00</v>
      </c>
      <c r="J381" t="str">
        <f>IF(Inventory[[#This Row],[METAL]]= "925 Silver", "7113.11.10.00"," 7113.19.10.00")</f>
        <v>7113.11.10.00</v>
      </c>
      <c r="K381" t="str">
        <f>IF(Inventory[[#This Row],[METAL]] = "925 Silver",  "7113.11.00"," 7113.19.00")</f>
        <v>7113.11.00</v>
      </c>
      <c r="L381" s="106" t="str">
        <f>PROPER(Inventory[[#This Row],[METAL]] &amp; " " &amp; Inventory[[#This Row],[Item Type]])</f>
        <v>925 Silver Pendant</v>
      </c>
      <c r="M381" s="106" t="str">
        <f>IFERROR(VLOOKUP(Inventory[[#This Row],[Short Description]],Map!$G$12:$H$32,2,FALSE), IF(F380 = "925 Silver", "7113.11.10.00", "7113.19.29.00"))</f>
        <v>7113.11.10.00</v>
      </c>
      <c r="N381" s="106" t="str">
        <f>Inventory[[#This Row],[ASIN]] &amp; " " &amp; Inventory[[#This Row],[Short Description]]</f>
        <v>B06ZZV8L6T Pendant - SUN</v>
      </c>
      <c r="O381" s="33">
        <f>Inventory[[#This Row],[Total Price GBP]]/ EURtoGBP</f>
        <v>3.6754047550129685</v>
      </c>
      <c r="P381" s="33">
        <f>Inventory[[#This Row],[Total Price GBP]]/USDtoGBP</f>
        <v>4.4386270139263004</v>
      </c>
      <c r="Q381" s="33">
        <f>Inventory[[#This Row],[Total Price GBP]]/ CADtoGBP</f>
        <v>5.681697734447245</v>
      </c>
      <c r="R381" s="33">
        <f>Inventory[[#This Row],[Total Price GBP]]/AUDtoGBP</f>
        <v>5.8156170522307624</v>
      </c>
      <c r="S381" s="33">
        <f>IFERROR(VLOOKUP(Inventory[[#This Row],[Assigned Item SKU]],skuQuantity[#All],2,FALSE),0)</f>
        <v>0</v>
      </c>
      <c r="T381" s="33" t="str">
        <f>PROPER(Inventory[[#This Row],[METAL]] &amp; " " &amp; Inventory[[#This Row],[Item Type]])</f>
        <v>925 Silver Pendant</v>
      </c>
      <c r="U381" s="33">
        <f>Inventory[[#This Row],[Quantity]]*Inventory[[#This Row],[Weight (g)]]</f>
        <v>0</v>
      </c>
      <c r="V381" s="33">
        <f>Inventory[[#This Row],[Total Price GBP]]*Inventory[[#This Row],[Quantity]]</f>
        <v>0</v>
      </c>
      <c r="W381" s="33">
        <f>Inventory[[#This Row],[Total Cost GBP]]/EURtoGBP</f>
        <v>0</v>
      </c>
      <c r="X381" s="33">
        <f>Inventory[[#This Row],[Total Cost GBP]]/USDtoGBP</f>
        <v>0</v>
      </c>
      <c r="Y381" s="33">
        <f>Inventory[[#This Row],[Total Cost GBP]]/CADtoGBP</f>
        <v>0</v>
      </c>
      <c r="Z381" s="33">
        <f>Inventory[[#This Row],[Total Cost GBP]]*AUDtoGBP</f>
        <v>0</v>
      </c>
      <c r="AA381" s="33"/>
      <c r="AB381" s="33"/>
    </row>
    <row r="382" spans="1:28" x14ac:dyDescent="0.25">
      <c r="A382" t="s">
        <v>890</v>
      </c>
      <c r="B382" t="s">
        <v>891</v>
      </c>
      <c r="C382" t="s">
        <v>112</v>
      </c>
      <c r="D382" t="s">
        <v>892</v>
      </c>
      <c r="E382">
        <v>1.6</v>
      </c>
      <c r="F382" t="s">
        <v>116</v>
      </c>
      <c r="G382" t="s">
        <v>1450</v>
      </c>
      <c r="H382">
        <v>2.1543159999999997</v>
      </c>
      <c r="I382" t="str">
        <f>IF(Inventory[[#This Row],[METAL]] = "925 Silver",  "7113.11.00"," 7113.19.00")</f>
        <v>7113.11.00</v>
      </c>
      <c r="J382" t="str">
        <f>IF(Inventory[[#This Row],[METAL]]= "925 Silver", "7113.11.10.00"," 7113.19.10.00")</f>
        <v>7113.11.10.00</v>
      </c>
      <c r="K382" t="str">
        <f>IF(Inventory[[#This Row],[METAL]] = "925 Silver",  "7113.11.00"," 7113.19.00")</f>
        <v>7113.11.00</v>
      </c>
      <c r="L382" s="106" t="str">
        <f>PROPER(Inventory[[#This Row],[METAL]] &amp; " " &amp; Inventory[[#This Row],[Item Type]])</f>
        <v>925 Silver Pendant</v>
      </c>
      <c r="M382" s="106" t="str">
        <f>IFERROR(VLOOKUP(Inventory[[#This Row],[Short Description]],Map!$G$12:$H$32,2,FALSE), IF(F381 = "925 Silver", "7113.11.10.00", "7113.19.29.00"))</f>
        <v>7113.11.10.00</v>
      </c>
      <c r="N382" s="106" t="str">
        <f>Inventory[[#This Row],[ASIN]] &amp; " " &amp; Inventory[[#This Row],[Short Description]]</f>
        <v>B06ZYZT9X2 Pen - twisted</v>
      </c>
      <c r="O382" s="33">
        <f>Inventory[[#This Row],[Total Price GBP]]/ EURtoGBP</f>
        <v>2.4454047550129685</v>
      </c>
      <c r="P382" s="33">
        <f>Inventory[[#This Row],[Total Price GBP]]/USDtoGBP</f>
        <v>2.9532093277019476</v>
      </c>
      <c r="Q382" s="33">
        <f>Inventory[[#This Row],[Total Price GBP]]/ CADtoGBP</f>
        <v>3.7802777061256427</v>
      </c>
      <c r="R382" s="33">
        <f>Inventory[[#This Row],[Total Price GBP]]/AUDtoGBP</f>
        <v>3.869379984194266</v>
      </c>
      <c r="S382" s="33">
        <f>IFERROR(VLOOKUP(Inventory[[#This Row],[Assigned Item SKU]],skuQuantity[#All],2,FALSE),0)</f>
        <v>0</v>
      </c>
      <c r="T382" s="33" t="str">
        <f>PROPER(Inventory[[#This Row],[METAL]] &amp; " " &amp; Inventory[[#This Row],[Item Type]])</f>
        <v>925 Silver Pendant</v>
      </c>
      <c r="U382" s="33">
        <f>Inventory[[#This Row],[Quantity]]*Inventory[[#This Row],[Weight (g)]]</f>
        <v>0</v>
      </c>
      <c r="V382" s="33">
        <f>Inventory[[#This Row],[Total Price GBP]]*Inventory[[#This Row],[Quantity]]</f>
        <v>0</v>
      </c>
      <c r="W382" s="33">
        <f>Inventory[[#This Row],[Total Cost GBP]]/EURtoGBP</f>
        <v>0</v>
      </c>
      <c r="X382" s="33">
        <f>Inventory[[#This Row],[Total Cost GBP]]/USDtoGBP</f>
        <v>0</v>
      </c>
      <c r="Y382" s="33">
        <f>Inventory[[#This Row],[Total Cost GBP]]/CADtoGBP</f>
        <v>0</v>
      </c>
      <c r="Z382" s="33">
        <f>Inventory[[#This Row],[Total Cost GBP]]*AUDtoGBP</f>
        <v>0</v>
      </c>
      <c r="AA382" s="33"/>
      <c r="AB382" s="33"/>
    </row>
    <row r="383" spans="1:28" x14ac:dyDescent="0.25">
      <c r="A383" t="s">
        <v>893</v>
      </c>
      <c r="B383" t="s">
        <v>894</v>
      </c>
      <c r="C383" t="s">
        <v>112</v>
      </c>
      <c r="D383" t="s">
        <v>892</v>
      </c>
      <c r="E383">
        <v>1.6</v>
      </c>
      <c r="F383" t="s">
        <v>116</v>
      </c>
      <c r="G383" t="s">
        <v>1450</v>
      </c>
      <c r="H383">
        <v>2.1543159999999997</v>
      </c>
      <c r="I383" t="str">
        <f>IF(Inventory[[#This Row],[METAL]] = "925 Silver",  "7113.11.00"," 7113.19.00")</f>
        <v>7113.11.00</v>
      </c>
      <c r="J383" t="str">
        <f>IF(Inventory[[#This Row],[METAL]]= "925 Silver", "7113.11.10.00"," 7113.19.10.00")</f>
        <v>7113.11.10.00</v>
      </c>
      <c r="K383" t="str">
        <f>IF(Inventory[[#This Row],[METAL]] = "925 Silver",  "7113.11.00"," 7113.19.00")</f>
        <v>7113.11.00</v>
      </c>
      <c r="L383" s="106" t="str">
        <f>PROPER(Inventory[[#This Row],[METAL]] &amp; " " &amp; Inventory[[#This Row],[Item Type]])</f>
        <v>925 Silver Pendant</v>
      </c>
      <c r="M383" s="106" t="str">
        <f>IFERROR(VLOOKUP(Inventory[[#This Row],[Short Description]],Map!$G$12:$H$32,2,FALSE), IF(F382 = "925 Silver", "7113.11.10.00", "7113.19.29.00"))</f>
        <v>7113.11.10.00</v>
      </c>
      <c r="N383" s="106" t="str">
        <f>Inventory[[#This Row],[ASIN]] &amp; " " &amp; Inventory[[#This Row],[Short Description]]</f>
        <v>B06ZXVBY5W Pen - twisted</v>
      </c>
      <c r="O383" s="33">
        <f>Inventory[[#This Row],[Total Price GBP]]/ EURtoGBP</f>
        <v>2.4454047550129685</v>
      </c>
      <c r="P383" s="33">
        <f>Inventory[[#This Row],[Total Price GBP]]/USDtoGBP</f>
        <v>2.9532093277019476</v>
      </c>
      <c r="Q383" s="33">
        <f>Inventory[[#This Row],[Total Price GBP]]/ CADtoGBP</f>
        <v>3.7802777061256427</v>
      </c>
      <c r="R383" s="33">
        <f>Inventory[[#This Row],[Total Price GBP]]/AUDtoGBP</f>
        <v>3.869379984194266</v>
      </c>
      <c r="S383" s="33">
        <f>IFERROR(VLOOKUP(Inventory[[#This Row],[Assigned Item SKU]],skuQuantity[#All],2,FALSE),0)</f>
        <v>0</v>
      </c>
      <c r="T383" s="33" t="str">
        <f>PROPER(Inventory[[#This Row],[METAL]] &amp; " " &amp; Inventory[[#This Row],[Item Type]])</f>
        <v>925 Silver Pendant</v>
      </c>
      <c r="U383" s="33">
        <f>Inventory[[#This Row],[Quantity]]*Inventory[[#This Row],[Weight (g)]]</f>
        <v>0</v>
      </c>
      <c r="V383" s="33">
        <f>Inventory[[#This Row],[Total Price GBP]]*Inventory[[#This Row],[Quantity]]</f>
        <v>0</v>
      </c>
      <c r="W383" s="33">
        <f>Inventory[[#This Row],[Total Cost GBP]]/EURtoGBP</f>
        <v>0</v>
      </c>
      <c r="X383" s="33">
        <f>Inventory[[#This Row],[Total Cost GBP]]/USDtoGBP</f>
        <v>0</v>
      </c>
      <c r="Y383" s="33">
        <f>Inventory[[#This Row],[Total Cost GBP]]/CADtoGBP</f>
        <v>0</v>
      </c>
      <c r="Z383" s="33">
        <f>Inventory[[#This Row],[Total Cost GBP]]*AUDtoGBP</f>
        <v>0</v>
      </c>
      <c r="AA383" s="33"/>
      <c r="AB383" s="33"/>
    </row>
    <row r="384" spans="1:28" x14ac:dyDescent="0.25">
      <c r="A384" t="s">
        <v>895</v>
      </c>
      <c r="B384" t="s">
        <v>896</v>
      </c>
      <c r="C384" t="s">
        <v>112</v>
      </c>
      <c r="D384" t="s">
        <v>897</v>
      </c>
      <c r="E384">
        <v>2.2000000000000002</v>
      </c>
      <c r="F384" t="s">
        <v>116</v>
      </c>
      <c r="G384" t="s">
        <v>1450</v>
      </c>
      <c r="H384">
        <v>2.92075555</v>
      </c>
      <c r="I384" t="str">
        <f>IF(Inventory[[#This Row],[METAL]] = "925 Silver",  "7113.11.00"," 7113.19.00")</f>
        <v>7113.11.00</v>
      </c>
      <c r="J384" t="str">
        <f>IF(Inventory[[#This Row],[METAL]]= "925 Silver", "7113.11.10.00"," 7113.19.10.00")</f>
        <v>7113.11.10.00</v>
      </c>
      <c r="K384" t="str">
        <f>IF(Inventory[[#This Row],[METAL]] = "925 Silver",  "7113.11.00"," 7113.19.00")</f>
        <v>7113.11.00</v>
      </c>
      <c r="L384" s="106" t="str">
        <f>PROPER(Inventory[[#This Row],[METAL]] &amp; " " &amp; Inventory[[#This Row],[Item Type]])</f>
        <v>925 Silver Pendant</v>
      </c>
      <c r="M384" s="106" t="str">
        <f>IFERROR(VLOOKUP(Inventory[[#This Row],[Short Description]],Map!$G$12:$H$32,2,FALSE), IF(F383 = "925 Silver", "7113.11.10.00", "7113.19.29.00"))</f>
        <v>7113.11.10.00</v>
      </c>
      <c r="N384" s="106" t="str">
        <f>Inventory[[#This Row],[ASIN]] &amp; " " &amp; Inventory[[#This Row],[Short Description]]</f>
        <v>B06ZYPVPB8 Pen - teddybear</v>
      </c>
      <c r="O384" s="33">
        <f>Inventory[[#This Row],[Total Price GBP]]/ EURtoGBP</f>
        <v>3.3154047550129686</v>
      </c>
      <c r="P384" s="33">
        <f>Inventory[[#This Row],[Total Price GBP]]/USDtoGBP</f>
        <v>4.0038706179581975</v>
      </c>
      <c r="Q384" s="33">
        <f>Inventory[[#This Row],[Total Price GBP]]/ CADtoGBP</f>
        <v>5.1251845554262889</v>
      </c>
      <c r="R384" s="33">
        <f>Inventory[[#This Row],[Total Price GBP]]/AUDtoGBP</f>
        <v>5.2459866908542274</v>
      </c>
      <c r="S384" s="33">
        <f>IFERROR(VLOOKUP(Inventory[[#This Row],[Assigned Item SKU]],skuQuantity[#All],2,FALSE),0)</f>
        <v>0</v>
      </c>
      <c r="T384" s="33" t="str">
        <f>PROPER(Inventory[[#This Row],[METAL]] &amp; " " &amp; Inventory[[#This Row],[Item Type]])</f>
        <v>925 Silver Pendant</v>
      </c>
      <c r="U384" s="33">
        <f>Inventory[[#This Row],[Quantity]]*Inventory[[#This Row],[Weight (g)]]</f>
        <v>0</v>
      </c>
      <c r="V384" s="33">
        <f>Inventory[[#This Row],[Total Price GBP]]*Inventory[[#This Row],[Quantity]]</f>
        <v>0</v>
      </c>
      <c r="W384" s="33">
        <f>Inventory[[#This Row],[Total Cost GBP]]/EURtoGBP</f>
        <v>0</v>
      </c>
      <c r="X384" s="33">
        <f>Inventory[[#This Row],[Total Cost GBP]]/USDtoGBP</f>
        <v>0</v>
      </c>
      <c r="Y384" s="33">
        <f>Inventory[[#This Row],[Total Cost GBP]]/CADtoGBP</f>
        <v>0</v>
      </c>
      <c r="Z384" s="33">
        <f>Inventory[[#This Row],[Total Cost GBP]]*AUDtoGBP</f>
        <v>0</v>
      </c>
      <c r="AA384" s="33"/>
      <c r="AB384" s="33"/>
    </row>
    <row r="385" spans="1:28" x14ac:dyDescent="0.25">
      <c r="A385" t="s">
        <v>898</v>
      </c>
      <c r="B385" t="s">
        <v>899</v>
      </c>
      <c r="C385" t="s">
        <v>112</v>
      </c>
      <c r="D385" t="s">
        <v>900</v>
      </c>
      <c r="E385">
        <v>4.4000000000000004</v>
      </c>
      <c r="F385" t="s">
        <v>116</v>
      </c>
      <c r="G385" t="s">
        <v>1450</v>
      </c>
      <c r="H385">
        <v>5.7310338999999999</v>
      </c>
      <c r="I385" t="str">
        <f>IF(Inventory[[#This Row],[METAL]] = "925 Silver",  "7113.11.00"," 7113.19.00")</f>
        <v>7113.11.00</v>
      </c>
      <c r="J385" t="str">
        <f>IF(Inventory[[#This Row],[METAL]]= "925 Silver", "7113.11.10.00"," 7113.19.10.00")</f>
        <v>7113.11.10.00</v>
      </c>
      <c r="K385" t="str">
        <f>IF(Inventory[[#This Row],[METAL]] = "925 Silver",  "7113.11.00"," 7113.19.00")</f>
        <v>7113.11.00</v>
      </c>
      <c r="L385" s="106" t="str">
        <f>PROPER(Inventory[[#This Row],[METAL]] &amp; " " &amp; Inventory[[#This Row],[Item Type]])</f>
        <v>925 Silver Pendant</v>
      </c>
      <c r="M385" s="106" t="str">
        <f>IFERROR(VLOOKUP(Inventory[[#This Row],[Short Description]],Map!$G$12:$H$32,2,FALSE), IF(F384 = "925 Silver", "7113.11.10.00", "7113.19.29.00"))</f>
        <v>7113.11.10.00</v>
      </c>
      <c r="N385" s="106" t="str">
        <f>Inventory[[#This Row],[ASIN]] &amp; " " &amp; Inventory[[#This Row],[Short Description]]</f>
        <v>B06ZZ98T1B Pen - Dragonfly</v>
      </c>
      <c r="O385" s="33">
        <f>Inventory[[#This Row],[Total Price GBP]]/ EURtoGBP</f>
        <v>6.505404755012969</v>
      </c>
      <c r="P385" s="33">
        <f>Inventory[[#This Row],[Total Price GBP]]/USDtoGBP</f>
        <v>7.8562953488977811</v>
      </c>
      <c r="Q385" s="33">
        <f>Inventory[[#This Row],[Total Price GBP]]/ CADtoGBP</f>
        <v>10.056509669528657</v>
      </c>
      <c r="R385" s="33">
        <f>Inventory[[#This Row],[Total Price GBP]]/AUDtoGBP</f>
        <v>10.293544615274085</v>
      </c>
      <c r="S385" s="33">
        <f>IFERROR(VLOOKUP(Inventory[[#This Row],[Assigned Item SKU]],skuQuantity[#All],2,FALSE),0)</f>
        <v>0</v>
      </c>
      <c r="T385" s="33" t="str">
        <f>PROPER(Inventory[[#This Row],[METAL]] &amp; " " &amp; Inventory[[#This Row],[Item Type]])</f>
        <v>925 Silver Pendant</v>
      </c>
      <c r="U385" s="33">
        <f>Inventory[[#This Row],[Quantity]]*Inventory[[#This Row],[Weight (g)]]</f>
        <v>0</v>
      </c>
      <c r="V385" s="33">
        <f>Inventory[[#This Row],[Total Price GBP]]*Inventory[[#This Row],[Quantity]]</f>
        <v>0</v>
      </c>
      <c r="W385" s="33">
        <f>Inventory[[#This Row],[Total Cost GBP]]/EURtoGBP</f>
        <v>0</v>
      </c>
      <c r="X385" s="33">
        <f>Inventory[[#This Row],[Total Cost GBP]]/USDtoGBP</f>
        <v>0</v>
      </c>
      <c r="Y385" s="33">
        <f>Inventory[[#This Row],[Total Cost GBP]]/CADtoGBP</f>
        <v>0</v>
      </c>
      <c r="Z385" s="33">
        <f>Inventory[[#This Row],[Total Cost GBP]]*AUDtoGBP</f>
        <v>0</v>
      </c>
      <c r="AA385" s="33"/>
      <c r="AB385" s="33"/>
    </row>
    <row r="386" spans="1:28" x14ac:dyDescent="0.25">
      <c r="A386" t="s">
        <v>901</v>
      </c>
      <c r="B386" t="s">
        <v>902</v>
      </c>
      <c r="C386" t="s">
        <v>112</v>
      </c>
      <c r="D386" t="s">
        <v>903</v>
      </c>
      <c r="E386">
        <v>1.8</v>
      </c>
      <c r="F386" t="s">
        <v>116</v>
      </c>
      <c r="G386" t="s">
        <v>1450</v>
      </c>
      <c r="H386">
        <v>2.4097958499999996</v>
      </c>
      <c r="I386" t="str">
        <f>IF(Inventory[[#This Row],[METAL]] = "925 Silver",  "7113.11.00"," 7113.19.00")</f>
        <v>7113.11.00</v>
      </c>
      <c r="J386" t="str">
        <f>IF(Inventory[[#This Row],[METAL]]= "925 Silver", "7113.11.10.00"," 7113.19.10.00")</f>
        <v>7113.11.10.00</v>
      </c>
      <c r="K386" t="str">
        <f>IF(Inventory[[#This Row],[METAL]] = "925 Silver",  "7113.11.00"," 7113.19.00")</f>
        <v>7113.11.00</v>
      </c>
      <c r="L386" s="106" t="str">
        <f>PROPER(Inventory[[#This Row],[METAL]] &amp; " " &amp; Inventory[[#This Row],[Item Type]])</f>
        <v>925 Silver Pendant</v>
      </c>
      <c r="M386" s="106" t="str">
        <f>IFERROR(VLOOKUP(Inventory[[#This Row],[Short Description]],Map!$G$12:$H$32,2,FALSE), IF(F385 = "925 Silver", "7113.11.10.00", "7113.19.29.00"))</f>
        <v>7113.11.10.00</v>
      </c>
      <c r="N386" s="106" t="str">
        <f>Inventory[[#This Row],[ASIN]] &amp; " " &amp; Inventory[[#This Row],[Short Description]]</f>
        <v>B071Y1J6Y9 Pen - Circle (larger)</v>
      </c>
      <c r="O386" s="33">
        <f>Inventory[[#This Row],[Total Price GBP]]/ EURtoGBP</f>
        <v>2.7354047550129685</v>
      </c>
      <c r="P386" s="33">
        <f>Inventory[[#This Row],[Total Price GBP]]/USDtoGBP</f>
        <v>3.3034297577873639</v>
      </c>
      <c r="Q386" s="33">
        <f>Inventory[[#This Row],[Total Price GBP]]/ CADtoGBP</f>
        <v>4.2285799892258575</v>
      </c>
      <c r="R386" s="33">
        <f>Inventory[[#This Row],[Total Price GBP]]/AUDtoGBP</f>
        <v>4.3282488864142525</v>
      </c>
      <c r="S386" s="33">
        <f>IFERROR(VLOOKUP(Inventory[[#This Row],[Assigned Item SKU]],skuQuantity[#All],2,FALSE),0)</f>
        <v>0</v>
      </c>
      <c r="T386" s="33" t="str">
        <f>PROPER(Inventory[[#This Row],[METAL]] &amp; " " &amp; Inventory[[#This Row],[Item Type]])</f>
        <v>925 Silver Pendant</v>
      </c>
      <c r="U386" s="33">
        <f>Inventory[[#This Row],[Quantity]]*Inventory[[#This Row],[Weight (g)]]</f>
        <v>0</v>
      </c>
      <c r="V386" s="33">
        <f>Inventory[[#This Row],[Total Price GBP]]*Inventory[[#This Row],[Quantity]]</f>
        <v>0</v>
      </c>
      <c r="W386" s="33">
        <f>Inventory[[#This Row],[Total Cost GBP]]/EURtoGBP</f>
        <v>0</v>
      </c>
      <c r="X386" s="33">
        <f>Inventory[[#This Row],[Total Cost GBP]]/USDtoGBP</f>
        <v>0</v>
      </c>
      <c r="Y386" s="33">
        <f>Inventory[[#This Row],[Total Cost GBP]]/CADtoGBP</f>
        <v>0</v>
      </c>
      <c r="Z386" s="33">
        <f>Inventory[[#This Row],[Total Cost GBP]]*AUDtoGBP</f>
        <v>0</v>
      </c>
      <c r="AA386" s="33"/>
      <c r="AB386" s="33"/>
    </row>
    <row r="387" spans="1:28" x14ac:dyDescent="0.25">
      <c r="A387" t="s">
        <v>904</v>
      </c>
      <c r="B387" t="s">
        <v>905</v>
      </c>
      <c r="C387" t="s">
        <v>112</v>
      </c>
      <c r="D387" t="s">
        <v>903</v>
      </c>
      <c r="E387">
        <v>1.8</v>
      </c>
      <c r="F387" t="s">
        <v>116</v>
      </c>
      <c r="G387" t="s">
        <v>1450</v>
      </c>
      <c r="H387">
        <v>2.4097958499999996</v>
      </c>
      <c r="I387" t="str">
        <f>IF(Inventory[[#This Row],[METAL]] = "925 Silver",  "7113.11.00"," 7113.19.00")</f>
        <v>7113.11.00</v>
      </c>
      <c r="J387" t="str">
        <f>IF(Inventory[[#This Row],[METAL]]= "925 Silver", "7113.11.10.00"," 7113.19.10.00")</f>
        <v>7113.11.10.00</v>
      </c>
      <c r="K387" t="str">
        <f>IF(Inventory[[#This Row],[METAL]] = "925 Silver",  "7113.11.00"," 7113.19.00")</f>
        <v>7113.11.00</v>
      </c>
      <c r="L387" s="106" t="str">
        <f>PROPER(Inventory[[#This Row],[METAL]] &amp; " " &amp; Inventory[[#This Row],[Item Type]])</f>
        <v>925 Silver Pendant</v>
      </c>
      <c r="M387" s="106" t="str">
        <f>IFERROR(VLOOKUP(Inventory[[#This Row],[Short Description]],Map!$G$12:$H$32,2,FALSE), IF(F386 = "925 Silver", "7113.11.10.00", "7113.19.29.00"))</f>
        <v>7113.11.10.00</v>
      </c>
      <c r="N387" s="106" t="str">
        <f>Inventory[[#This Row],[ASIN]] &amp; " " &amp; Inventory[[#This Row],[Short Description]]</f>
        <v>B071CHW1NY Pen - Circle (larger)</v>
      </c>
      <c r="O387" s="33">
        <f>Inventory[[#This Row],[Total Price GBP]]/ EURtoGBP</f>
        <v>2.7354047550129685</v>
      </c>
      <c r="P387" s="33">
        <f>Inventory[[#This Row],[Total Price GBP]]/USDtoGBP</f>
        <v>3.3034297577873639</v>
      </c>
      <c r="Q387" s="33">
        <f>Inventory[[#This Row],[Total Price GBP]]/ CADtoGBP</f>
        <v>4.2285799892258575</v>
      </c>
      <c r="R387" s="33">
        <f>Inventory[[#This Row],[Total Price GBP]]/AUDtoGBP</f>
        <v>4.3282488864142525</v>
      </c>
      <c r="S387" s="33">
        <f>IFERROR(VLOOKUP(Inventory[[#This Row],[Assigned Item SKU]],skuQuantity[#All],2,FALSE),0)</f>
        <v>0</v>
      </c>
      <c r="T387" s="33" t="str">
        <f>PROPER(Inventory[[#This Row],[METAL]] &amp; " " &amp; Inventory[[#This Row],[Item Type]])</f>
        <v>925 Silver Pendant</v>
      </c>
      <c r="U387" s="33">
        <f>Inventory[[#This Row],[Quantity]]*Inventory[[#This Row],[Weight (g)]]</f>
        <v>0</v>
      </c>
      <c r="V387" s="33">
        <f>Inventory[[#This Row],[Total Price GBP]]*Inventory[[#This Row],[Quantity]]</f>
        <v>0</v>
      </c>
      <c r="W387" s="33">
        <f>Inventory[[#This Row],[Total Cost GBP]]/EURtoGBP</f>
        <v>0</v>
      </c>
      <c r="X387" s="33">
        <f>Inventory[[#This Row],[Total Cost GBP]]/USDtoGBP</f>
        <v>0</v>
      </c>
      <c r="Y387" s="33">
        <f>Inventory[[#This Row],[Total Cost GBP]]/CADtoGBP</f>
        <v>0</v>
      </c>
      <c r="Z387" s="33">
        <f>Inventory[[#This Row],[Total Cost GBP]]*AUDtoGBP</f>
        <v>0</v>
      </c>
      <c r="AA387" s="33"/>
      <c r="AB387" s="33"/>
    </row>
    <row r="388" spans="1:28" x14ac:dyDescent="0.25">
      <c r="A388" t="s">
        <v>906</v>
      </c>
      <c r="B388" t="s">
        <v>907</v>
      </c>
      <c r="C388" t="s">
        <v>112</v>
      </c>
      <c r="D388" t="s">
        <v>903</v>
      </c>
      <c r="E388">
        <v>1.8</v>
      </c>
      <c r="F388" t="s">
        <v>116</v>
      </c>
      <c r="G388" t="s">
        <v>1450</v>
      </c>
      <c r="H388">
        <v>2.4097958499999996</v>
      </c>
      <c r="I388" t="str">
        <f>IF(Inventory[[#This Row],[METAL]] = "925 Silver",  "7113.11.00"," 7113.19.00")</f>
        <v>7113.11.00</v>
      </c>
      <c r="J388" t="str">
        <f>IF(Inventory[[#This Row],[METAL]]= "925 Silver", "7113.11.10.00"," 7113.19.10.00")</f>
        <v>7113.11.10.00</v>
      </c>
      <c r="K388" t="str">
        <f>IF(Inventory[[#This Row],[METAL]] = "925 Silver",  "7113.11.00"," 7113.19.00")</f>
        <v>7113.11.00</v>
      </c>
      <c r="L388" s="106" t="str">
        <f>PROPER(Inventory[[#This Row],[METAL]] &amp; " " &amp; Inventory[[#This Row],[Item Type]])</f>
        <v>925 Silver Pendant</v>
      </c>
      <c r="M388" s="106" t="str">
        <f>IFERROR(VLOOKUP(Inventory[[#This Row],[Short Description]],Map!$G$12:$H$32,2,FALSE), IF(F387 = "925 Silver", "7113.11.10.00", "7113.19.29.00"))</f>
        <v>7113.11.10.00</v>
      </c>
      <c r="N388" s="106" t="str">
        <f>Inventory[[#This Row],[ASIN]] &amp; " " &amp; Inventory[[#This Row],[Short Description]]</f>
        <v>B071R98C24 Pen - Circle (larger)</v>
      </c>
      <c r="O388" s="33">
        <f>Inventory[[#This Row],[Total Price GBP]]/ EURtoGBP</f>
        <v>2.7354047550129685</v>
      </c>
      <c r="P388" s="33">
        <f>Inventory[[#This Row],[Total Price GBP]]/USDtoGBP</f>
        <v>3.3034297577873639</v>
      </c>
      <c r="Q388" s="33">
        <f>Inventory[[#This Row],[Total Price GBP]]/ CADtoGBP</f>
        <v>4.2285799892258575</v>
      </c>
      <c r="R388" s="33">
        <f>Inventory[[#This Row],[Total Price GBP]]/AUDtoGBP</f>
        <v>4.3282488864142525</v>
      </c>
      <c r="S388" s="33">
        <f>IFERROR(VLOOKUP(Inventory[[#This Row],[Assigned Item SKU]],skuQuantity[#All],2,FALSE),0)</f>
        <v>0</v>
      </c>
      <c r="T388" s="33" t="str">
        <f>PROPER(Inventory[[#This Row],[METAL]] &amp; " " &amp; Inventory[[#This Row],[Item Type]])</f>
        <v>925 Silver Pendant</v>
      </c>
      <c r="U388" s="33">
        <f>Inventory[[#This Row],[Quantity]]*Inventory[[#This Row],[Weight (g)]]</f>
        <v>0</v>
      </c>
      <c r="V388" s="33">
        <f>Inventory[[#This Row],[Total Price GBP]]*Inventory[[#This Row],[Quantity]]</f>
        <v>0</v>
      </c>
      <c r="W388" s="33">
        <f>Inventory[[#This Row],[Total Cost GBP]]/EURtoGBP</f>
        <v>0</v>
      </c>
      <c r="X388" s="33">
        <f>Inventory[[#This Row],[Total Cost GBP]]/USDtoGBP</f>
        <v>0</v>
      </c>
      <c r="Y388" s="33">
        <f>Inventory[[#This Row],[Total Cost GBP]]/CADtoGBP</f>
        <v>0</v>
      </c>
      <c r="Z388" s="33">
        <f>Inventory[[#This Row],[Total Cost GBP]]*AUDtoGBP</f>
        <v>0</v>
      </c>
      <c r="AA388" s="33"/>
      <c r="AB388" s="33"/>
    </row>
    <row r="389" spans="1:28" x14ac:dyDescent="0.25">
      <c r="A389" t="s">
        <v>908</v>
      </c>
      <c r="B389" t="s">
        <v>909</v>
      </c>
      <c r="C389" t="s">
        <v>112</v>
      </c>
      <c r="D389" t="s">
        <v>903</v>
      </c>
      <c r="E389">
        <v>1.8</v>
      </c>
      <c r="F389" t="s">
        <v>116</v>
      </c>
      <c r="G389" t="s">
        <v>1450</v>
      </c>
      <c r="H389">
        <v>2.4097958499999996</v>
      </c>
      <c r="I389" t="str">
        <f>IF(Inventory[[#This Row],[METAL]] = "925 Silver",  "7113.11.00"," 7113.19.00")</f>
        <v>7113.11.00</v>
      </c>
      <c r="J389" t="str">
        <f>IF(Inventory[[#This Row],[METAL]]= "925 Silver", "7113.11.10.00"," 7113.19.10.00")</f>
        <v>7113.11.10.00</v>
      </c>
      <c r="K389" t="str">
        <f>IF(Inventory[[#This Row],[METAL]] = "925 Silver",  "7113.11.00"," 7113.19.00")</f>
        <v>7113.11.00</v>
      </c>
      <c r="L389" s="106" t="str">
        <f>PROPER(Inventory[[#This Row],[METAL]] &amp; " " &amp; Inventory[[#This Row],[Item Type]])</f>
        <v>925 Silver Pendant</v>
      </c>
      <c r="M389" s="106" t="str">
        <f>IFERROR(VLOOKUP(Inventory[[#This Row],[Short Description]],Map!$G$12:$H$32,2,FALSE), IF(F388 = "925 Silver", "7113.11.10.00", "7113.19.29.00"))</f>
        <v>7113.11.10.00</v>
      </c>
      <c r="N389" s="106" t="str">
        <f>Inventory[[#This Row],[ASIN]] &amp; " " &amp; Inventory[[#This Row],[Short Description]]</f>
        <v>B071CH83JX Pen - Circle (larger)</v>
      </c>
      <c r="O389" s="33">
        <f>Inventory[[#This Row],[Total Price GBP]]/ EURtoGBP</f>
        <v>2.7354047550129685</v>
      </c>
      <c r="P389" s="33">
        <f>Inventory[[#This Row],[Total Price GBP]]/USDtoGBP</f>
        <v>3.3034297577873639</v>
      </c>
      <c r="Q389" s="33">
        <f>Inventory[[#This Row],[Total Price GBP]]/ CADtoGBP</f>
        <v>4.2285799892258575</v>
      </c>
      <c r="R389" s="33">
        <f>Inventory[[#This Row],[Total Price GBP]]/AUDtoGBP</f>
        <v>4.3282488864142525</v>
      </c>
      <c r="S389" s="33">
        <f>IFERROR(VLOOKUP(Inventory[[#This Row],[Assigned Item SKU]],skuQuantity[#All],2,FALSE),0)</f>
        <v>0</v>
      </c>
      <c r="T389" s="33" t="str">
        <f>PROPER(Inventory[[#This Row],[METAL]] &amp; " " &amp; Inventory[[#This Row],[Item Type]])</f>
        <v>925 Silver Pendant</v>
      </c>
      <c r="U389" s="33">
        <f>Inventory[[#This Row],[Quantity]]*Inventory[[#This Row],[Weight (g)]]</f>
        <v>0</v>
      </c>
      <c r="V389" s="33">
        <f>Inventory[[#This Row],[Total Price GBP]]*Inventory[[#This Row],[Quantity]]</f>
        <v>0</v>
      </c>
      <c r="W389" s="33">
        <f>Inventory[[#This Row],[Total Cost GBP]]/EURtoGBP</f>
        <v>0</v>
      </c>
      <c r="X389" s="33">
        <f>Inventory[[#This Row],[Total Cost GBP]]/USDtoGBP</f>
        <v>0</v>
      </c>
      <c r="Y389" s="33">
        <f>Inventory[[#This Row],[Total Cost GBP]]/CADtoGBP</f>
        <v>0</v>
      </c>
      <c r="Z389" s="33">
        <f>Inventory[[#This Row],[Total Cost GBP]]*AUDtoGBP</f>
        <v>0</v>
      </c>
      <c r="AA389" s="33"/>
      <c r="AB389" s="33"/>
    </row>
    <row r="390" spans="1:28" x14ac:dyDescent="0.25">
      <c r="A390" t="s">
        <v>910</v>
      </c>
      <c r="B390" t="s">
        <v>911</v>
      </c>
      <c r="C390" t="s">
        <v>112</v>
      </c>
      <c r="D390" t="s">
        <v>903</v>
      </c>
      <c r="E390">
        <v>1.8</v>
      </c>
      <c r="F390" t="s">
        <v>116</v>
      </c>
      <c r="G390" t="s">
        <v>1450</v>
      </c>
      <c r="H390">
        <v>2.4097958499999996</v>
      </c>
      <c r="I390" t="str">
        <f>IF(Inventory[[#This Row],[METAL]] = "925 Silver",  "7113.11.00"," 7113.19.00")</f>
        <v>7113.11.00</v>
      </c>
      <c r="J390" t="str">
        <f>IF(Inventory[[#This Row],[METAL]]= "925 Silver", "7113.11.10.00"," 7113.19.10.00")</f>
        <v>7113.11.10.00</v>
      </c>
      <c r="K390" t="str">
        <f>IF(Inventory[[#This Row],[METAL]] = "925 Silver",  "7113.11.00"," 7113.19.00")</f>
        <v>7113.11.00</v>
      </c>
      <c r="L390" s="106" t="str">
        <f>PROPER(Inventory[[#This Row],[METAL]] &amp; " " &amp; Inventory[[#This Row],[Item Type]])</f>
        <v>925 Silver Pendant</v>
      </c>
      <c r="M390" s="106" t="str">
        <f>IFERROR(VLOOKUP(Inventory[[#This Row],[Short Description]],Map!$G$12:$H$32,2,FALSE), IF(F389 = "925 Silver", "7113.11.10.00", "7113.19.29.00"))</f>
        <v>7113.11.10.00</v>
      </c>
      <c r="N390" s="106" t="str">
        <f>Inventory[[#This Row],[ASIN]] &amp; " " &amp; Inventory[[#This Row],[Short Description]]</f>
        <v>B071R1212Q Pen - Circle (larger)</v>
      </c>
      <c r="O390" s="33">
        <f>Inventory[[#This Row],[Total Price GBP]]/ EURtoGBP</f>
        <v>2.7354047550129685</v>
      </c>
      <c r="P390" s="33">
        <f>Inventory[[#This Row],[Total Price GBP]]/USDtoGBP</f>
        <v>3.3034297577873639</v>
      </c>
      <c r="Q390" s="33">
        <f>Inventory[[#This Row],[Total Price GBP]]/ CADtoGBP</f>
        <v>4.2285799892258575</v>
      </c>
      <c r="R390" s="33">
        <f>Inventory[[#This Row],[Total Price GBP]]/AUDtoGBP</f>
        <v>4.3282488864142525</v>
      </c>
      <c r="S390" s="33">
        <f>IFERROR(VLOOKUP(Inventory[[#This Row],[Assigned Item SKU]],skuQuantity[#All],2,FALSE),0)</f>
        <v>0</v>
      </c>
      <c r="T390" s="33" t="str">
        <f>PROPER(Inventory[[#This Row],[METAL]] &amp; " " &amp; Inventory[[#This Row],[Item Type]])</f>
        <v>925 Silver Pendant</v>
      </c>
      <c r="U390" s="33">
        <f>Inventory[[#This Row],[Quantity]]*Inventory[[#This Row],[Weight (g)]]</f>
        <v>0</v>
      </c>
      <c r="V390" s="33">
        <f>Inventory[[#This Row],[Total Price GBP]]*Inventory[[#This Row],[Quantity]]</f>
        <v>0</v>
      </c>
      <c r="W390" s="33">
        <f>Inventory[[#This Row],[Total Cost GBP]]/EURtoGBP</f>
        <v>0</v>
      </c>
      <c r="X390" s="33">
        <f>Inventory[[#This Row],[Total Cost GBP]]/USDtoGBP</f>
        <v>0</v>
      </c>
      <c r="Y390" s="33">
        <f>Inventory[[#This Row],[Total Cost GBP]]/CADtoGBP</f>
        <v>0</v>
      </c>
      <c r="Z390" s="33">
        <f>Inventory[[#This Row],[Total Cost GBP]]*AUDtoGBP</f>
        <v>0</v>
      </c>
      <c r="AA390" s="33"/>
      <c r="AB390" s="33"/>
    </row>
    <row r="391" spans="1:28" x14ac:dyDescent="0.25">
      <c r="A391" t="s">
        <v>912</v>
      </c>
      <c r="B391" t="s">
        <v>913</v>
      </c>
      <c r="C391" t="s">
        <v>112</v>
      </c>
      <c r="D391" t="s">
        <v>914</v>
      </c>
      <c r="E391">
        <v>1</v>
      </c>
      <c r="F391" t="s">
        <v>116</v>
      </c>
      <c r="G391" t="s">
        <v>1450</v>
      </c>
      <c r="H391">
        <v>1.38787645</v>
      </c>
      <c r="I391" t="str">
        <f>IF(Inventory[[#This Row],[METAL]] = "925 Silver",  "7113.11.00"," 7113.19.00")</f>
        <v>7113.11.00</v>
      </c>
      <c r="J391" t="str">
        <f>IF(Inventory[[#This Row],[METAL]]= "925 Silver", "7113.11.10.00"," 7113.19.10.00")</f>
        <v>7113.11.10.00</v>
      </c>
      <c r="K391" t="str">
        <f>IF(Inventory[[#This Row],[METAL]] = "925 Silver",  "7113.11.00"," 7113.19.00")</f>
        <v>7113.11.00</v>
      </c>
      <c r="L391" s="106" t="str">
        <f>PROPER(Inventory[[#This Row],[METAL]] &amp; " " &amp; Inventory[[#This Row],[Item Type]])</f>
        <v>925 Silver Pendant</v>
      </c>
      <c r="M391" s="106" t="str">
        <f>IFERROR(VLOOKUP(Inventory[[#This Row],[Short Description]],Map!$G$12:$H$32,2,FALSE), IF(F390 = "925 Silver", "7113.11.10.00", "7113.19.29.00"))</f>
        <v>7113.11.10.00</v>
      </c>
      <c r="N391" s="106" t="str">
        <f>Inventory[[#This Row],[ASIN]] &amp; " " &amp; Inventory[[#This Row],[Short Description]]</f>
        <v>B06ZZV8BVS Pen - Circle (small)</v>
      </c>
      <c r="O391" s="33">
        <f>Inventory[[#This Row],[Total Price GBP]]/ EURtoGBP</f>
        <v>1.5754047550129688</v>
      </c>
      <c r="P391" s="33">
        <f>Inventory[[#This Row],[Total Price GBP]]/USDtoGBP</f>
        <v>1.902548037445698</v>
      </c>
      <c r="Q391" s="33">
        <f>Inventory[[#This Row],[Total Price GBP]]/ CADtoGBP</f>
        <v>2.4353708568249974</v>
      </c>
      <c r="R391" s="33">
        <f>Inventory[[#This Row],[Total Price GBP]]/AUDtoGBP</f>
        <v>2.4927732775343054</v>
      </c>
      <c r="S391" s="33">
        <f>IFERROR(VLOOKUP(Inventory[[#This Row],[Assigned Item SKU]],skuQuantity[#All],2,FALSE),0)</f>
        <v>0</v>
      </c>
      <c r="T391" s="33" t="str">
        <f>PROPER(Inventory[[#This Row],[METAL]] &amp; " " &amp; Inventory[[#This Row],[Item Type]])</f>
        <v>925 Silver Pendant</v>
      </c>
      <c r="U391" s="33">
        <f>Inventory[[#This Row],[Quantity]]*Inventory[[#This Row],[Weight (g)]]</f>
        <v>0</v>
      </c>
      <c r="V391" s="33">
        <f>Inventory[[#This Row],[Total Price GBP]]*Inventory[[#This Row],[Quantity]]</f>
        <v>0</v>
      </c>
      <c r="W391" s="33">
        <f>Inventory[[#This Row],[Total Cost GBP]]/EURtoGBP</f>
        <v>0</v>
      </c>
      <c r="X391" s="33">
        <f>Inventory[[#This Row],[Total Cost GBP]]/USDtoGBP</f>
        <v>0</v>
      </c>
      <c r="Y391" s="33">
        <f>Inventory[[#This Row],[Total Cost GBP]]/CADtoGBP</f>
        <v>0</v>
      </c>
      <c r="Z391" s="33">
        <f>Inventory[[#This Row],[Total Cost GBP]]*AUDtoGBP</f>
        <v>0</v>
      </c>
      <c r="AA391" s="33"/>
      <c r="AB391" s="33"/>
    </row>
    <row r="392" spans="1:28" x14ac:dyDescent="0.25">
      <c r="A392" t="s">
        <v>915</v>
      </c>
      <c r="B392" t="s">
        <v>916</v>
      </c>
      <c r="C392" t="s">
        <v>112</v>
      </c>
      <c r="D392" t="s">
        <v>914</v>
      </c>
      <c r="E392">
        <v>1</v>
      </c>
      <c r="F392" t="s">
        <v>116</v>
      </c>
      <c r="G392" t="s">
        <v>1450</v>
      </c>
      <c r="H392">
        <v>1.38787645</v>
      </c>
      <c r="I392" t="str">
        <f>IF(Inventory[[#This Row],[METAL]] = "925 Silver",  "7113.11.00"," 7113.19.00")</f>
        <v>7113.11.00</v>
      </c>
      <c r="J392" t="str">
        <f>IF(Inventory[[#This Row],[METAL]]= "925 Silver", "7113.11.10.00"," 7113.19.10.00")</f>
        <v>7113.11.10.00</v>
      </c>
      <c r="K392" t="str">
        <f>IF(Inventory[[#This Row],[METAL]] = "925 Silver",  "7113.11.00"," 7113.19.00")</f>
        <v>7113.11.00</v>
      </c>
      <c r="L392" s="106" t="str">
        <f>PROPER(Inventory[[#This Row],[METAL]] &amp; " " &amp; Inventory[[#This Row],[Item Type]])</f>
        <v>925 Silver Pendant</v>
      </c>
      <c r="M392" s="106" t="str">
        <f>IFERROR(VLOOKUP(Inventory[[#This Row],[Short Description]],Map!$G$12:$H$32,2,FALSE), IF(F391 = "925 Silver", "7113.11.10.00", "7113.19.29.00"))</f>
        <v>7113.11.10.00</v>
      </c>
      <c r="N392" s="106" t="str">
        <f>Inventory[[#This Row],[ASIN]] &amp; " " &amp; Inventory[[#This Row],[Short Description]]</f>
        <v>B06ZZKTYCZ Pen - Circle (small)</v>
      </c>
      <c r="O392" s="33">
        <f>Inventory[[#This Row],[Total Price GBP]]/ EURtoGBP</f>
        <v>1.5754047550129688</v>
      </c>
      <c r="P392" s="33">
        <f>Inventory[[#This Row],[Total Price GBP]]/USDtoGBP</f>
        <v>1.902548037445698</v>
      </c>
      <c r="Q392" s="33">
        <f>Inventory[[#This Row],[Total Price GBP]]/ CADtoGBP</f>
        <v>2.4353708568249974</v>
      </c>
      <c r="R392" s="33">
        <f>Inventory[[#This Row],[Total Price GBP]]/AUDtoGBP</f>
        <v>2.4927732775343054</v>
      </c>
      <c r="S392" s="33">
        <f>IFERROR(VLOOKUP(Inventory[[#This Row],[Assigned Item SKU]],skuQuantity[#All],2,FALSE),0)</f>
        <v>0</v>
      </c>
      <c r="T392" s="33" t="str">
        <f>PROPER(Inventory[[#This Row],[METAL]] &amp; " " &amp; Inventory[[#This Row],[Item Type]])</f>
        <v>925 Silver Pendant</v>
      </c>
      <c r="U392" s="33">
        <f>Inventory[[#This Row],[Quantity]]*Inventory[[#This Row],[Weight (g)]]</f>
        <v>0</v>
      </c>
      <c r="V392" s="33">
        <f>Inventory[[#This Row],[Total Price GBP]]*Inventory[[#This Row],[Quantity]]</f>
        <v>0</v>
      </c>
      <c r="W392" s="33">
        <f>Inventory[[#This Row],[Total Cost GBP]]/EURtoGBP</f>
        <v>0</v>
      </c>
      <c r="X392" s="33">
        <f>Inventory[[#This Row],[Total Cost GBP]]/USDtoGBP</f>
        <v>0</v>
      </c>
      <c r="Y392" s="33">
        <f>Inventory[[#This Row],[Total Cost GBP]]/CADtoGBP</f>
        <v>0</v>
      </c>
      <c r="Z392" s="33">
        <f>Inventory[[#This Row],[Total Cost GBP]]*AUDtoGBP</f>
        <v>0</v>
      </c>
      <c r="AA392" s="33"/>
      <c r="AB392" s="33"/>
    </row>
    <row r="393" spans="1:28" x14ac:dyDescent="0.25">
      <c r="A393" t="s">
        <v>917</v>
      </c>
      <c r="B393" t="s">
        <v>918</v>
      </c>
      <c r="C393" t="s">
        <v>112</v>
      </c>
      <c r="D393" t="s">
        <v>914</v>
      </c>
      <c r="E393">
        <v>1</v>
      </c>
      <c r="F393" t="s">
        <v>116</v>
      </c>
      <c r="G393" t="s">
        <v>1450</v>
      </c>
      <c r="H393">
        <v>1.38787645</v>
      </c>
      <c r="I393" t="str">
        <f>IF(Inventory[[#This Row],[METAL]] = "925 Silver",  "7113.11.00"," 7113.19.00")</f>
        <v>7113.11.00</v>
      </c>
      <c r="J393" t="str">
        <f>IF(Inventory[[#This Row],[METAL]]= "925 Silver", "7113.11.10.00"," 7113.19.10.00")</f>
        <v>7113.11.10.00</v>
      </c>
      <c r="K393" t="str">
        <f>IF(Inventory[[#This Row],[METAL]] = "925 Silver",  "7113.11.00"," 7113.19.00")</f>
        <v>7113.11.00</v>
      </c>
      <c r="L393" s="106" t="str">
        <f>PROPER(Inventory[[#This Row],[METAL]] &amp; " " &amp; Inventory[[#This Row],[Item Type]])</f>
        <v>925 Silver Pendant</v>
      </c>
      <c r="M393" s="106" t="str">
        <f>IFERROR(VLOOKUP(Inventory[[#This Row],[Short Description]],Map!$G$12:$H$32,2,FALSE), IF(F392 = "925 Silver", "7113.11.10.00", "7113.19.29.00"))</f>
        <v>7113.11.10.00</v>
      </c>
      <c r="N393" s="106" t="str">
        <f>Inventory[[#This Row],[ASIN]] &amp; " " &amp; Inventory[[#This Row],[Short Description]]</f>
        <v>B071XR6B3F Pen - Circle (small)</v>
      </c>
      <c r="O393" s="33">
        <f>Inventory[[#This Row],[Total Price GBP]]/ EURtoGBP</f>
        <v>1.5754047550129688</v>
      </c>
      <c r="P393" s="33">
        <f>Inventory[[#This Row],[Total Price GBP]]/USDtoGBP</f>
        <v>1.902548037445698</v>
      </c>
      <c r="Q393" s="33">
        <f>Inventory[[#This Row],[Total Price GBP]]/ CADtoGBP</f>
        <v>2.4353708568249974</v>
      </c>
      <c r="R393" s="33">
        <f>Inventory[[#This Row],[Total Price GBP]]/AUDtoGBP</f>
        <v>2.4927732775343054</v>
      </c>
      <c r="S393" s="33">
        <f>IFERROR(VLOOKUP(Inventory[[#This Row],[Assigned Item SKU]],skuQuantity[#All],2,FALSE),0)</f>
        <v>0</v>
      </c>
      <c r="T393" s="33" t="str">
        <f>PROPER(Inventory[[#This Row],[METAL]] &amp; " " &amp; Inventory[[#This Row],[Item Type]])</f>
        <v>925 Silver Pendant</v>
      </c>
      <c r="U393" s="33">
        <f>Inventory[[#This Row],[Quantity]]*Inventory[[#This Row],[Weight (g)]]</f>
        <v>0</v>
      </c>
      <c r="V393" s="33">
        <f>Inventory[[#This Row],[Total Price GBP]]*Inventory[[#This Row],[Quantity]]</f>
        <v>0</v>
      </c>
      <c r="W393" s="33">
        <f>Inventory[[#This Row],[Total Cost GBP]]/EURtoGBP</f>
        <v>0</v>
      </c>
      <c r="X393" s="33">
        <f>Inventory[[#This Row],[Total Cost GBP]]/USDtoGBP</f>
        <v>0</v>
      </c>
      <c r="Y393" s="33">
        <f>Inventory[[#This Row],[Total Cost GBP]]/CADtoGBP</f>
        <v>0</v>
      </c>
      <c r="Z393" s="33">
        <f>Inventory[[#This Row],[Total Cost GBP]]*AUDtoGBP</f>
        <v>0</v>
      </c>
      <c r="AA393" s="33"/>
      <c r="AB393" s="33"/>
    </row>
    <row r="394" spans="1:28" x14ac:dyDescent="0.25">
      <c r="A394" t="s">
        <v>919</v>
      </c>
      <c r="B394" t="s">
        <v>920</v>
      </c>
      <c r="C394" t="s">
        <v>112</v>
      </c>
      <c r="D394" t="s">
        <v>914</v>
      </c>
      <c r="E394">
        <v>1</v>
      </c>
      <c r="F394" t="s">
        <v>116</v>
      </c>
      <c r="G394" t="s">
        <v>1450</v>
      </c>
      <c r="H394">
        <v>1.38787645</v>
      </c>
      <c r="I394" t="str">
        <f>IF(Inventory[[#This Row],[METAL]] = "925 Silver",  "7113.11.00"," 7113.19.00")</f>
        <v>7113.11.00</v>
      </c>
      <c r="J394" t="str">
        <f>IF(Inventory[[#This Row],[METAL]]= "925 Silver", "7113.11.10.00"," 7113.19.10.00")</f>
        <v>7113.11.10.00</v>
      </c>
      <c r="K394" t="str">
        <f>IF(Inventory[[#This Row],[METAL]] = "925 Silver",  "7113.11.00"," 7113.19.00")</f>
        <v>7113.11.00</v>
      </c>
      <c r="L394" s="106" t="str">
        <f>PROPER(Inventory[[#This Row],[METAL]] &amp; " " &amp; Inventory[[#This Row],[Item Type]])</f>
        <v>925 Silver Pendant</v>
      </c>
      <c r="M394" s="106" t="str">
        <f>IFERROR(VLOOKUP(Inventory[[#This Row],[Short Description]],Map!$G$12:$H$32,2,FALSE), IF(F393 = "925 Silver", "7113.11.10.00", "7113.19.29.00"))</f>
        <v>7113.11.10.00</v>
      </c>
      <c r="N394" s="106" t="str">
        <f>Inventory[[#This Row],[ASIN]] &amp; " " &amp; Inventory[[#This Row],[Short Description]]</f>
        <v>B071Y9YK3M Pen - Circle (small)</v>
      </c>
      <c r="O394" s="33">
        <f>Inventory[[#This Row],[Total Price GBP]]/ EURtoGBP</f>
        <v>1.5754047550129688</v>
      </c>
      <c r="P394" s="33">
        <f>Inventory[[#This Row],[Total Price GBP]]/USDtoGBP</f>
        <v>1.902548037445698</v>
      </c>
      <c r="Q394" s="33">
        <f>Inventory[[#This Row],[Total Price GBP]]/ CADtoGBP</f>
        <v>2.4353708568249974</v>
      </c>
      <c r="R394" s="33">
        <f>Inventory[[#This Row],[Total Price GBP]]/AUDtoGBP</f>
        <v>2.4927732775343054</v>
      </c>
      <c r="S394" s="33">
        <f>IFERROR(VLOOKUP(Inventory[[#This Row],[Assigned Item SKU]],skuQuantity[#All],2,FALSE),0)</f>
        <v>0</v>
      </c>
      <c r="T394" s="33" t="str">
        <f>PROPER(Inventory[[#This Row],[METAL]] &amp; " " &amp; Inventory[[#This Row],[Item Type]])</f>
        <v>925 Silver Pendant</v>
      </c>
      <c r="U394" s="33">
        <f>Inventory[[#This Row],[Quantity]]*Inventory[[#This Row],[Weight (g)]]</f>
        <v>0</v>
      </c>
      <c r="V394" s="33">
        <f>Inventory[[#This Row],[Total Price GBP]]*Inventory[[#This Row],[Quantity]]</f>
        <v>0</v>
      </c>
      <c r="W394" s="33">
        <f>Inventory[[#This Row],[Total Cost GBP]]/EURtoGBP</f>
        <v>0</v>
      </c>
      <c r="X394" s="33">
        <f>Inventory[[#This Row],[Total Cost GBP]]/USDtoGBP</f>
        <v>0</v>
      </c>
      <c r="Y394" s="33">
        <f>Inventory[[#This Row],[Total Cost GBP]]/CADtoGBP</f>
        <v>0</v>
      </c>
      <c r="Z394" s="33">
        <f>Inventory[[#This Row],[Total Cost GBP]]*AUDtoGBP</f>
        <v>0</v>
      </c>
      <c r="AA394" s="33"/>
      <c r="AB394" s="33"/>
    </row>
    <row r="395" spans="1:28" x14ac:dyDescent="0.25">
      <c r="A395" t="s">
        <v>921</v>
      </c>
      <c r="B395" t="s">
        <v>922</v>
      </c>
      <c r="C395" t="s">
        <v>112</v>
      </c>
      <c r="D395" t="s">
        <v>914</v>
      </c>
      <c r="E395">
        <v>1</v>
      </c>
      <c r="F395" t="s">
        <v>116</v>
      </c>
      <c r="G395" t="s">
        <v>1450</v>
      </c>
      <c r="H395">
        <v>1.38787645</v>
      </c>
      <c r="I395" t="str">
        <f>IF(Inventory[[#This Row],[METAL]] = "925 Silver",  "7113.11.00"," 7113.19.00")</f>
        <v>7113.11.00</v>
      </c>
      <c r="J395" t="str">
        <f>IF(Inventory[[#This Row],[METAL]]= "925 Silver", "7113.11.10.00"," 7113.19.10.00")</f>
        <v>7113.11.10.00</v>
      </c>
      <c r="K395" t="str">
        <f>IF(Inventory[[#This Row],[METAL]] = "925 Silver",  "7113.11.00"," 7113.19.00")</f>
        <v>7113.11.00</v>
      </c>
      <c r="L395" s="106" t="str">
        <f>PROPER(Inventory[[#This Row],[METAL]] &amp; " " &amp; Inventory[[#This Row],[Item Type]])</f>
        <v>925 Silver Pendant</v>
      </c>
      <c r="M395" s="106" t="str">
        <f>IFERROR(VLOOKUP(Inventory[[#This Row],[Short Description]],Map!$G$12:$H$32,2,FALSE), IF(F394 = "925 Silver", "7113.11.10.00", "7113.19.29.00"))</f>
        <v>7113.11.10.00</v>
      </c>
      <c r="N395" s="106" t="str">
        <f>Inventory[[#This Row],[ASIN]] &amp; " " &amp; Inventory[[#This Row],[Short Description]]</f>
        <v>B06ZYPVPG7 Pen - Circle (small)</v>
      </c>
      <c r="O395" s="33">
        <f>Inventory[[#This Row],[Total Price GBP]]/ EURtoGBP</f>
        <v>1.5754047550129688</v>
      </c>
      <c r="P395" s="33">
        <f>Inventory[[#This Row],[Total Price GBP]]/USDtoGBP</f>
        <v>1.902548037445698</v>
      </c>
      <c r="Q395" s="33">
        <f>Inventory[[#This Row],[Total Price GBP]]/ CADtoGBP</f>
        <v>2.4353708568249974</v>
      </c>
      <c r="R395" s="33">
        <f>Inventory[[#This Row],[Total Price GBP]]/AUDtoGBP</f>
        <v>2.4927732775343054</v>
      </c>
      <c r="S395" s="33">
        <f>IFERROR(VLOOKUP(Inventory[[#This Row],[Assigned Item SKU]],skuQuantity[#All],2,FALSE),0)</f>
        <v>0</v>
      </c>
      <c r="T395" s="33" t="str">
        <f>PROPER(Inventory[[#This Row],[METAL]] &amp; " " &amp; Inventory[[#This Row],[Item Type]])</f>
        <v>925 Silver Pendant</v>
      </c>
      <c r="U395" s="33">
        <f>Inventory[[#This Row],[Quantity]]*Inventory[[#This Row],[Weight (g)]]</f>
        <v>0</v>
      </c>
      <c r="V395" s="33">
        <f>Inventory[[#This Row],[Total Price GBP]]*Inventory[[#This Row],[Quantity]]</f>
        <v>0</v>
      </c>
      <c r="W395" s="33">
        <f>Inventory[[#This Row],[Total Cost GBP]]/EURtoGBP</f>
        <v>0</v>
      </c>
      <c r="X395" s="33">
        <f>Inventory[[#This Row],[Total Cost GBP]]/USDtoGBP</f>
        <v>0</v>
      </c>
      <c r="Y395" s="33">
        <f>Inventory[[#This Row],[Total Cost GBP]]/CADtoGBP</f>
        <v>0</v>
      </c>
      <c r="Z395" s="33">
        <f>Inventory[[#This Row],[Total Cost GBP]]*AUDtoGBP</f>
        <v>0</v>
      </c>
      <c r="AA395" s="33"/>
      <c r="AB395" s="33"/>
    </row>
    <row r="396" spans="1:28" x14ac:dyDescent="0.25">
      <c r="A396" t="s">
        <v>923</v>
      </c>
      <c r="B396" t="s">
        <v>924</v>
      </c>
      <c r="C396" t="s">
        <v>112</v>
      </c>
      <c r="D396" t="s">
        <v>925</v>
      </c>
      <c r="E396">
        <v>2.4</v>
      </c>
      <c r="F396" t="s">
        <v>116</v>
      </c>
      <c r="G396" t="s">
        <v>1450</v>
      </c>
      <c r="H396">
        <v>3.1762353999999999</v>
      </c>
      <c r="I396" t="str">
        <f>IF(Inventory[[#This Row],[METAL]] = "925 Silver",  "7113.11.00"," 7113.19.00")</f>
        <v>7113.11.00</v>
      </c>
      <c r="J396" t="str">
        <f>IF(Inventory[[#This Row],[METAL]]= "925 Silver", "7113.11.10.00"," 7113.19.10.00")</f>
        <v>7113.11.10.00</v>
      </c>
      <c r="K396" t="str">
        <f>IF(Inventory[[#This Row],[METAL]] = "925 Silver",  "7113.11.00"," 7113.19.00")</f>
        <v>7113.11.00</v>
      </c>
      <c r="L396" s="106" t="str">
        <f>PROPER(Inventory[[#This Row],[METAL]] &amp; " " &amp; Inventory[[#This Row],[Item Type]])</f>
        <v>925 Silver Pendant</v>
      </c>
      <c r="M396" s="106" t="str">
        <f>IFERROR(VLOOKUP(Inventory[[#This Row],[Short Description]],Map!$G$12:$H$32,2,FALSE), IF(F395 = "925 Silver", "7113.11.10.00", "7113.19.29.00"))</f>
        <v>7113.11.10.00</v>
      </c>
      <c r="N396" s="106" t="str">
        <f>Inventory[[#This Row],[ASIN]] &amp; " " &amp; Inventory[[#This Row],[Short Description]]</f>
        <v>B071R98C28 Pen - Fishbone</v>
      </c>
      <c r="O396" s="33">
        <f>Inventory[[#This Row],[Total Price GBP]]/ EURtoGBP</f>
        <v>3.6054047550129686</v>
      </c>
      <c r="P396" s="33">
        <f>Inventory[[#This Row],[Total Price GBP]]/USDtoGBP</f>
        <v>4.3540910480436148</v>
      </c>
      <c r="Q396" s="33">
        <f>Inventory[[#This Row],[Total Price GBP]]/ CADtoGBP</f>
        <v>5.5734868385265042</v>
      </c>
      <c r="R396" s="33">
        <f>Inventory[[#This Row],[Total Price GBP]]/AUDtoGBP</f>
        <v>5.7048555930742149</v>
      </c>
      <c r="S396" s="33">
        <f>IFERROR(VLOOKUP(Inventory[[#This Row],[Assigned Item SKU]],skuQuantity[#All],2,FALSE),0)</f>
        <v>0</v>
      </c>
      <c r="T396" s="33" t="str">
        <f>PROPER(Inventory[[#This Row],[METAL]] &amp; " " &amp; Inventory[[#This Row],[Item Type]])</f>
        <v>925 Silver Pendant</v>
      </c>
      <c r="U396" s="33">
        <f>Inventory[[#This Row],[Quantity]]*Inventory[[#This Row],[Weight (g)]]</f>
        <v>0</v>
      </c>
      <c r="V396" s="33">
        <f>Inventory[[#This Row],[Total Price GBP]]*Inventory[[#This Row],[Quantity]]</f>
        <v>0</v>
      </c>
      <c r="W396" s="33">
        <f>Inventory[[#This Row],[Total Cost GBP]]/EURtoGBP</f>
        <v>0</v>
      </c>
      <c r="X396" s="33">
        <f>Inventory[[#This Row],[Total Cost GBP]]/USDtoGBP</f>
        <v>0</v>
      </c>
      <c r="Y396" s="33">
        <f>Inventory[[#This Row],[Total Cost GBP]]/CADtoGBP</f>
        <v>0</v>
      </c>
      <c r="Z396" s="33">
        <f>Inventory[[#This Row],[Total Cost GBP]]*AUDtoGBP</f>
        <v>0</v>
      </c>
      <c r="AA396" s="33"/>
      <c r="AB396" s="33"/>
    </row>
    <row r="397" spans="1:28" x14ac:dyDescent="0.25">
      <c r="A397" t="s">
        <v>926</v>
      </c>
      <c r="B397" t="s">
        <v>927</v>
      </c>
      <c r="C397" t="s">
        <v>112</v>
      </c>
      <c r="D397" t="s">
        <v>928</v>
      </c>
      <c r="E397">
        <v>1.7</v>
      </c>
      <c r="F397" t="s">
        <v>116</v>
      </c>
      <c r="G397" t="s">
        <v>1450</v>
      </c>
      <c r="H397">
        <v>2.2820559249999999</v>
      </c>
      <c r="I397" t="str">
        <f>IF(Inventory[[#This Row],[METAL]] = "925 Silver",  "7113.11.00"," 7113.19.00")</f>
        <v>7113.11.00</v>
      </c>
      <c r="J397" t="str">
        <f>IF(Inventory[[#This Row],[METAL]]= "925 Silver", "7113.11.10.00"," 7113.19.10.00")</f>
        <v>7113.11.10.00</v>
      </c>
      <c r="K397" t="str">
        <f>IF(Inventory[[#This Row],[METAL]] = "925 Silver",  "7113.11.00"," 7113.19.00")</f>
        <v>7113.11.00</v>
      </c>
      <c r="L397" s="106" t="str">
        <f>PROPER(Inventory[[#This Row],[METAL]] &amp; " " &amp; Inventory[[#This Row],[Item Type]])</f>
        <v>925 Silver Pendant</v>
      </c>
      <c r="M397" s="106" t="str">
        <f>IFERROR(VLOOKUP(Inventory[[#This Row],[Short Description]],Map!$G$12:$H$32,2,FALSE), IF(F396 = "925 Silver", "7113.11.10.00", "7113.19.29.00"))</f>
        <v>7113.11.10.00</v>
      </c>
      <c r="N397" s="106" t="str">
        <f>Inventory[[#This Row],[ASIN]] &amp; " " &amp; Inventory[[#This Row],[Short Description]]</f>
        <v>B06ZZV8KJF Pen - Owl</v>
      </c>
      <c r="O397" s="33">
        <f>Inventory[[#This Row],[Total Price GBP]]/ EURtoGBP</f>
        <v>2.5904047550129685</v>
      </c>
      <c r="P397" s="33">
        <f>Inventory[[#This Row],[Total Price GBP]]/USDtoGBP</f>
        <v>3.1283195427446562</v>
      </c>
      <c r="Q397" s="33">
        <f>Inventory[[#This Row],[Total Price GBP]]/ CADtoGBP</f>
        <v>4.0044288476757508</v>
      </c>
      <c r="R397" s="33">
        <f>Inventory[[#This Row],[Total Price GBP]]/AUDtoGBP</f>
        <v>4.0988144353042602</v>
      </c>
      <c r="S397" s="33">
        <f>IFERROR(VLOOKUP(Inventory[[#This Row],[Assigned Item SKU]],skuQuantity[#All],2,FALSE),0)</f>
        <v>0</v>
      </c>
      <c r="T397" s="33" t="str">
        <f>PROPER(Inventory[[#This Row],[METAL]] &amp; " " &amp; Inventory[[#This Row],[Item Type]])</f>
        <v>925 Silver Pendant</v>
      </c>
      <c r="U397" s="33">
        <f>Inventory[[#This Row],[Quantity]]*Inventory[[#This Row],[Weight (g)]]</f>
        <v>0</v>
      </c>
      <c r="V397" s="33">
        <f>Inventory[[#This Row],[Total Price GBP]]*Inventory[[#This Row],[Quantity]]</f>
        <v>0</v>
      </c>
      <c r="W397" s="33">
        <f>Inventory[[#This Row],[Total Cost GBP]]/EURtoGBP</f>
        <v>0</v>
      </c>
      <c r="X397" s="33">
        <f>Inventory[[#This Row],[Total Cost GBP]]/USDtoGBP</f>
        <v>0</v>
      </c>
      <c r="Y397" s="33">
        <f>Inventory[[#This Row],[Total Cost GBP]]/CADtoGBP</f>
        <v>0</v>
      </c>
      <c r="Z397" s="33">
        <f>Inventory[[#This Row],[Total Cost GBP]]*AUDtoGBP</f>
        <v>0</v>
      </c>
      <c r="AA397" s="33"/>
      <c r="AB397" s="33"/>
    </row>
    <row r="398" spans="1:28" x14ac:dyDescent="0.25">
      <c r="A398" t="s">
        <v>929</v>
      </c>
      <c r="B398" t="s">
        <v>930</v>
      </c>
      <c r="C398" t="s">
        <v>112</v>
      </c>
      <c r="D398" t="s">
        <v>931</v>
      </c>
      <c r="E398">
        <v>4</v>
      </c>
      <c r="F398" t="s">
        <v>116</v>
      </c>
      <c r="G398" t="s">
        <v>3196</v>
      </c>
      <c r="H398">
        <v>6.3653287000000001</v>
      </c>
      <c r="I398" t="str">
        <f>IF(Inventory[[#This Row],[METAL]] = "925 Silver",  "7113.11.00"," 7113.19.00")</f>
        <v>7113.11.00</v>
      </c>
      <c r="J398" t="str">
        <f>IF(Inventory[[#This Row],[METAL]]= "925 Silver", "7113.11.10.00"," 7113.19.10.00")</f>
        <v>7113.11.10.00</v>
      </c>
      <c r="K398" t="str">
        <f>IF(Inventory[[#This Row],[METAL]] = "925 Silver",  "7113.11.00"," 7113.19.00")</f>
        <v>7113.11.00</v>
      </c>
      <c r="L398" s="106" t="str">
        <f>PROPER(Inventory[[#This Row],[METAL]] &amp; " " &amp; Inventory[[#This Row],[Item Type]])</f>
        <v>925 Silver Pin</v>
      </c>
      <c r="M398" s="106" t="str">
        <f>IFERROR(VLOOKUP(Inventory[[#This Row],[Short Description]],Map!$G$12:$H$32,2,FALSE), IF(F397 = "925 Silver", "7113.11.10.00", "7113.19.29.00"))</f>
        <v>7113.11.10.00</v>
      </c>
      <c r="N398" s="106" t="str">
        <f>Inventory[[#This Row],[ASIN]] &amp; " " &amp; Inventory[[#This Row],[Short Description]]</f>
        <v>B071D3WXKC Pin - Sunflower</v>
      </c>
      <c r="O398" s="33">
        <f>Inventory[[#This Row],[Total Price GBP]]/ EURtoGBP</f>
        <v>7.2254047550129687</v>
      </c>
      <c r="P398" s="33">
        <f>Inventory[[#This Row],[Total Price GBP]]/USDtoGBP</f>
        <v>8.7258081408339887</v>
      </c>
      <c r="Q398" s="33">
        <f>Inventory[[#This Row],[Total Price GBP]]/ CADtoGBP</f>
        <v>11.169536027570571</v>
      </c>
      <c r="R398" s="33">
        <f>Inventory[[#This Row],[Total Price GBP]]/AUDtoGBP</f>
        <v>11.432805338027157</v>
      </c>
      <c r="S398" s="33">
        <f>IFERROR(VLOOKUP(Inventory[[#This Row],[Assigned Item SKU]],skuQuantity[#All],2,FALSE),0)</f>
        <v>0</v>
      </c>
      <c r="T398" s="33" t="str">
        <f>PROPER(Inventory[[#This Row],[METAL]] &amp; " " &amp; Inventory[[#This Row],[Item Type]])</f>
        <v>925 Silver Pin</v>
      </c>
      <c r="U398" s="33">
        <f>Inventory[[#This Row],[Quantity]]*Inventory[[#This Row],[Weight (g)]]</f>
        <v>0</v>
      </c>
      <c r="V398" s="33">
        <f>Inventory[[#This Row],[Total Price GBP]]*Inventory[[#This Row],[Quantity]]</f>
        <v>0</v>
      </c>
      <c r="W398" s="33">
        <f>Inventory[[#This Row],[Total Cost GBP]]/EURtoGBP</f>
        <v>0</v>
      </c>
      <c r="X398" s="33">
        <f>Inventory[[#This Row],[Total Cost GBP]]/USDtoGBP</f>
        <v>0</v>
      </c>
      <c r="Y398" s="33">
        <f>Inventory[[#This Row],[Total Cost GBP]]/CADtoGBP</f>
        <v>0</v>
      </c>
      <c r="Z398" s="33">
        <f>Inventory[[#This Row],[Total Cost GBP]]*AUDtoGBP</f>
        <v>0</v>
      </c>
      <c r="AA398" s="33"/>
      <c r="AB398" s="33"/>
    </row>
    <row r="399" spans="1:28" x14ac:dyDescent="0.25">
      <c r="A399" t="s">
        <v>932</v>
      </c>
      <c r="B399" t="s">
        <v>933</v>
      </c>
      <c r="C399" t="s">
        <v>112</v>
      </c>
      <c r="D399" t="s">
        <v>934</v>
      </c>
      <c r="E399">
        <v>5.8</v>
      </c>
      <c r="F399" t="s">
        <v>116</v>
      </c>
      <c r="G399" t="s">
        <v>3196</v>
      </c>
      <c r="H399">
        <v>8.2153551999999994</v>
      </c>
      <c r="I399" t="str">
        <f>IF(Inventory[[#This Row],[METAL]] = "925 Silver",  "7113.11.00"," 7113.19.00")</f>
        <v>7113.11.00</v>
      </c>
      <c r="J399" t="str">
        <f>IF(Inventory[[#This Row],[METAL]]= "925 Silver", "7113.11.10.00"," 7113.19.10.00")</f>
        <v>7113.11.10.00</v>
      </c>
      <c r="K399" t="str">
        <f>IF(Inventory[[#This Row],[METAL]] = "925 Silver",  "7113.11.00"," 7113.19.00")</f>
        <v>7113.11.00</v>
      </c>
      <c r="L399" s="106" t="str">
        <f>PROPER(Inventory[[#This Row],[METAL]] &amp; " " &amp; Inventory[[#This Row],[Item Type]])</f>
        <v>925 Silver Pin</v>
      </c>
      <c r="M399" s="106" t="str">
        <f>IFERROR(VLOOKUP(Inventory[[#This Row],[Short Description]],Map!$G$12:$H$32,2,FALSE), IF(F398 = "925 Silver", "7113.11.10.00", "7113.19.29.00"))</f>
        <v>7113.11.10.00</v>
      </c>
      <c r="N399" s="106" t="str">
        <f>Inventory[[#This Row],[ASIN]] &amp; " " &amp; Inventory[[#This Row],[Short Description]]</f>
        <v>B071YCGHGQ Pin - Rose</v>
      </c>
      <c r="O399" s="33">
        <f>Inventory[[#This Row],[Total Price GBP]]/ EURtoGBP</f>
        <v>9.3254047550129684</v>
      </c>
      <c r="P399" s="33">
        <f>Inventory[[#This Row],[Total Price GBP]]/USDtoGBP</f>
        <v>11.26188711731459</v>
      </c>
      <c r="Q399" s="33">
        <f>Inventory[[#This Row],[Total Price GBP]]/ CADtoGBP</f>
        <v>14.415862905192819</v>
      </c>
      <c r="R399" s="33">
        <f>Inventory[[#This Row],[Total Price GBP]]/AUDtoGBP</f>
        <v>14.755649112723614</v>
      </c>
      <c r="S399" s="33">
        <f>IFERROR(VLOOKUP(Inventory[[#This Row],[Assigned Item SKU]],skuQuantity[#All],2,FALSE),0)</f>
        <v>0</v>
      </c>
      <c r="T399" s="33" t="str">
        <f>PROPER(Inventory[[#This Row],[METAL]] &amp; " " &amp; Inventory[[#This Row],[Item Type]])</f>
        <v>925 Silver Pin</v>
      </c>
      <c r="U399" s="33">
        <f>Inventory[[#This Row],[Quantity]]*Inventory[[#This Row],[Weight (g)]]</f>
        <v>0</v>
      </c>
      <c r="V399" s="33">
        <f>Inventory[[#This Row],[Total Price GBP]]*Inventory[[#This Row],[Quantity]]</f>
        <v>0</v>
      </c>
      <c r="W399" s="33">
        <f>Inventory[[#This Row],[Total Cost GBP]]/EURtoGBP</f>
        <v>0</v>
      </c>
      <c r="X399" s="33">
        <f>Inventory[[#This Row],[Total Cost GBP]]/USDtoGBP</f>
        <v>0</v>
      </c>
      <c r="Y399" s="33">
        <f>Inventory[[#This Row],[Total Cost GBP]]/CADtoGBP</f>
        <v>0</v>
      </c>
      <c r="Z399" s="33">
        <f>Inventory[[#This Row],[Total Cost GBP]]*AUDtoGBP</f>
        <v>0</v>
      </c>
      <c r="AA399" s="33"/>
      <c r="AB399" s="33"/>
    </row>
    <row r="400" spans="1:28" x14ac:dyDescent="0.25">
      <c r="A400" t="s">
        <v>935</v>
      </c>
      <c r="B400" t="s">
        <v>936</v>
      </c>
      <c r="C400" t="s">
        <v>112</v>
      </c>
      <c r="D400" t="s">
        <v>937</v>
      </c>
      <c r="E400">
        <v>2</v>
      </c>
      <c r="F400" t="s">
        <v>116</v>
      </c>
      <c r="G400" t="s">
        <v>3196</v>
      </c>
      <c r="H400">
        <v>2.6652757</v>
      </c>
      <c r="I400" t="str">
        <f>IF(Inventory[[#This Row],[METAL]] = "925 Silver",  "7113.11.00"," 7113.19.00")</f>
        <v>7113.11.00</v>
      </c>
      <c r="J400" t="str">
        <f>IF(Inventory[[#This Row],[METAL]]= "925 Silver", "7113.11.10.00"," 7113.19.10.00")</f>
        <v>7113.11.10.00</v>
      </c>
      <c r="K400" t="str">
        <f>IF(Inventory[[#This Row],[METAL]] = "925 Silver",  "7113.11.00"," 7113.19.00")</f>
        <v>7113.11.00</v>
      </c>
      <c r="L400" s="106" t="str">
        <f>PROPER(Inventory[[#This Row],[METAL]] &amp; " " &amp; Inventory[[#This Row],[Item Type]])</f>
        <v>925 Silver Pin</v>
      </c>
      <c r="M400" s="106" t="str">
        <f>IFERROR(VLOOKUP(Inventory[[#This Row],[Short Description]],Map!$G$12:$H$32,2,FALSE), IF(F399 = "925 Silver", "7113.11.10.00", "7113.19.29.00"))</f>
        <v>7113.11.10.00</v>
      </c>
      <c r="N400" s="106" t="str">
        <f>Inventory[[#This Row],[ASIN]] &amp; " " &amp; Inventory[[#This Row],[Short Description]]</f>
        <v>B06ZZ1T8X7 Pin - Seahorse</v>
      </c>
      <c r="O400" s="33">
        <f>Inventory[[#This Row],[Total Price GBP]]/ EURtoGBP</f>
        <v>3.0254047550129686</v>
      </c>
      <c r="P400" s="33">
        <f>Inventory[[#This Row],[Total Price GBP]]/USDtoGBP</f>
        <v>3.6536501878727812</v>
      </c>
      <c r="Q400" s="33">
        <f>Inventory[[#This Row],[Total Price GBP]]/ CADtoGBP</f>
        <v>4.6768822723260737</v>
      </c>
      <c r="R400" s="33">
        <f>Inventory[[#This Row],[Total Price GBP]]/AUDtoGBP</f>
        <v>4.7871177886342409</v>
      </c>
      <c r="S400" s="33">
        <f>IFERROR(VLOOKUP(Inventory[[#This Row],[Assigned Item SKU]],skuQuantity[#All],2,FALSE),0)</f>
        <v>0</v>
      </c>
      <c r="T400" s="33" t="str">
        <f>PROPER(Inventory[[#This Row],[METAL]] &amp; " " &amp; Inventory[[#This Row],[Item Type]])</f>
        <v>925 Silver Pin</v>
      </c>
      <c r="U400" s="33">
        <f>Inventory[[#This Row],[Quantity]]*Inventory[[#This Row],[Weight (g)]]</f>
        <v>0</v>
      </c>
      <c r="V400" s="33">
        <f>Inventory[[#This Row],[Total Price GBP]]*Inventory[[#This Row],[Quantity]]</f>
        <v>0</v>
      </c>
      <c r="W400" s="33">
        <f>Inventory[[#This Row],[Total Cost GBP]]/EURtoGBP</f>
        <v>0</v>
      </c>
      <c r="X400" s="33">
        <f>Inventory[[#This Row],[Total Cost GBP]]/USDtoGBP</f>
        <v>0</v>
      </c>
      <c r="Y400" s="33">
        <f>Inventory[[#This Row],[Total Cost GBP]]/CADtoGBP</f>
        <v>0</v>
      </c>
      <c r="Z400" s="33">
        <f>Inventory[[#This Row],[Total Cost GBP]]*AUDtoGBP</f>
        <v>0</v>
      </c>
      <c r="AA400" s="33"/>
      <c r="AB400" s="33"/>
    </row>
    <row r="401" spans="1:28" x14ac:dyDescent="0.25">
      <c r="A401" t="s">
        <v>938</v>
      </c>
      <c r="B401" t="s">
        <v>939</v>
      </c>
      <c r="C401" t="s">
        <v>112</v>
      </c>
      <c r="D401" t="s">
        <v>940</v>
      </c>
      <c r="E401">
        <v>2.6</v>
      </c>
      <c r="F401" t="s">
        <v>116</v>
      </c>
      <c r="G401" t="s">
        <v>3196</v>
      </c>
      <c r="H401">
        <v>3.4317152499999999</v>
      </c>
      <c r="I401" t="str">
        <f>IF(Inventory[[#This Row],[METAL]] = "925 Silver",  "7113.11.00"," 7113.19.00")</f>
        <v>7113.11.00</v>
      </c>
      <c r="J401" t="str">
        <f>IF(Inventory[[#This Row],[METAL]]= "925 Silver", "7113.11.10.00"," 7113.19.10.00")</f>
        <v>7113.11.10.00</v>
      </c>
      <c r="K401" t="str">
        <f>IF(Inventory[[#This Row],[METAL]] = "925 Silver",  "7113.11.00"," 7113.19.00")</f>
        <v>7113.11.00</v>
      </c>
      <c r="L401" s="106" t="str">
        <f>PROPER(Inventory[[#This Row],[METAL]] &amp; " " &amp; Inventory[[#This Row],[Item Type]])</f>
        <v>925 Silver Pin</v>
      </c>
      <c r="M401" s="106" t="str">
        <f>IFERROR(VLOOKUP(Inventory[[#This Row],[Short Description]],Map!$G$12:$H$32,2,FALSE), IF(F400 = "925 Silver", "7113.11.10.00", "7113.19.29.00"))</f>
        <v>7113.11.10.00</v>
      </c>
      <c r="N401" s="106" t="str">
        <f>Inventory[[#This Row],[ASIN]] &amp; " " &amp; Inventory[[#This Row],[Short Description]]</f>
        <v>B071CTDQML Pin - Calibri</v>
      </c>
      <c r="O401" s="33">
        <f>Inventory[[#This Row],[Total Price GBP]]/ EURtoGBP</f>
        <v>3.8954047550129687</v>
      </c>
      <c r="P401" s="33">
        <f>Inventory[[#This Row],[Total Price GBP]]/USDtoGBP</f>
        <v>4.7043114781290312</v>
      </c>
      <c r="Q401" s="33">
        <f>Inventory[[#This Row],[Total Price GBP]]/ CADtoGBP</f>
        <v>6.0217891216267194</v>
      </c>
      <c r="R401" s="33">
        <f>Inventory[[#This Row],[Total Price GBP]]/AUDtoGBP</f>
        <v>6.1637244952942014</v>
      </c>
      <c r="S401" s="33">
        <f>IFERROR(VLOOKUP(Inventory[[#This Row],[Assigned Item SKU]],skuQuantity[#All],2,FALSE),0)</f>
        <v>0</v>
      </c>
      <c r="T401" s="33" t="str">
        <f>PROPER(Inventory[[#This Row],[METAL]] &amp; " " &amp; Inventory[[#This Row],[Item Type]])</f>
        <v>925 Silver Pin</v>
      </c>
      <c r="U401" s="33">
        <f>Inventory[[#This Row],[Quantity]]*Inventory[[#This Row],[Weight (g)]]</f>
        <v>0</v>
      </c>
      <c r="V401" s="33">
        <f>Inventory[[#This Row],[Total Price GBP]]*Inventory[[#This Row],[Quantity]]</f>
        <v>0</v>
      </c>
      <c r="W401" s="33">
        <f>Inventory[[#This Row],[Total Cost GBP]]/EURtoGBP</f>
        <v>0</v>
      </c>
      <c r="X401" s="33">
        <f>Inventory[[#This Row],[Total Cost GBP]]/USDtoGBP</f>
        <v>0</v>
      </c>
      <c r="Y401" s="33">
        <f>Inventory[[#This Row],[Total Cost GBP]]/CADtoGBP</f>
        <v>0</v>
      </c>
      <c r="Z401" s="33">
        <f>Inventory[[#This Row],[Total Cost GBP]]*AUDtoGBP</f>
        <v>0</v>
      </c>
      <c r="AA401" s="33"/>
      <c r="AB401" s="33"/>
    </row>
    <row r="402" spans="1:28" x14ac:dyDescent="0.25">
      <c r="A402" t="s">
        <v>941</v>
      </c>
      <c r="B402" t="s">
        <v>942</v>
      </c>
      <c r="C402" t="s">
        <v>112</v>
      </c>
      <c r="D402" t="s">
        <v>943</v>
      </c>
      <c r="E402">
        <v>3</v>
      </c>
      <c r="F402" t="s">
        <v>116</v>
      </c>
      <c r="G402" t="s">
        <v>3196</v>
      </c>
      <c r="H402">
        <v>3.9426749499999998</v>
      </c>
      <c r="I402" t="str">
        <f>IF(Inventory[[#This Row],[METAL]] = "925 Silver",  "7113.11.00"," 7113.19.00")</f>
        <v>7113.11.00</v>
      </c>
      <c r="J402" t="str">
        <f>IF(Inventory[[#This Row],[METAL]]= "925 Silver", "7113.11.10.00"," 7113.19.10.00")</f>
        <v>7113.11.10.00</v>
      </c>
      <c r="K402" t="str">
        <f>IF(Inventory[[#This Row],[METAL]] = "925 Silver",  "7113.11.00"," 7113.19.00")</f>
        <v>7113.11.00</v>
      </c>
      <c r="L402" s="106" t="str">
        <f>PROPER(Inventory[[#This Row],[METAL]] &amp; " " &amp; Inventory[[#This Row],[Item Type]])</f>
        <v>925 Silver Pin</v>
      </c>
      <c r="M402" s="106" t="str">
        <f>IFERROR(VLOOKUP(Inventory[[#This Row],[Short Description]],Map!$G$12:$H$32,2,FALSE), IF(F401 = "925 Silver", "7113.11.10.00", "7113.19.29.00"))</f>
        <v>7113.11.10.00</v>
      </c>
      <c r="N402" s="106" t="str">
        <f>Inventory[[#This Row],[ASIN]] &amp; " " &amp; Inventory[[#This Row],[Short Description]]</f>
        <v>B06ZYQV66Y Pin - Mouse</v>
      </c>
      <c r="O402" s="33">
        <f>Inventory[[#This Row],[Total Price GBP]]/ EURtoGBP</f>
        <v>4.4754047550129687</v>
      </c>
      <c r="P402" s="33">
        <f>Inventory[[#This Row],[Total Price GBP]]/USDtoGBP</f>
        <v>5.4047523382998639</v>
      </c>
      <c r="Q402" s="33">
        <f>Inventory[[#This Row],[Total Price GBP]]/ CADtoGBP</f>
        <v>6.9183936878271499</v>
      </c>
      <c r="R402" s="33">
        <f>Inventory[[#This Row],[Total Price GBP]]/AUDtoGBP</f>
        <v>7.0814622997341754</v>
      </c>
      <c r="S402" s="33">
        <f>IFERROR(VLOOKUP(Inventory[[#This Row],[Assigned Item SKU]],skuQuantity[#All],2,FALSE),0)</f>
        <v>0</v>
      </c>
      <c r="T402" s="33" t="str">
        <f>PROPER(Inventory[[#This Row],[METAL]] &amp; " " &amp; Inventory[[#This Row],[Item Type]])</f>
        <v>925 Silver Pin</v>
      </c>
      <c r="U402" s="33">
        <f>Inventory[[#This Row],[Quantity]]*Inventory[[#This Row],[Weight (g)]]</f>
        <v>0</v>
      </c>
      <c r="V402" s="33">
        <f>Inventory[[#This Row],[Total Price GBP]]*Inventory[[#This Row],[Quantity]]</f>
        <v>0</v>
      </c>
      <c r="W402" s="33">
        <f>Inventory[[#This Row],[Total Cost GBP]]/EURtoGBP</f>
        <v>0</v>
      </c>
      <c r="X402" s="33">
        <f>Inventory[[#This Row],[Total Cost GBP]]/USDtoGBP</f>
        <v>0</v>
      </c>
      <c r="Y402" s="33">
        <f>Inventory[[#This Row],[Total Cost GBP]]/CADtoGBP</f>
        <v>0</v>
      </c>
      <c r="Z402" s="33">
        <f>Inventory[[#This Row],[Total Cost GBP]]*AUDtoGBP</f>
        <v>0</v>
      </c>
      <c r="AA402" s="33"/>
      <c r="AB402" s="33"/>
    </row>
    <row r="403" spans="1:28" x14ac:dyDescent="0.25">
      <c r="A403" t="s">
        <v>944</v>
      </c>
      <c r="B403" t="s">
        <v>945</v>
      </c>
      <c r="C403" t="s">
        <v>112</v>
      </c>
      <c r="D403" t="s">
        <v>943</v>
      </c>
      <c r="E403">
        <v>3</v>
      </c>
      <c r="F403" t="s">
        <v>116</v>
      </c>
      <c r="G403" t="s">
        <v>3196</v>
      </c>
      <c r="H403">
        <v>3.9426749499999998</v>
      </c>
      <c r="I403" t="str">
        <f>IF(Inventory[[#This Row],[METAL]] = "925 Silver",  "7113.11.00"," 7113.19.00")</f>
        <v>7113.11.00</v>
      </c>
      <c r="J403" t="str">
        <f>IF(Inventory[[#This Row],[METAL]]= "925 Silver", "7113.11.10.00"," 7113.19.10.00")</f>
        <v>7113.11.10.00</v>
      </c>
      <c r="K403" t="str">
        <f>IF(Inventory[[#This Row],[METAL]] = "925 Silver",  "7113.11.00"," 7113.19.00")</f>
        <v>7113.11.00</v>
      </c>
      <c r="L403" s="106" t="str">
        <f>PROPER(Inventory[[#This Row],[METAL]] &amp; " " &amp; Inventory[[#This Row],[Item Type]])</f>
        <v>925 Silver Pin</v>
      </c>
      <c r="M403" s="106" t="str">
        <f>IFERROR(VLOOKUP(Inventory[[#This Row],[Short Description]],Map!$G$12:$H$32,2,FALSE), IF(F402 = "925 Silver", "7113.11.10.00", "7113.19.29.00"))</f>
        <v>7113.11.10.00</v>
      </c>
      <c r="N403" s="106" t="str">
        <f>Inventory[[#This Row],[ASIN]] &amp; " " &amp; Inventory[[#This Row],[Short Description]]</f>
        <v>B071DDF47N Pin - Mouse</v>
      </c>
      <c r="O403" s="33">
        <f>Inventory[[#This Row],[Total Price GBP]]/ EURtoGBP</f>
        <v>4.4754047550129687</v>
      </c>
      <c r="P403" s="33">
        <f>Inventory[[#This Row],[Total Price GBP]]/USDtoGBP</f>
        <v>5.4047523382998639</v>
      </c>
      <c r="Q403" s="33">
        <f>Inventory[[#This Row],[Total Price GBP]]/ CADtoGBP</f>
        <v>6.9183936878271499</v>
      </c>
      <c r="R403" s="33">
        <f>Inventory[[#This Row],[Total Price GBP]]/AUDtoGBP</f>
        <v>7.0814622997341754</v>
      </c>
      <c r="S403" s="33">
        <f>IFERROR(VLOOKUP(Inventory[[#This Row],[Assigned Item SKU]],skuQuantity[#All],2,FALSE),0)</f>
        <v>0</v>
      </c>
      <c r="T403" s="33" t="str">
        <f>PROPER(Inventory[[#This Row],[METAL]] &amp; " " &amp; Inventory[[#This Row],[Item Type]])</f>
        <v>925 Silver Pin</v>
      </c>
      <c r="U403" s="33">
        <f>Inventory[[#This Row],[Quantity]]*Inventory[[#This Row],[Weight (g)]]</f>
        <v>0</v>
      </c>
      <c r="V403" s="33">
        <f>Inventory[[#This Row],[Total Price GBP]]*Inventory[[#This Row],[Quantity]]</f>
        <v>0</v>
      </c>
      <c r="W403" s="33">
        <f>Inventory[[#This Row],[Total Cost GBP]]/EURtoGBP</f>
        <v>0</v>
      </c>
      <c r="X403" s="33">
        <f>Inventory[[#This Row],[Total Cost GBP]]/USDtoGBP</f>
        <v>0</v>
      </c>
      <c r="Y403" s="33">
        <f>Inventory[[#This Row],[Total Cost GBP]]/CADtoGBP</f>
        <v>0</v>
      </c>
      <c r="Z403" s="33">
        <f>Inventory[[#This Row],[Total Cost GBP]]*AUDtoGBP</f>
        <v>0</v>
      </c>
      <c r="AA403" s="33"/>
      <c r="AB403" s="33"/>
    </row>
    <row r="404" spans="1:28" x14ac:dyDescent="0.25">
      <c r="A404" t="s">
        <v>946</v>
      </c>
      <c r="B404" t="s">
        <v>947</v>
      </c>
      <c r="C404" t="s">
        <v>112</v>
      </c>
      <c r="D404" t="s">
        <v>943</v>
      </c>
      <c r="E404">
        <v>3</v>
      </c>
      <c r="F404" t="s">
        <v>116</v>
      </c>
      <c r="G404" t="s">
        <v>3196</v>
      </c>
      <c r="H404">
        <v>3.9426749499999998</v>
      </c>
      <c r="I404" t="str">
        <f>IF(Inventory[[#This Row],[METAL]] = "925 Silver",  "7113.11.00"," 7113.19.00")</f>
        <v>7113.11.00</v>
      </c>
      <c r="J404" t="str">
        <f>IF(Inventory[[#This Row],[METAL]]= "925 Silver", "7113.11.10.00"," 7113.19.10.00")</f>
        <v>7113.11.10.00</v>
      </c>
      <c r="K404" t="str">
        <f>IF(Inventory[[#This Row],[METAL]] = "925 Silver",  "7113.11.00"," 7113.19.00")</f>
        <v>7113.11.00</v>
      </c>
      <c r="L404" s="106" t="str">
        <f>PROPER(Inventory[[#This Row],[METAL]] &amp; " " &amp; Inventory[[#This Row],[Item Type]])</f>
        <v>925 Silver Pin</v>
      </c>
      <c r="M404" s="106" t="str">
        <f>IFERROR(VLOOKUP(Inventory[[#This Row],[Short Description]],Map!$G$12:$H$32,2,FALSE), IF(F403 = "925 Silver", "7113.11.10.00", "7113.19.29.00"))</f>
        <v>7113.11.10.00</v>
      </c>
      <c r="N404" s="106" t="str">
        <f>Inventory[[#This Row],[ASIN]] &amp; " " &amp; Inventory[[#This Row],[Short Description]]</f>
        <v>B06ZYQV3C8 Pin - Mouse</v>
      </c>
      <c r="O404" s="33">
        <f>Inventory[[#This Row],[Total Price GBP]]/ EURtoGBP</f>
        <v>4.4754047550129687</v>
      </c>
      <c r="P404" s="33">
        <f>Inventory[[#This Row],[Total Price GBP]]/USDtoGBP</f>
        <v>5.4047523382998639</v>
      </c>
      <c r="Q404" s="33">
        <f>Inventory[[#This Row],[Total Price GBP]]/ CADtoGBP</f>
        <v>6.9183936878271499</v>
      </c>
      <c r="R404" s="33">
        <f>Inventory[[#This Row],[Total Price GBP]]/AUDtoGBP</f>
        <v>7.0814622997341754</v>
      </c>
      <c r="S404" s="33">
        <f>IFERROR(VLOOKUP(Inventory[[#This Row],[Assigned Item SKU]],skuQuantity[#All],2,FALSE),0)</f>
        <v>0</v>
      </c>
      <c r="T404" s="33" t="str">
        <f>PROPER(Inventory[[#This Row],[METAL]] &amp; " " &amp; Inventory[[#This Row],[Item Type]])</f>
        <v>925 Silver Pin</v>
      </c>
      <c r="U404" s="33">
        <f>Inventory[[#This Row],[Quantity]]*Inventory[[#This Row],[Weight (g)]]</f>
        <v>0</v>
      </c>
      <c r="V404" s="33">
        <f>Inventory[[#This Row],[Total Price GBP]]*Inventory[[#This Row],[Quantity]]</f>
        <v>0</v>
      </c>
      <c r="W404" s="33">
        <f>Inventory[[#This Row],[Total Cost GBP]]/EURtoGBP</f>
        <v>0</v>
      </c>
      <c r="X404" s="33">
        <f>Inventory[[#This Row],[Total Cost GBP]]/USDtoGBP</f>
        <v>0</v>
      </c>
      <c r="Y404" s="33">
        <f>Inventory[[#This Row],[Total Cost GBP]]/CADtoGBP</f>
        <v>0</v>
      </c>
      <c r="Z404" s="33">
        <f>Inventory[[#This Row],[Total Cost GBP]]*AUDtoGBP</f>
        <v>0</v>
      </c>
      <c r="AA404" s="33"/>
      <c r="AB404" s="33"/>
    </row>
    <row r="405" spans="1:28" x14ac:dyDescent="0.25">
      <c r="A405" t="s">
        <v>948</v>
      </c>
      <c r="B405" t="s">
        <v>949</v>
      </c>
      <c r="C405" t="s">
        <v>112</v>
      </c>
      <c r="D405" t="s">
        <v>943</v>
      </c>
      <c r="E405">
        <v>3</v>
      </c>
      <c r="F405" t="s">
        <v>116</v>
      </c>
      <c r="G405" t="s">
        <v>3196</v>
      </c>
      <c r="H405">
        <v>3.9426749499999998</v>
      </c>
      <c r="I405" t="str">
        <f>IF(Inventory[[#This Row],[METAL]] = "925 Silver",  "7113.11.00"," 7113.19.00")</f>
        <v>7113.11.00</v>
      </c>
      <c r="J405" t="str">
        <f>IF(Inventory[[#This Row],[METAL]]= "925 Silver", "7113.11.10.00"," 7113.19.10.00")</f>
        <v>7113.11.10.00</v>
      </c>
      <c r="K405" t="str">
        <f>IF(Inventory[[#This Row],[METAL]] = "925 Silver",  "7113.11.00"," 7113.19.00")</f>
        <v>7113.11.00</v>
      </c>
      <c r="L405" s="106" t="str">
        <f>PROPER(Inventory[[#This Row],[METAL]] &amp; " " &amp; Inventory[[#This Row],[Item Type]])</f>
        <v>925 Silver Pin</v>
      </c>
      <c r="M405" s="106" t="str">
        <f>IFERROR(VLOOKUP(Inventory[[#This Row],[Short Description]],Map!$G$12:$H$32,2,FALSE), IF(F404 = "925 Silver", "7113.11.10.00", "7113.19.29.00"))</f>
        <v>7113.11.10.00</v>
      </c>
      <c r="N405" s="106" t="str">
        <f>Inventory[[#This Row],[ASIN]] &amp; " " &amp; Inventory[[#This Row],[Short Description]]</f>
        <v>B071XSR69C Pin - Mouse</v>
      </c>
      <c r="O405" s="33">
        <f>Inventory[[#This Row],[Total Price GBP]]/ EURtoGBP</f>
        <v>4.4754047550129687</v>
      </c>
      <c r="P405" s="33">
        <f>Inventory[[#This Row],[Total Price GBP]]/USDtoGBP</f>
        <v>5.4047523382998639</v>
      </c>
      <c r="Q405" s="33">
        <f>Inventory[[#This Row],[Total Price GBP]]/ CADtoGBP</f>
        <v>6.9183936878271499</v>
      </c>
      <c r="R405" s="33">
        <f>Inventory[[#This Row],[Total Price GBP]]/AUDtoGBP</f>
        <v>7.0814622997341754</v>
      </c>
      <c r="S405" s="33">
        <f>IFERROR(VLOOKUP(Inventory[[#This Row],[Assigned Item SKU]],skuQuantity[#All],2,FALSE),0)</f>
        <v>0</v>
      </c>
      <c r="T405" s="33" t="str">
        <f>PROPER(Inventory[[#This Row],[METAL]] &amp; " " &amp; Inventory[[#This Row],[Item Type]])</f>
        <v>925 Silver Pin</v>
      </c>
      <c r="U405" s="33">
        <f>Inventory[[#This Row],[Quantity]]*Inventory[[#This Row],[Weight (g)]]</f>
        <v>0</v>
      </c>
      <c r="V405" s="33">
        <f>Inventory[[#This Row],[Total Price GBP]]*Inventory[[#This Row],[Quantity]]</f>
        <v>0</v>
      </c>
      <c r="W405" s="33">
        <f>Inventory[[#This Row],[Total Cost GBP]]/EURtoGBP</f>
        <v>0</v>
      </c>
      <c r="X405" s="33">
        <f>Inventory[[#This Row],[Total Cost GBP]]/USDtoGBP</f>
        <v>0</v>
      </c>
      <c r="Y405" s="33">
        <f>Inventory[[#This Row],[Total Cost GBP]]/CADtoGBP</f>
        <v>0</v>
      </c>
      <c r="Z405" s="33">
        <f>Inventory[[#This Row],[Total Cost GBP]]*AUDtoGBP</f>
        <v>0</v>
      </c>
      <c r="AA405" s="33"/>
      <c r="AB405" s="33"/>
    </row>
    <row r="406" spans="1:28" x14ac:dyDescent="0.25">
      <c r="A406" t="s">
        <v>950</v>
      </c>
      <c r="B406" t="s">
        <v>951</v>
      </c>
      <c r="C406" t="s">
        <v>112</v>
      </c>
      <c r="D406" t="s">
        <v>3252</v>
      </c>
      <c r="E406">
        <v>2.5</v>
      </c>
      <c r="F406" t="s">
        <v>116</v>
      </c>
      <c r="G406" t="s">
        <v>1309</v>
      </c>
      <c r="H406">
        <v>3.3039753250000001</v>
      </c>
      <c r="I406" t="str">
        <f>IF(Inventory[[#This Row],[METAL]] = "925 Silver",  "7113.11.00"," 7113.19.00")</f>
        <v>7113.11.00</v>
      </c>
      <c r="J406" t="str">
        <f>IF(Inventory[[#This Row],[METAL]]= "925 Silver", "7113.11.10.00"," 7113.19.10.00")</f>
        <v>7113.11.10.00</v>
      </c>
      <c r="K406" t="str">
        <f>IF(Inventory[[#This Row],[METAL]] = "925 Silver",  "7113.11.00"," 7113.19.00")</f>
        <v>7113.11.00</v>
      </c>
      <c r="L406" s="106" t="str">
        <f>PROPER(Inventory[[#This Row],[METAL]] &amp; " " &amp; Inventory[[#This Row],[Item Type]])</f>
        <v>925 Silver Earrings</v>
      </c>
      <c r="M406" s="106" t="str">
        <f>IFERROR(VLOOKUP(Inventory[[#This Row],[Short Description]],Map!$G$12:$H$32,2,FALSE), IF(F405 = "925 Silver", "7113.11.10.00", "7113.19.29.00"))</f>
        <v>7113.11.10.00</v>
      </c>
      <c r="N406" s="106" t="str">
        <f>Inventory[[#This Row],[ASIN]] &amp; " " &amp; Inventory[[#This Row],[Short Description]]</f>
        <v>B071CHQJ52 Earrings - multicolour 3 stones, stud</v>
      </c>
      <c r="O406" s="33">
        <f>Inventory[[#This Row],[Total Price GBP]]/ EURtoGBP</f>
        <v>3.7504047550129691</v>
      </c>
      <c r="P406" s="33">
        <f>Inventory[[#This Row],[Total Price GBP]]/USDtoGBP</f>
        <v>4.529201263086323</v>
      </c>
      <c r="Q406" s="33">
        <f>Inventory[[#This Row],[Total Price GBP]]/ CADtoGBP</f>
        <v>5.7976379800766118</v>
      </c>
      <c r="R406" s="33">
        <f>Inventory[[#This Row],[Total Price GBP]]/AUDtoGBP</f>
        <v>5.9342900441842081</v>
      </c>
      <c r="S406" s="33">
        <f>IFERROR(VLOOKUP(Inventory[[#This Row],[Assigned Item SKU]],skuQuantity[#All],2,FALSE),0)</f>
        <v>0</v>
      </c>
      <c r="T406" s="33" t="str">
        <f>PROPER(Inventory[[#This Row],[METAL]] &amp; " " &amp; Inventory[[#This Row],[Item Type]])</f>
        <v>925 Silver Earrings</v>
      </c>
      <c r="U406" s="33">
        <f>Inventory[[#This Row],[Quantity]]*Inventory[[#This Row],[Weight (g)]]</f>
        <v>0</v>
      </c>
      <c r="V406" s="33">
        <f>Inventory[[#This Row],[Total Price GBP]]*Inventory[[#This Row],[Quantity]]</f>
        <v>0</v>
      </c>
      <c r="W406" s="33">
        <f>Inventory[[#This Row],[Total Cost GBP]]/EURtoGBP</f>
        <v>0</v>
      </c>
      <c r="X406" s="33">
        <f>Inventory[[#This Row],[Total Cost GBP]]/USDtoGBP</f>
        <v>0</v>
      </c>
      <c r="Y406" s="33">
        <f>Inventory[[#This Row],[Total Cost GBP]]/CADtoGBP</f>
        <v>0</v>
      </c>
      <c r="Z406" s="33">
        <f>Inventory[[#This Row],[Total Cost GBP]]*AUDtoGBP</f>
        <v>0</v>
      </c>
      <c r="AA406" s="33"/>
      <c r="AB406" s="33"/>
    </row>
    <row r="407" spans="1:28" x14ac:dyDescent="0.25">
      <c r="A407" t="s">
        <v>952</v>
      </c>
      <c r="B407" t="s">
        <v>953</v>
      </c>
      <c r="C407" t="s">
        <v>112</v>
      </c>
      <c r="D407" t="s">
        <v>3252</v>
      </c>
      <c r="E407">
        <v>2.5</v>
      </c>
      <c r="F407" t="s">
        <v>116</v>
      </c>
      <c r="G407" t="s">
        <v>1309</v>
      </c>
      <c r="H407">
        <v>3.986723200000001</v>
      </c>
      <c r="I407" t="str">
        <f>IF(Inventory[[#This Row],[METAL]] = "925 Silver",  "7113.11.00"," 7113.19.00")</f>
        <v>7113.11.00</v>
      </c>
      <c r="J407" t="str">
        <f>IF(Inventory[[#This Row],[METAL]]= "925 Silver", "7113.11.10.00"," 7113.19.10.00")</f>
        <v>7113.11.10.00</v>
      </c>
      <c r="K407" t="str">
        <f>IF(Inventory[[#This Row],[METAL]] = "925 Silver",  "7113.11.00"," 7113.19.00")</f>
        <v>7113.11.00</v>
      </c>
      <c r="L407" s="106" t="str">
        <f>PROPER(Inventory[[#This Row],[METAL]] &amp; " " &amp; Inventory[[#This Row],[Item Type]])</f>
        <v>925 Silver Earrings</v>
      </c>
      <c r="M407" s="106" t="str">
        <f>IFERROR(VLOOKUP(Inventory[[#This Row],[Short Description]],Map!$G$12:$H$32,2,FALSE), IF(F406 = "925 Silver", "7113.11.10.00", "7113.19.29.00"))</f>
        <v>7113.11.10.00</v>
      </c>
      <c r="N407" s="106" t="str">
        <f>Inventory[[#This Row],[ASIN]] &amp; " " &amp; Inventory[[#This Row],[Short Description]]</f>
        <v>B071D2RT4F Earrings - multicolour 3 stones, stud</v>
      </c>
      <c r="O407" s="33">
        <f>Inventory[[#This Row],[Total Price GBP]]/ EURtoGBP</f>
        <v>4.5254047550129695</v>
      </c>
      <c r="P407" s="33">
        <f>Inventory[[#This Row],[Total Price GBP]]/USDtoGBP</f>
        <v>5.4651351710732134</v>
      </c>
      <c r="Q407" s="33">
        <f>Inventory[[#This Row],[Total Price GBP]]/ CADtoGBP</f>
        <v>6.9956871849133959</v>
      </c>
      <c r="R407" s="33">
        <f>Inventory[[#This Row],[Total Price GBP]]/AUDtoGBP</f>
        <v>7.160577627703141</v>
      </c>
      <c r="S407" s="33">
        <f>IFERROR(VLOOKUP(Inventory[[#This Row],[Assigned Item SKU]],skuQuantity[#All],2,FALSE),0)</f>
        <v>0</v>
      </c>
      <c r="T407" s="33" t="str">
        <f>PROPER(Inventory[[#This Row],[METAL]] &amp; " " &amp; Inventory[[#This Row],[Item Type]])</f>
        <v>925 Silver Earrings</v>
      </c>
      <c r="U407" s="33">
        <f>Inventory[[#This Row],[Quantity]]*Inventory[[#This Row],[Weight (g)]]</f>
        <v>0</v>
      </c>
      <c r="V407" s="33">
        <f>Inventory[[#This Row],[Total Price GBP]]*Inventory[[#This Row],[Quantity]]</f>
        <v>0</v>
      </c>
      <c r="W407" s="33">
        <f>Inventory[[#This Row],[Total Cost GBP]]/EURtoGBP</f>
        <v>0</v>
      </c>
      <c r="X407" s="33">
        <f>Inventory[[#This Row],[Total Cost GBP]]/USDtoGBP</f>
        <v>0</v>
      </c>
      <c r="Y407" s="33">
        <f>Inventory[[#This Row],[Total Cost GBP]]/CADtoGBP</f>
        <v>0</v>
      </c>
      <c r="Z407" s="33">
        <f>Inventory[[#This Row],[Total Cost GBP]]*AUDtoGBP</f>
        <v>0</v>
      </c>
      <c r="AA407" s="33"/>
      <c r="AB407" s="33"/>
    </row>
    <row r="408" spans="1:28" x14ac:dyDescent="0.25">
      <c r="A408" t="s">
        <v>954</v>
      </c>
      <c r="B408" t="s">
        <v>955</v>
      </c>
      <c r="C408" t="s">
        <v>112</v>
      </c>
      <c r="D408" t="s">
        <v>3253</v>
      </c>
      <c r="E408">
        <v>3.8</v>
      </c>
      <c r="F408" t="s">
        <v>116</v>
      </c>
      <c r="G408" t="s">
        <v>1309</v>
      </c>
      <c r="H408">
        <v>4.9645943500000005</v>
      </c>
      <c r="I408" t="str">
        <f>IF(Inventory[[#This Row],[METAL]] = "925 Silver",  "7113.11.00"," 7113.19.00")</f>
        <v>7113.11.00</v>
      </c>
      <c r="J408" t="str">
        <f>IF(Inventory[[#This Row],[METAL]]= "925 Silver", "7113.11.10.00"," 7113.19.10.00")</f>
        <v>7113.11.10.00</v>
      </c>
      <c r="K408" t="str">
        <f>IF(Inventory[[#This Row],[METAL]] = "925 Silver",  "7113.11.00"," 7113.19.00")</f>
        <v>7113.11.00</v>
      </c>
      <c r="L408" s="106" t="str">
        <f>PROPER(Inventory[[#This Row],[METAL]] &amp; " " &amp; Inventory[[#This Row],[Item Type]])</f>
        <v>925 Silver Earrings</v>
      </c>
      <c r="M408" s="106" t="str">
        <f>IFERROR(VLOOKUP(Inventory[[#This Row],[Short Description]],Map!$G$12:$H$32,2,FALSE), IF(F407 = "925 Silver", "7113.11.10.00", "7113.19.29.00"))</f>
        <v>7113.11.10.00</v>
      </c>
      <c r="N408" s="106" t="str">
        <f>Inventory[[#This Row],[ASIN]] &amp; " " &amp; Inventory[[#This Row],[Short Description]]</f>
        <v>B06ZY4LWND Earrings - stud, drop, perfect ball, stylish</v>
      </c>
      <c r="O408" s="33">
        <f>Inventory[[#This Row],[Total Price GBP]]/ EURtoGBP</f>
        <v>5.6354047550129689</v>
      </c>
      <c r="P408" s="33">
        <f>Inventory[[#This Row],[Total Price GBP]]/USDtoGBP</f>
        <v>6.805634058641532</v>
      </c>
      <c r="Q408" s="33">
        <f>Inventory[[#This Row],[Total Price GBP]]/ CADtoGBP</f>
        <v>8.7116028202280127</v>
      </c>
      <c r="R408" s="33">
        <f>Inventory[[#This Row],[Total Price GBP]]/AUDtoGBP</f>
        <v>8.9169379086141252</v>
      </c>
      <c r="S408" s="33">
        <f>IFERROR(VLOOKUP(Inventory[[#This Row],[Assigned Item SKU]],skuQuantity[#All],2,FALSE),0)</f>
        <v>0</v>
      </c>
      <c r="T408" s="33" t="str">
        <f>PROPER(Inventory[[#This Row],[METAL]] &amp; " " &amp; Inventory[[#This Row],[Item Type]])</f>
        <v>925 Silver Earrings</v>
      </c>
      <c r="U408" s="33">
        <f>Inventory[[#This Row],[Quantity]]*Inventory[[#This Row],[Weight (g)]]</f>
        <v>0</v>
      </c>
      <c r="V408" s="33">
        <f>Inventory[[#This Row],[Total Price GBP]]*Inventory[[#This Row],[Quantity]]</f>
        <v>0</v>
      </c>
      <c r="W408" s="33">
        <f>Inventory[[#This Row],[Total Cost GBP]]/EURtoGBP</f>
        <v>0</v>
      </c>
      <c r="X408" s="33">
        <f>Inventory[[#This Row],[Total Cost GBP]]/USDtoGBP</f>
        <v>0</v>
      </c>
      <c r="Y408" s="33">
        <f>Inventory[[#This Row],[Total Cost GBP]]/CADtoGBP</f>
        <v>0</v>
      </c>
      <c r="Z408" s="33">
        <f>Inventory[[#This Row],[Total Cost GBP]]*AUDtoGBP</f>
        <v>0</v>
      </c>
      <c r="AA408" s="33"/>
      <c r="AB408" s="33"/>
    </row>
    <row r="409" spans="1:28" x14ac:dyDescent="0.25">
      <c r="A409" t="s">
        <v>956</v>
      </c>
      <c r="B409" t="s">
        <v>957</v>
      </c>
      <c r="C409" t="s">
        <v>112</v>
      </c>
      <c r="D409" t="s">
        <v>958</v>
      </c>
      <c r="E409">
        <v>2</v>
      </c>
      <c r="F409" t="s">
        <v>116</v>
      </c>
      <c r="G409" t="s">
        <v>1309</v>
      </c>
      <c r="H409">
        <v>2.6652757</v>
      </c>
      <c r="I409" t="str">
        <f>IF(Inventory[[#This Row],[METAL]] = "925 Silver",  "7113.11.00"," 7113.19.00")</f>
        <v>7113.11.00</v>
      </c>
      <c r="J409" t="str">
        <f>IF(Inventory[[#This Row],[METAL]]= "925 Silver", "7113.11.10.00"," 7113.19.10.00")</f>
        <v>7113.11.10.00</v>
      </c>
      <c r="K409" t="str">
        <f>IF(Inventory[[#This Row],[METAL]] = "925 Silver",  "7113.11.00"," 7113.19.00")</f>
        <v>7113.11.00</v>
      </c>
      <c r="L409" s="106" t="str">
        <f>PROPER(Inventory[[#This Row],[METAL]] &amp; " " &amp; Inventory[[#This Row],[Item Type]])</f>
        <v>925 Silver Earrings</v>
      </c>
      <c r="M409" s="106" t="str">
        <f>IFERROR(VLOOKUP(Inventory[[#This Row],[Short Description]],Map!$G$12:$H$32,2,FALSE), IF(F408 = "925 Silver", "7113.11.10.00", "7113.19.29.00"))</f>
        <v>7113.11.10.00</v>
      </c>
      <c r="N409" s="106" t="str">
        <f>Inventory[[#This Row],[ASIN]] &amp; " " &amp; Inventory[[#This Row],[Short Description]]</f>
        <v>B06ZZV482J Earrings - Sun - 2</v>
      </c>
      <c r="O409" s="33">
        <f>Inventory[[#This Row],[Total Price GBP]]/ EURtoGBP</f>
        <v>3.0254047550129686</v>
      </c>
      <c r="P409" s="33">
        <f>Inventory[[#This Row],[Total Price GBP]]/USDtoGBP</f>
        <v>3.6536501878727812</v>
      </c>
      <c r="Q409" s="33">
        <f>Inventory[[#This Row],[Total Price GBP]]/ CADtoGBP</f>
        <v>4.6768822723260737</v>
      </c>
      <c r="R409" s="33">
        <f>Inventory[[#This Row],[Total Price GBP]]/AUDtoGBP</f>
        <v>4.7871177886342409</v>
      </c>
      <c r="S409" s="33">
        <f>IFERROR(VLOOKUP(Inventory[[#This Row],[Assigned Item SKU]],skuQuantity[#All],2,FALSE),0)</f>
        <v>0</v>
      </c>
      <c r="T409" s="33" t="str">
        <f>PROPER(Inventory[[#This Row],[METAL]] &amp; " " &amp; Inventory[[#This Row],[Item Type]])</f>
        <v>925 Silver Earrings</v>
      </c>
      <c r="U409" s="33">
        <f>Inventory[[#This Row],[Quantity]]*Inventory[[#This Row],[Weight (g)]]</f>
        <v>0</v>
      </c>
      <c r="V409" s="33">
        <f>Inventory[[#This Row],[Total Price GBP]]*Inventory[[#This Row],[Quantity]]</f>
        <v>0</v>
      </c>
      <c r="W409" s="33">
        <f>Inventory[[#This Row],[Total Cost GBP]]/EURtoGBP</f>
        <v>0</v>
      </c>
      <c r="X409" s="33">
        <f>Inventory[[#This Row],[Total Cost GBP]]/USDtoGBP</f>
        <v>0</v>
      </c>
      <c r="Y409" s="33">
        <f>Inventory[[#This Row],[Total Cost GBP]]/CADtoGBP</f>
        <v>0</v>
      </c>
      <c r="Z409" s="33">
        <f>Inventory[[#This Row],[Total Cost GBP]]*AUDtoGBP</f>
        <v>0</v>
      </c>
      <c r="AA409" s="33"/>
      <c r="AB409" s="33"/>
    </row>
    <row r="410" spans="1:28" x14ac:dyDescent="0.25">
      <c r="A410" t="s">
        <v>959</v>
      </c>
      <c r="B410" t="s">
        <v>960</v>
      </c>
      <c r="C410" t="s">
        <v>112</v>
      </c>
      <c r="D410" t="s">
        <v>958</v>
      </c>
      <c r="E410">
        <v>2</v>
      </c>
      <c r="F410" t="s">
        <v>116</v>
      </c>
      <c r="G410" t="s">
        <v>1309</v>
      </c>
      <c r="H410">
        <v>2.6652757</v>
      </c>
      <c r="I410" t="str">
        <f>IF(Inventory[[#This Row],[METAL]] = "925 Silver",  "7113.11.00"," 7113.19.00")</f>
        <v>7113.11.00</v>
      </c>
      <c r="J410" t="str">
        <f>IF(Inventory[[#This Row],[METAL]]= "925 Silver", "7113.11.10.00"," 7113.19.10.00")</f>
        <v>7113.11.10.00</v>
      </c>
      <c r="K410" t="str">
        <f>IF(Inventory[[#This Row],[METAL]] = "925 Silver",  "7113.11.00"," 7113.19.00")</f>
        <v>7113.11.00</v>
      </c>
      <c r="L410" s="106" t="str">
        <f>PROPER(Inventory[[#This Row],[METAL]] &amp; " " &amp; Inventory[[#This Row],[Item Type]])</f>
        <v>925 Silver Earrings</v>
      </c>
      <c r="M410" s="106" t="str">
        <f>IFERROR(VLOOKUP(Inventory[[#This Row],[Short Description]],Map!$G$12:$H$32,2,FALSE), IF(F409 = "925 Silver", "7113.11.10.00", "7113.19.29.00"))</f>
        <v>7113.11.10.00</v>
      </c>
      <c r="N410" s="106" t="str">
        <f>Inventory[[#This Row],[ASIN]] &amp; " " &amp; Inventory[[#This Row],[Short Description]]</f>
        <v>B071DC9XF7 Earrings - Sun - 2</v>
      </c>
      <c r="O410" s="33">
        <f>Inventory[[#This Row],[Total Price GBP]]/ EURtoGBP</f>
        <v>3.0254047550129686</v>
      </c>
      <c r="P410" s="33">
        <f>Inventory[[#This Row],[Total Price GBP]]/USDtoGBP</f>
        <v>3.6536501878727812</v>
      </c>
      <c r="Q410" s="33">
        <f>Inventory[[#This Row],[Total Price GBP]]/ CADtoGBP</f>
        <v>4.6768822723260737</v>
      </c>
      <c r="R410" s="33">
        <f>Inventory[[#This Row],[Total Price GBP]]/AUDtoGBP</f>
        <v>4.7871177886342409</v>
      </c>
      <c r="S410" s="33">
        <f>IFERROR(VLOOKUP(Inventory[[#This Row],[Assigned Item SKU]],skuQuantity[#All],2,FALSE),0)</f>
        <v>0</v>
      </c>
      <c r="T410" s="33" t="str">
        <f>PROPER(Inventory[[#This Row],[METAL]] &amp; " " &amp; Inventory[[#This Row],[Item Type]])</f>
        <v>925 Silver Earrings</v>
      </c>
      <c r="U410" s="33">
        <f>Inventory[[#This Row],[Quantity]]*Inventory[[#This Row],[Weight (g)]]</f>
        <v>0</v>
      </c>
      <c r="V410" s="33">
        <f>Inventory[[#This Row],[Total Price GBP]]*Inventory[[#This Row],[Quantity]]</f>
        <v>0</v>
      </c>
      <c r="W410" s="33">
        <f>Inventory[[#This Row],[Total Cost GBP]]/EURtoGBP</f>
        <v>0</v>
      </c>
      <c r="X410" s="33">
        <f>Inventory[[#This Row],[Total Cost GBP]]/USDtoGBP</f>
        <v>0</v>
      </c>
      <c r="Y410" s="33">
        <f>Inventory[[#This Row],[Total Cost GBP]]/CADtoGBP</f>
        <v>0</v>
      </c>
      <c r="Z410" s="33">
        <f>Inventory[[#This Row],[Total Cost GBP]]*AUDtoGBP</f>
        <v>0</v>
      </c>
      <c r="AA410" s="33"/>
      <c r="AB410" s="33"/>
    </row>
    <row r="411" spans="1:28" x14ac:dyDescent="0.25">
      <c r="A411" t="s">
        <v>961</v>
      </c>
      <c r="B411" t="s">
        <v>962</v>
      </c>
      <c r="C411" t="s">
        <v>112</v>
      </c>
      <c r="D411" t="s">
        <v>958</v>
      </c>
      <c r="E411">
        <v>2</v>
      </c>
      <c r="F411" t="s">
        <v>116</v>
      </c>
      <c r="G411" t="s">
        <v>1309</v>
      </c>
      <c r="H411">
        <v>2.6652757</v>
      </c>
      <c r="I411" t="str">
        <f>IF(Inventory[[#This Row],[METAL]] = "925 Silver",  "7113.11.00"," 7113.19.00")</f>
        <v>7113.11.00</v>
      </c>
      <c r="J411" t="str">
        <f>IF(Inventory[[#This Row],[METAL]]= "925 Silver", "7113.11.10.00"," 7113.19.10.00")</f>
        <v>7113.11.10.00</v>
      </c>
      <c r="K411" t="str">
        <f>IF(Inventory[[#This Row],[METAL]] = "925 Silver",  "7113.11.00"," 7113.19.00")</f>
        <v>7113.11.00</v>
      </c>
      <c r="L411" s="106" t="str">
        <f>PROPER(Inventory[[#This Row],[METAL]] &amp; " " &amp; Inventory[[#This Row],[Item Type]])</f>
        <v>925 Silver Earrings</v>
      </c>
      <c r="M411" s="106" t="str">
        <f>IFERROR(VLOOKUP(Inventory[[#This Row],[Short Description]],Map!$G$12:$H$32,2,FALSE), IF(F410 = "925 Silver", "7113.11.10.00", "7113.19.29.00"))</f>
        <v>7113.11.10.00</v>
      </c>
      <c r="N411" s="106" t="str">
        <f>Inventory[[#This Row],[ASIN]] &amp; " " &amp; Inventory[[#This Row],[Short Description]]</f>
        <v>B06ZYPQ75H Earrings - Sun - 2</v>
      </c>
      <c r="O411" s="33">
        <f>Inventory[[#This Row],[Total Price GBP]]/ EURtoGBP</f>
        <v>3.0254047550129686</v>
      </c>
      <c r="P411" s="33">
        <f>Inventory[[#This Row],[Total Price GBP]]/USDtoGBP</f>
        <v>3.6536501878727812</v>
      </c>
      <c r="Q411" s="33">
        <f>Inventory[[#This Row],[Total Price GBP]]/ CADtoGBP</f>
        <v>4.6768822723260737</v>
      </c>
      <c r="R411" s="33">
        <f>Inventory[[#This Row],[Total Price GBP]]/AUDtoGBP</f>
        <v>4.7871177886342409</v>
      </c>
      <c r="S411" s="33">
        <f>IFERROR(VLOOKUP(Inventory[[#This Row],[Assigned Item SKU]],skuQuantity[#All],2,FALSE),0)</f>
        <v>0</v>
      </c>
      <c r="T411" s="33" t="str">
        <f>PROPER(Inventory[[#This Row],[METAL]] &amp; " " &amp; Inventory[[#This Row],[Item Type]])</f>
        <v>925 Silver Earrings</v>
      </c>
      <c r="U411" s="33">
        <f>Inventory[[#This Row],[Quantity]]*Inventory[[#This Row],[Weight (g)]]</f>
        <v>0</v>
      </c>
      <c r="V411" s="33">
        <f>Inventory[[#This Row],[Total Price GBP]]*Inventory[[#This Row],[Quantity]]</f>
        <v>0</v>
      </c>
      <c r="W411" s="33">
        <f>Inventory[[#This Row],[Total Cost GBP]]/EURtoGBP</f>
        <v>0</v>
      </c>
      <c r="X411" s="33">
        <f>Inventory[[#This Row],[Total Cost GBP]]/USDtoGBP</f>
        <v>0</v>
      </c>
      <c r="Y411" s="33">
        <f>Inventory[[#This Row],[Total Cost GBP]]/CADtoGBP</f>
        <v>0</v>
      </c>
      <c r="Z411" s="33">
        <f>Inventory[[#This Row],[Total Cost GBP]]*AUDtoGBP</f>
        <v>0</v>
      </c>
      <c r="AA411" s="33"/>
      <c r="AB411" s="33"/>
    </row>
    <row r="412" spans="1:28" x14ac:dyDescent="0.25">
      <c r="A412" t="s">
        <v>963</v>
      </c>
      <c r="B412" t="s">
        <v>964</v>
      </c>
      <c r="C412" t="s">
        <v>112</v>
      </c>
      <c r="D412" t="s">
        <v>958</v>
      </c>
      <c r="E412">
        <v>2</v>
      </c>
      <c r="F412" t="s">
        <v>116</v>
      </c>
      <c r="G412" t="s">
        <v>1309</v>
      </c>
      <c r="H412">
        <v>2.6652757</v>
      </c>
      <c r="I412" t="str">
        <f>IF(Inventory[[#This Row],[METAL]] = "925 Silver",  "7113.11.00"," 7113.19.00")</f>
        <v>7113.11.00</v>
      </c>
      <c r="J412" t="str">
        <f>IF(Inventory[[#This Row],[METAL]]= "925 Silver", "7113.11.10.00"," 7113.19.10.00")</f>
        <v>7113.11.10.00</v>
      </c>
      <c r="K412" t="str">
        <f>IF(Inventory[[#This Row],[METAL]] = "925 Silver",  "7113.11.00"," 7113.19.00")</f>
        <v>7113.11.00</v>
      </c>
      <c r="L412" s="106" t="str">
        <f>PROPER(Inventory[[#This Row],[METAL]] &amp; " " &amp; Inventory[[#This Row],[Item Type]])</f>
        <v>925 Silver Earrings</v>
      </c>
      <c r="M412" s="106" t="str">
        <f>IFERROR(VLOOKUP(Inventory[[#This Row],[Short Description]],Map!$G$12:$H$32,2,FALSE), IF(F411 = "925 Silver", "7113.11.10.00", "7113.19.29.00"))</f>
        <v>7113.11.10.00</v>
      </c>
      <c r="N412" s="106" t="str">
        <f>Inventory[[#This Row],[ASIN]] &amp; " " &amp; Inventory[[#This Row],[Short Description]]</f>
        <v>B06ZZKPVNC Earrings - Sun - 2</v>
      </c>
      <c r="O412" s="33">
        <f>Inventory[[#This Row],[Total Price GBP]]/ EURtoGBP</f>
        <v>3.0254047550129686</v>
      </c>
      <c r="P412" s="33">
        <f>Inventory[[#This Row],[Total Price GBP]]/USDtoGBP</f>
        <v>3.6536501878727812</v>
      </c>
      <c r="Q412" s="33">
        <f>Inventory[[#This Row],[Total Price GBP]]/ CADtoGBP</f>
        <v>4.6768822723260737</v>
      </c>
      <c r="R412" s="33">
        <f>Inventory[[#This Row],[Total Price GBP]]/AUDtoGBP</f>
        <v>4.7871177886342409</v>
      </c>
      <c r="S412" s="33">
        <f>IFERROR(VLOOKUP(Inventory[[#This Row],[Assigned Item SKU]],skuQuantity[#All],2,FALSE),0)</f>
        <v>0</v>
      </c>
      <c r="T412" s="33" t="str">
        <f>PROPER(Inventory[[#This Row],[METAL]] &amp; " " &amp; Inventory[[#This Row],[Item Type]])</f>
        <v>925 Silver Earrings</v>
      </c>
      <c r="U412" s="33">
        <f>Inventory[[#This Row],[Quantity]]*Inventory[[#This Row],[Weight (g)]]</f>
        <v>0</v>
      </c>
      <c r="V412" s="33">
        <f>Inventory[[#This Row],[Total Price GBP]]*Inventory[[#This Row],[Quantity]]</f>
        <v>0</v>
      </c>
      <c r="W412" s="33">
        <f>Inventory[[#This Row],[Total Cost GBP]]/EURtoGBP</f>
        <v>0</v>
      </c>
      <c r="X412" s="33">
        <f>Inventory[[#This Row],[Total Cost GBP]]/USDtoGBP</f>
        <v>0</v>
      </c>
      <c r="Y412" s="33">
        <f>Inventory[[#This Row],[Total Cost GBP]]/CADtoGBP</f>
        <v>0</v>
      </c>
      <c r="Z412" s="33">
        <f>Inventory[[#This Row],[Total Cost GBP]]*AUDtoGBP</f>
        <v>0</v>
      </c>
      <c r="AA412" s="33"/>
      <c r="AB412" s="33"/>
    </row>
    <row r="413" spans="1:28" x14ac:dyDescent="0.25">
      <c r="A413" t="s">
        <v>965</v>
      </c>
      <c r="B413" t="s">
        <v>966</v>
      </c>
      <c r="C413" t="s">
        <v>112</v>
      </c>
      <c r="D413" t="s">
        <v>958</v>
      </c>
      <c r="E413">
        <v>2</v>
      </c>
      <c r="F413" t="s">
        <v>116</v>
      </c>
      <c r="G413" t="s">
        <v>1309</v>
      </c>
      <c r="H413">
        <v>2.6652757</v>
      </c>
      <c r="I413" t="str">
        <f>IF(Inventory[[#This Row],[METAL]] = "925 Silver",  "7113.11.00"," 7113.19.00")</f>
        <v>7113.11.00</v>
      </c>
      <c r="J413" t="str">
        <f>IF(Inventory[[#This Row],[METAL]]= "925 Silver", "7113.11.10.00"," 7113.19.10.00")</f>
        <v>7113.11.10.00</v>
      </c>
      <c r="K413" t="str">
        <f>IF(Inventory[[#This Row],[METAL]] = "925 Silver",  "7113.11.00"," 7113.19.00")</f>
        <v>7113.11.00</v>
      </c>
      <c r="L413" s="106" t="str">
        <f>PROPER(Inventory[[#This Row],[METAL]] &amp; " " &amp; Inventory[[#This Row],[Item Type]])</f>
        <v>925 Silver Earrings</v>
      </c>
      <c r="M413" s="106" t="str">
        <f>IFERROR(VLOOKUP(Inventory[[#This Row],[Short Description]],Map!$G$12:$H$32,2,FALSE), IF(F412 = "925 Silver", "7113.11.10.00", "7113.19.29.00"))</f>
        <v>7113.11.10.00</v>
      </c>
      <c r="N413" s="106" t="str">
        <f>Inventory[[#This Row],[ASIN]] &amp; " " &amp; Inventory[[#This Row],[Short Description]]</f>
        <v>B06ZZV4263 Earrings - Sun - 2</v>
      </c>
      <c r="O413" s="33">
        <f>Inventory[[#This Row],[Total Price GBP]]/ EURtoGBP</f>
        <v>3.0254047550129686</v>
      </c>
      <c r="P413" s="33">
        <f>Inventory[[#This Row],[Total Price GBP]]/USDtoGBP</f>
        <v>3.6536501878727812</v>
      </c>
      <c r="Q413" s="33">
        <f>Inventory[[#This Row],[Total Price GBP]]/ CADtoGBP</f>
        <v>4.6768822723260737</v>
      </c>
      <c r="R413" s="33">
        <f>Inventory[[#This Row],[Total Price GBP]]/AUDtoGBP</f>
        <v>4.7871177886342409</v>
      </c>
      <c r="S413" s="33">
        <f>IFERROR(VLOOKUP(Inventory[[#This Row],[Assigned Item SKU]],skuQuantity[#All],2,FALSE),0)</f>
        <v>0</v>
      </c>
      <c r="T413" s="33" t="str">
        <f>PROPER(Inventory[[#This Row],[METAL]] &amp; " " &amp; Inventory[[#This Row],[Item Type]])</f>
        <v>925 Silver Earrings</v>
      </c>
      <c r="U413" s="33">
        <f>Inventory[[#This Row],[Quantity]]*Inventory[[#This Row],[Weight (g)]]</f>
        <v>0</v>
      </c>
      <c r="V413" s="33">
        <f>Inventory[[#This Row],[Total Price GBP]]*Inventory[[#This Row],[Quantity]]</f>
        <v>0</v>
      </c>
      <c r="W413" s="33">
        <f>Inventory[[#This Row],[Total Cost GBP]]/EURtoGBP</f>
        <v>0</v>
      </c>
      <c r="X413" s="33">
        <f>Inventory[[#This Row],[Total Cost GBP]]/USDtoGBP</f>
        <v>0</v>
      </c>
      <c r="Y413" s="33">
        <f>Inventory[[#This Row],[Total Cost GBP]]/CADtoGBP</f>
        <v>0</v>
      </c>
      <c r="Z413" s="33">
        <f>Inventory[[#This Row],[Total Cost GBP]]*AUDtoGBP</f>
        <v>0</v>
      </c>
      <c r="AA413" s="33"/>
      <c r="AB413" s="33"/>
    </row>
    <row r="414" spans="1:28" x14ac:dyDescent="0.25">
      <c r="A414" t="s">
        <v>967</v>
      </c>
      <c r="B414" t="s">
        <v>968</v>
      </c>
      <c r="C414" t="s">
        <v>112</v>
      </c>
      <c r="D414" t="s">
        <v>969</v>
      </c>
      <c r="E414">
        <v>1.8</v>
      </c>
      <c r="F414" t="s">
        <v>116</v>
      </c>
      <c r="G414" t="s">
        <v>1309</v>
      </c>
      <c r="H414">
        <v>2.4097958499999996</v>
      </c>
      <c r="I414" t="str">
        <f>IF(Inventory[[#This Row],[METAL]] = "925 Silver",  "7113.11.00"," 7113.19.00")</f>
        <v>7113.11.00</v>
      </c>
      <c r="J414" t="str">
        <f>IF(Inventory[[#This Row],[METAL]]= "925 Silver", "7113.11.10.00"," 7113.19.10.00")</f>
        <v>7113.11.10.00</v>
      </c>
      <c r="K414" t="str">
        <f>IF(Inventory[[#This Row],[METAL]] = "925 Silver",  "7113.11.00"," 7113.19.00")</f>
        <v>7113.11.00</v>
      </c>
      <c r="L414" s="106" t="str">
        <f>PROPER(Inventory[[#This Row],[METAL]] &amp; " " &amp; Inventory[[#This Row],[Item Type]])</f>
        <v>925 Silver Earrings</v>
      </c>
      <c r="M414" s="106" t="str">
        <f>IFERROR(VLOOKUP(Inventory[[#This Row],[Short Description]],Map!$G$12:$H$32,2,FALSE), IF(F413 = "925 Silver", "7113.11.10.00", "7113.19.29.00"))</f>
        <v>7113.11.10.00</v>
      </c>
      <c r="N414" s="106" t="str">
        <f>Inventory[[#This Row],[ASIN]] &amp; " " &amp; Inventory[[#This Row],[Short Description]]</f>
        <v>B071DCB22X Earrings - Square Stud</v>
      </c>
      <c r="O414" s="33">
        <f>Inventory[[#This Row],[Total Price GBP]]/ EURtoGBP</f>
        <v>2.7354047550129685</v>
      </c>
      <c r="P414" s="33">
        <f>Inventory[[#This Row],[Total Price GBP]]/USDtoGBP</f>
        <v>3.3034297577873639</v>
      </c>
      <c r="Q414" s="33">
        <f>Inventory[[#This Row],[Total Price GBP]]/ CADtoGBP</f>
        <v>4.2285799892258575</v>
      </c>
      <c r="R414" s="33">
        <f>Inventory[[#This Row],[Total Price GBP]]/AUDtoGBP</f>
        <v>4.3282488864142525</v>
      </c>
      <c r="S414" s="33">
        <f>IFERROR(VLOOKUP(Inventory[[#This Row],[Assigned Item SKU]],skuQuantity[#All],2,FALSE),0)</f>
        <v>0</v>
      </c>
      <c r="T414" s="33" t="str">
        <f>PROPER(Inventory[[#This Row],[METAL]] &amp; " " &amp; Inventory[[#This Row],[Item Type]])</f>
        <v>925 Silver Earrings</v>
      </c>
      <c r="U414" s="33">
        <f>Inventory[[#This Row],[Quantity]]*Inventory[[#This Row],[Weight (g)]]</f>
        <v>0</v>
      </c>
      <c r="V414" s="33">
        <f>Inventory[[#This Row],[Total Price GBP]]*Inventory[[#This Row],[Quantity]]</f>
        <v>0</v>
      </c>
      <c r="W414" s="33">
        <f>Inventory[[#This Row],[Total Cost GBP]]/EURtoGBP</f>
        <v>0</v>
      </c>
      <c r="X414" s="33">
        <f>Inventory[[#This Row],[Total Cost GBP]]/USDtoGBP</f>
        <v>0</v>
      </c>
      <c r="Y414" s="33">
        <f>Inventory[[#This Row],[Total Cost GBP]]/CADtoGBP</f>
        <v>0</v>
      </c>
      <c r="Z414" s="33">
        <f>Inventory[[#This Row],[Total Cost GBP]]*AUDtoGBP</f>
        <v>0</v>
      </c>
      <c r="AA414" s="33"/>
      <c r="AB414" s="33"/>
    </row>
    <row r="415" spans="1:28" x14ac:dyDescent="0.25">
      <c r="A415" t="s">
        <v>970</v>
      </c>
      <c r="B415" t="s">
        <v>971</v>
      </c>
      <c r="C415" t="s">
        <v>112</v>
      </c>
      <c r="D415" t="s">
        <v>969</v>
      </c>
      <c r="E415">
        <v>1.8</v>
      </c>
      <c r="F415" t="s">
        <v>116</v>
      </c>
      <c r="G415" t="s">
        <v>1309</v>
      </c>
      <c r="H415">
        <v>2.4097958499999996</v>
      </c>
      <c r="I415" t="str">
        <f>IF(Inventory[[#This Row],[METAL]] = "925 Silver",  "7113.11.00"," 7113.19.00")</f>
        <v>7113.11.00</v>
      </c>
      <c r="J415" t="str">
        <f>IF(Inventory[[#This Row],[METAL]]= "925 Silver", "7113.11.10.00"," 7113.19.10.00")</f>
        <v>7113.11.10.00</v>
      </c>
      <c r="K415" t="str">
        <f>IF(Inventory[[#This Row],[METAL]] = "925 Silver",  "7113.11.00"," 7113.19.00")</f>
        <v>7113.11.00</v>
      </c>
      <c r="L415" s="106" t="str">
        <f>PROPER(Inventory[[#This Row],[METAL]] &amp; " " &amp; Inventory[[#This Row],[Item Type]])</f>
        <v>925 Silver Earrings</v>
      </c>
      <c r="M415" s="106" t="str">
        <f>IFERROR(VLOOKUP(Inventory[[#This Row],[Short Description]],Map!$G$12:$H$32,2,FALSE), IF(F414 = "925 Silver", "7113.11.10.00", "7113.19.29.00"))</f>
        <v>7113.11.10.00</v>
      </c>
      <c r="N415" s="106" t="str">
        <f>Inventory[[#This Row],[ASIN]] &amp; " " &amp; Inventory[[#This Row],[Short Description]]</f>
        <v>B06ZXV6GPZ Earrings - Square Stud</v>
      </c>
      <c r="O415" s="33">
        <f>Inventory[[#This Row],[Total Price GBP]]/ EURtoGBP</f>
        <v>2.7354047550129685</v>
      </c>
      <c r="P415" s="33">
        <f>Inventory[[#This Row],[Total Price GBP]]/USDtoGBP</f>
        <v>3.3034297577873639</v>
      </c>
      <c r="Q415" s="33">
        <f>Inventory[[#This Row],[Total Price GBP]]/ CADtoGBP</f>
        <v>4.2285799892258575</v>
      </c>
      <c r="R415" s="33">
        <f>Inventory[[#This Row],[Total Price GBP]]/AUDtoGBP</f>
        <v>4.3282488864142525</v>
      </c>
      <c r="S415" s="33">
        <f>IFERROR(VLOOKUP(Inventory[[#This Row],[Assigned Item SKU]],skuQuantity[#All],2,FALSE),0)</f>
        <v>0</v>
      </c>
      <c r="T415" s="33" t="str">
        <f>PROPER(Inventory[[#This Row],[METAL]] &amp; " " &amp; Inventory[[#This Row],[Item Type]])</f>
        <v>925 Silver Earrings</v>
      </c>
      <c r="U415" s="33">
        <f>Inventory[[#This Row],[Quantity]]*Inventory[[#This Row],[Weight (g)]]</f>
        <v>0</v>
      </c>
      <c r="V415" s="33">
        <f>Inventory[[#This Row],[Total Price GBP]]*Inventory[[#This Row],[Quantity]]</f>
        <v>0</v>
      </c>
      <c r="W415" s="33">
        <f>Inventory[[#This Row],[Total Cost GBP]]/EURtoGBP</f>
        <v>0</v>
      </c>
      <c r="X415" s="33">
        <f>Inventory[[#This Row],[Total Cost GBP]]/USDtoGBP</f>
        <v>0</v>
      </c>
      <c r="Y415" s="33">
        <f>Inventory[[#This Row],[Total Cost GBP]]/CADtoGBP</f>
        <v>0</v>
      </c>
      <c r="Z415" s="33">
        <f>Inventory[[#This Row],[Total Cost GBP]]*AUDtoGBP</f>
        <v>0</v>
      </c>
      <c r="AA415" s="33"/>
      <c r="AB415" s="33"/>
    </row>
    <row r="416" spans="1:28" x14ac:dyDescent="0.25">
      <c r="A416" t="s">
        <v>972</v>
      </c>
      <c r="B416" t="s">
        <v>973</v>
      </c>
      <c r="C416" t="s">
        <v>112</v>
      </c>
      <c r="D416" t="s">
        <v>969</v>
      </c>
      <c r="E416">
        <v>1.8</v>
      </c>
      <c r="F416" t="s">
        <v>116</v>
      </c>
      <c r="G416" t="s">
        <v>1309</v>
      </c>
      <c r="H416">
        <v>2.4097958499999996</v>
      </c>
      <c r="I416" t="str">
        <f>IF(Inventory[[#This Row],[METAL]] = "925 Silver",  "7113.11.00"," 7113.19.00")</f>
        <v>7113.11.00</v>
      </c>
      <c r="J416" t="str">
        <f>IF(Inventory[[#This Row],[METAL]]= "925 Silver", "7113.11.10.00"," 7113.19.10.00")</f>
        <v>7113.11.10.00</v>
      </c>
      <c r="K416" t="str">
        <f>IF(Inventory[[#This Row],[METAL]] = "925 Silver",  "7113.11.00"," 7113.19.00")</f>
        <v>7113.11.00</v>
      </c>
      <c r="L416" s="106" t="str">
        <f>PROPER(Inventory[[#This Row],[METAL]] &amp; " " &amp; Inventory[[#This Row],[Item Type]])</f>
        <v>925 Silver Earrings</v>
      </c>
      <c r="M416" s="106" t="str">
        <f>IFERROR(VLOOKUP(Inventory[[#This Row],[Short Description]],Map!$G$12:$H$32,2,FALSE), IF(F415 = "925 Silver", "7113.11.10.00", "7113.19.29.00"))</f>
        <v>7113.11.10.00</v>
      </c>
      <c r="N416" s="106" t="str">
        <f>Inventory[[#This Row],[ASIN]] &amp; " " &amp; Inventory[[#This Row],[Short Description]]</f>
        <v>B06ZY4LTKF Earrings - Square Stud</v>
      </c>
      <c r="O416" s="33">
        <f>Inventory[[#This Row],[Total Price GBP]]/ EURtoGBP</f>
        <v>2.7354047550129685</v>
      </c>
      <c r="P416" s="33">
        <f>Inventory[[#This Row],[Total Price GBP]]/USDtoGBP</f>
        <v>3.3034297577873639</v>
      </c>
      <c r="Q416" s="33">
        <f>Inventory[[#This Row],[Total Price GBP]]/ CADtoGBP</f>
        <v>4.2285799892258575</v>
      </c>
      <c r="R416" s="33">
        <f>Inventory[[#This Row],[Total Price GBP]]/AUDtoGBP</f>
        <v>4.3282488864142525</v>
      </c>
      <c r="S416" s="33">
        <f>IFERROR(VLOOKUP(Inventory[[#This Row],[Assigned Item SKU]],skuQuantity[#All],2,FALSE),0)</f>
        <v>0</v>
      </c>
      <c r="T416" s="33" t="str">
        <f>PROPER(Inventory[[#This Row],[METAL]] &amp; " " &amp; Inventory[[#This Row],[Item Type]])</f>
        <v>925 Silver Earrings</v>
      </c>
      <c r="U416" s="33">
        <f>Inventory[[#This Row],[Quantity]]*Inventory[[#This Row],[Weight (g)]]</f>
        <v>0</v>
      </c>
      <c r="V416" s="33">
        <f>Inventory[[#This Row],[Total Price GBP]]*Inventory[[#This Row],[Quantity]]</f>
        <v>0</v>
      </c>
      <c r="W416" s="33">
        <f>Inventory[[#This Row],[Total Cost GBP]]/EURtoGBP</f>
        <v>0</v>
      </c>
      <c r="X416" s="33">
        <f>Inventory[[#This Row],[Total Cost GBP]]/USDtoGBP</f>
        <v>0</v>
      </c>
      <c r="Y416" s="33">
        <f>Inventory[[#This Row],[Total Cost GBP]]/CADtoGBP</f>
        <v>0</v>
      </c>
      <c r="Z416" s="33">
        <f>Inventory[[#This Row],[Total Cost GBP]]*AUDtoGBP</f>
        <v>0</v>
      </c>
      <c r="AA416" s="33"/>
      <c r="AB416" s="33"/>
    </row>
    <row r="417" spans="1:28" x14ac:dyDescent="0.25">
      <c r="A417" t="s">
        <v>974</v>
      </c>
      <c r="B417" t="s">
        <v>975</v>
      </c>
      <c r="C417" t="s">
        <v>112</v>
      </c>
      <c r="D417" t="s">
        <v>969</v>
      </c>
      <c r="E417">
        <v>1.8</v>
      </c>
      <c r="F417" t="s">
        <v>116</v>
      </c>
      <c r="G417" t="s">
        <v>1309</v>
      </c>
      <c r="H417">
        <v>2.4097958499999996</v>
      </c>
      <c r="I417" t="str">
        <f>IF(Inventory[[#This Row],[METAL]] = "925 Silver",  "7113.11.00"," 7113.19.00")</f>
        <v>7113.11.00</v>
      </c>
      <c r="J417" t="str">
        <f>IF(Inventory[[#This Row],[METAL]]= "925 Silver", "7113.11.10.00"," 7113.19.10.00")</f>
        <v>7113.11.10.00</v>
      </c>
      <c r="K417" t="str">
        <f>IF(Inventory[[#This Row],[METAL]] = "925 Silver",  "7113.11.00"," 7113.19.00")</f>
        <v>7113.11.00</v>
      </c>
      <c r="L417" s="106" t="str">
        <f>PROPER(Inventory[[#This Row],[METAL]] &amp; " " &amp; Inventory[[#This Row],[Item Type]])</f>
        <v>925 Silver Earrings</v>
      </c>
      <c r="M417" s="106" t="str">
        <f>IFERROR(VLOOKUP(Inventory[[#This Row],[Short Description]],Map!$G$12:$H$32,2,FALSE), IF(F416 = "925 Silver", "7113.11.10.00", "7113.19.29.00"))</f>
        <v>7113.11.10.00</v>
      </c>
      <c r="N417" s="106" t="str">
        <f>Inventory[[#This Row],[ASIN]] &amp; " " &amp; Inventory[[#This Row],[Short Description]]</f>
        <v>B06ZXV6J81 Earrings - Square Stud</v>
      </c>
      <c r="O417" s="33">
        <f>Inventory[[#This Row],[Total Price GBP]]/ EURtoGBP</f>
        <v>2.7354047550129685</v>
      </c>
      <c r="P417" s="33">
        <f>Inventory[[#This Row],[Total Price GBP]]/USDtoGBP</f>
        <v>3.3034297577873639</v>
      </c>
      <c r="Q417" s="33">
        <f>Inventory[[#This Row],[Total Price GBP]]/ CADtoGBP</f>
        <v>4.2285799892258575</v>
      </c>
      <c r="R417" s="33">
        <f>Inventory[[#This Row],[Total Price GBP]]/AUDtoGBP</f>
        <v>4.3282488864142525</v>
      </c>
      <c r="S417" s="33">
        <f>IFERROR(VLOOKUP(Inventory[[#This Row],[Assigned Item SKU]],skuQuantity[#All],2,FALSE),0)</f>
        <v>0</v>
      </c>
      <c r="T417" s="33" t="str">
        <f>PROPER(Inventory[[#This Row],[METAL]] &amp; " " &amp; Inventory[[#This Row],[Item Type]])</f>
        <v>925 Silver Earrings</v>
      </c>
      <c r="U417" s="33">
        <f>Inventory[[#This Row],[Quantity]]*Inventory[[#This Row],[Weight (g)]]</f>
        <v>0</v>
      </c>
      <c r="V417" s="33">
        <f>Inventory[[#This Row],[Total Price GBP]]*Inventory[[#This Row],[Quantity]]</f>
        <v>0</v>
      </c>
      <c r="W417" s="33">
        <f>Inventory[[#This Row],[Total Cost GBP]]/EURtoGBP</f>
        <v>0</v>
      </c>
      <c r="X417" s="33">
        <f>Inventory[[#This Row],[Total Cost GBP]]/USDtoGBP</f>
        <v>0</v>
      </c>
      <c r="Y417" s="33">
        <f>Inventory[[#This Row],[Total Cost GBP]]/CADtoGBP</f>
        <v>0</v>
      </c>
      <c r="Z417" s="33">
        <f>Inventory[[#This Row],[Total Cost GBP]]*AUDtoGBP</f>
        <v>0</v>
      </c>
      <c r="AA417" s="33"/>
      <c r="AB417" s="33"/>
    </row>
    <row r="418" spans="1:28" x14ac:dyDescent="0.25">
      <c r="A418" t="s">
        <v>976</v>
      </c>
      <c r="B418" t="s">
        <v>977</v>
      </c>
      <c r="C418" t="s">
        <v>112</v>
      </c>
      <c r="D418" t="s">
        <v>969</v>
      </c>
      <c r="E418">
        <v>1.8</v>
      </c>
      <c r="F418" t="s">
        <v>116</v>
      </c>
      <c r="G418" t="s">
        <v>1309</v>
      </c>
      <c r="H418">
        <v>2.4097958499999996</v>
      </c>
      <c r="I418" t="str">
        <f>IF(Inventory[[#This Row],[METAL]] = "925 Silver",  "7113.11.00"," 7113.19.00")</f>
        <v>7113.11.00</v>
      </c>
      <c r="J418" t="str">
        <f>IF(Inventory[[#This Row],[METAL]]= "925 Silver", "7113.11.10.00"," 7113.19.10.00")</f>
        <v>7113.11.10.00</v>
      </c>
      <c r="K418" t="str">
        <f>IF(Inventory[[#This Row],[METAL]] = "925 Silver",  "7113.11.00"," 7113.19.00")</f>
        <v>7113.11.00</v>
      </c>
      <c r="L418" s="106" t="str">
        <f>PROPER(Inventory[[#This Row],[METAL]] &amp; " " &amp; Inventory[[#This Row],[Item Type]])</f>
        <v>925 Silver Earrings</v>
      </c>
      <c r="M418" s="106" t="str">
        <f>IFERROR(VLOOKUP(Inventory[[#This Row],[Short Description]],Map!$G$12:$H$32,2,FALSE), IF(F417 = "925 Silver", "7113.11.10.00", "7113.19.29.00"))</f>
        <v>7113.11.10.00</v>
      </c>
      <c r="N418" s="106" t="str">
        <f>Inventory[[#This Row],[ASIN]] &amp; " " &amp; Inventory[[#This Row],[Short Description]]</f>
        <v>B071DC7BVX Earrings - Square Stud</v>
      </c>
      <c r="O418" s="33">
        <f>Inventory[[#This Row],[Total Price GBP]]/ EURtoGBP</f>
        <v>2.7354047550129685</v>
      </c>
      <c r="P418" s="33">
        <f>Inventory[[#This Row],[Total Price GBP]]/USDtoGBP</f>
        <v>3.3034297577873639</v>
      </c>
      <c r="Q418" s="33">
        <f>Inventory[[#This Row],[Total Price GBP]]/ CADtoGBP</f>
        <v>4.2285799892258575</v>
      </c>
      <c r="R418" s="33">
        <f>Inventory[[#This Row],[Total Price GBP]]/AUDtoGBP</f>
        <v>4.3282488864142525</v>
      </c>
      <c r="S418" s="33">
        <f>IFERROR(VLOOKUP(Inventory[[#This Row],[Assigned Item SKU]],skuQuantity[#All],2,FALSE),0)</f>
        <v>0</v>
      </c>
      <c r="T418" s="33" t="str">
        <f>PROPER(Inventory[[#This Row],[METAL]] &amp; " " &amp; Inventory[[#This Row],[Item Type]])</f>
        <v>925 Silver Earrings</v>
      </c>
      <c r="U418" s="33">
        <f>Inventory[[#This Row],[Quantity]]*Inventory[[#This Row],[Weight (g)]]</f>
        <v>0</v>
      </c>
      <c r="V418" s="33">
        <f>Inventory[[#This Row],[Total Price GBP]]*Inventory[[#This Row],[Quantity]]</f>
        <v>0</v>
      </c>
      <c r="W418" s="33">
        <f>Inventory[[#This Row],[Total Cost GBP]]/EURtoGBP</f>
        <v>0</v>
      </c>
      <c r="X418" s="33">
        <f>Inventory[[#This Row],[Total Cost GBP]]/USDtoGBP</f>
        <v>0</v>
      </c>
      <c r="Y418" s="33">
        <f>Inventory[[#This Row],[Total Cost GBP]]/CADtoGBP</f>
        <v>0</v>
      </c>
      <c r="Z418" s="33">
        <f>Inventory[[#This Row],[Total Cost GBP]]*AUDtoGBP</f>
        <v>0</v>
      </c>
      <c r="AA418" s="33"/>
      <c r="AB418" s="33"/>
    </row>
    <row r="419" spans="1:28" x14ac:dyDescent="0.25">
      <c r="A419" t="s">
        <v>978</v>
      </c>
      <c r="B419" t="s">
        <v>979</v>
      </c>
      <c r="C419" t="s">
        <v>112</v>
      </c>
      <c r="D419" t="s">
        <v>980</v>
      </c>
      <c r="E419">
        <v>4</v>
      </c>
      <c r="F419" t="s">
        <v>116</v>
      </c>
      <c r="G419" t="s">
        <v>1309</v>
      </c>
      <c r="H419">
        <v>5.2200742</v>
      </c>
      <c r="I419" t="str">
        <f>IF(Inventory[[#This Row],[METAL]] = "925 Silver",  "7113.11.00"," 7113.19.00")</f>
        <v>7113.11.00</v>
      </c>
      <c r="J419" t="str">
        <f>IF(Inventory[[#This Row],[METAL]]= "925 Silver", "7113.11.10.00"," 7113.19.10.00")</f>
        <v>7113.11.10.00</v>
      </c>
      <c r="K419" t="str">
        <f>IF(Inventory[[#This Row],[METAL]] = "925 Silver",  "7113.11.00"," 7113.19.00")</f>
        <v>7113.11.00</v>
      </c>
      <c r="L419" s="106" t="str">
        <f>PROPER(Inventory[[#This Row],[METAL]] &amp; " " &amp; Inventory[[#This Row],[Item Type]])</f>
        <v>925 Silver Earrings</v>
      </c>
      <c r="M419" s="106" t="str">
        <f>IFERROR(VLOOKUP(Inventory[[#This Row],[Short Description]],Map!$G$12:$H$32,2,FALSE), IF(F418 = "925 Silver", "7113.11.10.00", "7113.19.29.00"))</f>
        <v>7113.11.10.00</v>
      </c>
      <c r="N419" s="106" t="str">
        <f>Inventory[[#This Row],[ASIN]] &amp; " " &amp; Inventory[[#This Row],[Short Description]]</f>
        <v>B071CS9WLH Earrings - Teddy Bear</v>
      </c>
      <c r="O419" s="33">
        <f>Inventory[[#This Row],[Total Price GBP]]/ EURtoGBP</f>
        <v>5.9254047550129689</v>
      </c>
      <c r="P419" s="33">
        <f>Inventory[[#This Row],[Total Price GBP]]/USDtoGBP</f>
        <v>7.1558544887269475</v>
      </c>
      <c r="Q419" s="33">
        <f>Inventory[[#This Row],[Total Price GBP]]/ CADtoGBP</f>
        <v>9.1599051033282262</v>
      </c>
      <c r="R419" s="33">
        <f>Inventory[[#This Row],[Total Price GBP]]/AUDtoGBP</f>
        <v>9.3758068108341117</v>
      </c>
      <c r="S419" s="33">
        <f>IFERROR(VLOOKUP(Inventory[[#This Row],[Assigned Item SKU]],skuQuantity[#All],2,FALSE),0)</f>
        <v>0</v>
      </c>
      <c r="T419" s="33" t="str">
        <f>PROPER(Inventory[[#This Row],[METAL]] &amp; " " &amp; Inventory[[#This Row],[Item Type]])</f>
        <v>925 Silver Earrings</v>
      </c>
      <c r="U419" s="33">
        <f>Inventory[[#This Row],[Quantity]]*Inventory[[#This Row],[Weight (g)]]</f>
        <v>0</v>
      </c>
      <c r="V419" s="33">
        <f>Inventory[[#This Row],[Total Price GBP]]*Inventory[[#This Row],[Quantity]]</f>
        <v>0</v>
      </c>
      <c r="W419" s="33">
        <f>Inventory[[#This Row],[Total Cost GBP]]/EURtoGBP</f>
        <v>0</v>
      </c>
      <c r="X419" s="33">
        <f>Inventory[[#This Row],[Total Cost GBP]]/USDtoGBP</f>
        <v>0</v>
      </c>
      <c r="Y419" s="33">
        <f>Inventory[[#This Row],[Total Cost GBP]]/CADtoGBP</f>
        <v>0</v>
      </c>
      <c r="Z419" s="33">
        <f>Inventory[[#This Row],[Total Cost GBP]]*AUDtoGBP</f>
        <v>0</v>
      </c>
      <c r="AA419" s="33"/>
      <c r="AB419" s="33"/>
    </row>
    <row r="420" spans="1:28" x14ac:dyDescent="0.25">
      <c r="A420" t="s">
        <v>981</v>
      </c>
      <c r="B420" t="s">
        <v>982</v>
      </c>
      <c r="C420" t="s">
        <v>112</v>
      </c>
      <c r="D420" t="s">
        <v>3254</v>
      </c>
      <c r="E420">
        <v>4</v>
      </c>
      <c r="F420" t="s">
        <v>116</v>
      </c>
      <c r="G420" t="s">
        <v>1309</v>
      </c>
      <c r="H420">
        <v>5.2200742</v>
      </c>
      <c r="I420" t="str">
        <f>IF(Inventory[[#This Row],[METAL]] = "925 Silver",  "7113.11.00"," 7113.19.00")</f>
        <v>7113.11.00</v>
      </c>
      <c r="J420" t="str">
        <f>IF(Inventory[[#This Row],[METAL]]= "925 Silver", "7113.11.10.00"," 7113.19.10.00")</f>
        <v>7113.11.10.00</v>
      </c>
      <c r="K420" t="str">
        <f>IF(Inventory[[#This Row],[METAL]] = "925 Silver",  "7113.11.00"," 7113.19.00")</f>
        <v>7113.11.00</v>
      </c>
      <c r="L420" s="106" t="str">
        <f>PROPER(Inventory[[#This Row],[METAL]] &amp; " " &amp; Inventory[[#This Row],[Item Type]])</f>
        <v>925 Silver Earrings</v>
      </c>
      <c r="M420" s="106" t="str">
        <f>IFERROR(VLOOKUP(Inventory[[#This Row],[Short Description]],Map!$G$12:$H$32,2,FALSE), IF(F419 = "925 Silver", "7113.11.10.00", "7113.19.29.00"))</f>
        <v>7113.11.10.00</v>
      </c>
      <c r="N420" s="106" t="str">
        <f>Inventory[[#This Row],[ASIN]] &amp; " " &amp; Inventory[[#This Row],[Short Description]]</f>
        <v>B071CH7P2D Earrings - Hook, Round</v>
      </c>
      <c r="O420" s="33">
        <f>Inventory[[#This Row],[Total Price GBP]]/ EURtoGBP</f>
        <v>5.9254047550129689</v>
      </c>
      <c r="P420" s="33">
        <f>Inventory[[#This Row],[Total Price GBP]]/USDtoGBP</f>
        <v>7.1558544887269475</v>
      </c>
      <c r="Q420" s="33">
        <f>Inventory[[#This Row],[Total Price GBP]]/ CADtoGBP</f>
        <v>9.1599051033282262</v>
      </c>
      <c r="R420" s="33">
        <f>Inventory[[#This Row],[Total Price GBP]]/AUDtoGBP</f>
        <v>9.3758068108341117</v>
      </c>
      <c r="S420" s="33">
        <f>IFERROR(VLOOKUP(Inventory[[#This Row],[Assigned Item SKU]],skuQuantity[#All],2,FALSE),0)</f>
        <v>0</v>
      </c>
      <c r="T420" s="33" t="str">
        <f>PROPER(Inventory[[#This Row],[METAL]] &amp; " " &amp; Inventory[[#This Row],[Item Type]])</f>
        <v>925 Silver Earrings</v>
      </c>
      <c r="U420" s="33">
        <f>Inventory[[#This Row],[Quantity]]*Inventory[[#This Row],[Weight (g)]]</f>
        <v>0</v>
      </c>
      <c r="V420" s="33">
        <f>Inventory[[#This Row],[Total Price GBP]]*Inventory[[#This Row],[Quantity]]</f>
        <v>0</v>
      </c>
      <c r="W420" s="33">
        <f>Inventory[[#This Row],[Total Cost GBP]]/EURtoGBP</f>
        <v>0</v>
      </c>
      <c r="X420" s="33">
        <f>Inventory[[#This Row],[Total Cost GBP]]/USDtoGBP</f>
        <v>0</v>
      </c>
      <c r="Y420" s="33">
        <f>Inventory[[#This Row],[Total Cost GBP]]/CADtoGBP</f>
        <v>0</v>
      </c>
      <c r="Z420" s="33">
        <f>Inventory[[#This Row],[Total Cost GBP]]*AUDtoGBP</f>
        <v>0</v>
      </c>
      <c r="AA420" s="33"/>
      <c r="AB420" s="33"/>
    </row>
    <row r="421" spans="1:28" x14ac:dyDescent="0.25">
      <c r="A421" t="s">
        <v>983</v>
      </c>
      <c r="B421" t="s">
        <v>984</v>
      </c>
      <c r="C421" t="s">
        <v>112</v>
      </c>
      <c r="D421" t="s">
        <v>3255</v>
      </c>
      <c r="E421">
        <v>1.8</v>
      </c>
      <c r="F421" t="s">
        <v>116</v>
      </c>
      <c r="G421" t="s">
        <v>1309</v>
      </c>
      <c r="H421">
        <v>2.4097958499999996</v>
      </c>
      <c r="I421" t="str">
        <f>IF(Inventory[[#This Row],[METAL]] = "925 Silver",  "7113.11.00"," 7113.19.00")</f>
        <v>7113.11.00</v>
      </c>
      <c r="J421" t="str">
        <f>IF(Inventory[[#This Row],[METAL]]= "925 Silver", "7113.11.10.00"," 7113.19.10.00")</f>
        <v>7113.11.10.00</v>
      </c>
      <c r="K421" t="str">
        <f>IF(Inventory[[#This Row],[METAL]] = "925 Silver",  "7113.11.00"," 7113.19.00")</f>
        <v>7113.11.00</v>
      </c>
      <c r="L421" s="106" t="str">
        <f>PROPER(Inventory[[#This Row],[METAL]] &amp; " " &amp; Inventory[[#This Row],[Item Type]])</f>
        <v>925 Silver Earrings</v>
      </c>
      <c r="M421" s="106" t="str">
        <f>IFERROR(VLOOKUP(Inventory[[#This Row],[Short Description]],Map!$G$12:$H$32,2,FALSE), IF(F420 = "925 Silver", "7113.11.10.00", "7113.19.29.00"))</f>
        <v>7113.11.10.00</v>
      </c>
      <c r="N421" s="106" t="str">
        <f>Inventory[[#This Row],[ASIN]] &amp; " " &amp; Inventory[[#This Row],[Short Description]]</f>
        <v>B06ZZV4613 Earrings - Round Stud, petals</v>
      </c>
      <c r="O421" s="33">
        <f>Inventory[[#This Row],[Total Price GBP]]/ EURtoGBP</f>
        <v>2.7354047550129685</v>
      </c>
      <c r="P421" s="33">
        <f>Inventory[[#This Row],[Total Price GBP]]/USDtoGBP</f>
        <v>3.3034297577873639</v>
      </c>
      <c r="Q421" s="33">
        <f>Inventory[[#This Row],[Total Price GBP]]/ CADtoGBP</f>
        <v>4.2285799892258575</v>
      </c>
      <c r="R421" s="33">
        <f>Inventory[[#This Row],[Total Price GBP]]/AUDtoGBP</f>
        <v>4.3282488864142525</v>
      </c>
      <c r="S421" s="33">
        <f>IFERROR(VLOOKUP(Inventory[[#This Row],[Assigned Item SKU]],skuQuantity[#All],2,FALSE),0)</f>
        <v>0</v>
      </c>
      <c r="T421" s="33" t="str">
        <f>PROPER(Inventory[[#This Row],[METAL]] &amp; " " &amp; Inventory[[#This Row],[Item Type]])</f>
        <v>925 Silver Earrings</v>
      </c>
      <c r="U421" s="33">
        <f>Inventory[[#This Row],[Quantity]]*Inventory[[#This Row],[Weight (g)]]</f>
        <v>0</v>
      </c>
      <c r="V421" s="33">
        <f>Inventory[[#This Row],[Total Price GBP]]*Inventory[[#This Row],[Quantity]]</f>
        <v>0</v>
      </c>
      <c r="W421" s="33">
        <f>Inventory[[#This Row],[Total Cost GBP]]/EURtoGBP</f>
        <v>0</v>
      </c>
      <c r="X421" s="33">
        <f>Inventory[[#This Row],[Total Cost GBP]]/USDtoGBP</f>
        <v>0</v>
      </c>
      <c r="Y421" s="33">
        <f>Inventory[[#This Row],[Total Cost GBP]]/CADtoGBP</f>
        <v>0</v>
      </c>
      <c r="Z421" s="33">
        <f>Inventory[[#This Row],[Total Cost GBP]]*AUDtoGBP</f>
        <v>0</v>
      </c>
      <c r="AA421" s="33"/>
      <c r="AB421" s="33"/>
    </row>
    <row r="422" spans="1:28" x14ac:dyDescent="0.25">
      <c r="A422" t="s">
        <v>986</v>
      </c>
      <c r="B422" t="s">
        <v>987</v>
      </c>
      <c r="C422" t="s">
        <v>112</v>
      </c>
      <c r="D422" t="s">
        <v>3255</v>
      </c>
      <c r="E422">
        <v>1.8</v>
      </c>
      <c r="F422" t="s">
        <v>116</v>
      </c>
      <c r="G422" t="s">
        <v>1309</v>
      </c>
      <c r="H422">
        <v>2.4097958499999996</v>
      </c>
      <c r="I422" t="str">
        <f>IF(Inventory[[#This Row],[METAL]] = "925 Silver",  "7113.11.00"," 7113.19.00")</f>
        <v>7113.11.00</v>
      </c>
      <c r="J422" t="str">
        <f>IF(Inventory[[#This Row],[METAL]]= "925 Silver", "7113.11.10.00"," 7113.19.10.00")</f>
        <v>7113.11.10.00</v>
      </c>
      <c r="K422" t="str">
        <f>IF(Inventory[[#This Row],[METAL]] = "925 Silver",  "7113.11.00"," 7113.19.00")</f>
        <v>7113.11.00</v>
      </c>
      <c r="L422" s="106" t="str">
        <f>PROPER(Inventory[[#This Row],[METAL]] &amp; " " &amp; Inventory[[#This Row],[Item Type]])</f>
        <v>925 Silver Earrings</v>
      </c>
      <c r="M422" s="106" t="str">
        <f>IFERROR(VLOOKUP(Inventory[[#This Row],[Short Description]],Map!$G$12:$H$32,2,FALSE), IF(F421 = "925 Silver", "7113.11.10.00", "7113.19.29.00"))</f>
        <v>7113.11.10.00</v>
      </c>
      <c r="N422" s="106" t="str">
        <f>Inventory[[#This Row],[ASIN]] &amp; " " &amp; Inventory[[#This Row],[Short Description]]</f>
        <v>B06ZYZP4BW Earrings - Round Stud, petals</v>
      </c>
      <c r="O422" s="33">
        <f>Inventory[[#This Row],[Total Price GBP]]/ EURtoGBP</f>
        <v>2.7354047550129685</v>
      </c>
      <c r="P422" s="33">
        <f>Inventory[[#This Row],[Total Price GBP]]/USDtoGBP</f>
        <v>3.3034297577873639</v>
      </c>
      <c r="Q422" s="33">
        <f>Inventory[[#This Row],[Total Price GBP]]/ CADtoGBP</f>
        <v>4.2285799892258575</v>
      </c>
      <c r="R422" s="33">
        <f>Inventory[[#This Row],[Total Price GBP]]/AUDtoGBP</f>
        <v>4.3282488864142525</v>
      </c>
      <c r="S422" s="33">
        <f>IFERROR(VLOOKUP(Inventory[[#This Row],[Assigned Item SKU]],skuQuantity[#All],2,FALSE),0)</f>
        <v>0</v>
      </c>
      <c r="T422" s="33" t="str">
        <f>PROPER(Inventory[[#This Row],[METAL]] &amp; " " &amp; Inventory[[#This Row],[Item Type]])</f>
        <v>925 Silver Earrings</v>
      </c>
      <c r="U422" s="33">
        <f>Inventory[[#This Row],[Quantity]]*Inventory[[#This Row],[Weight (g)]]</f>
        <v>0</v>
      </c>
      <c r="V422" s="33">
        <f>Inventory[[#This Row],[Total Price GBP]]*Inventory[[#This Row],[Quantity]]</f>
        <v>0</v>
      </c>
      <c r="W422" s="33">
        <f>Inventory[[#This Row],[Total Cost GBP]]/EURtoGBP</f>
        <v>0</v>
      </c>
      <c r="X422" s="33">
        <f>Inventory[[#This Row],[Total Cost GBP]]/USDtoGBP</f>
        <v>0</v>
      </c>
      <c r="Y422" s="33">
        <f>Inventory[[#This Row],[Total Cost GBP]]/CADtoGBP</f>
        <v>0</v>
      </c>
      <c r="Z422" s="33">
        <f>Inventory[[#This Row],[Total Cost GBP]]*AUDtoGBP</f>
        <v>0</v>
      </c>
      <c r="AA422" s="33"/>
      <c r="AB422" s="33"/>
    </row>
    <row r="423" spans="1:28" x14ac:dyDescent="0.25">
      <c r="A423" t="s">
        <v>988</v>
      </c>
      <c r="B423" t="s">
        <v>989</v>
      </c>
      <c r="C423" t="s">
        <v>112</v>
      </c>
      <c r="D423" t="s">
        <v>3255</v>
      </c>
      <c r="E423">
        <v>1.8</v>
      </c>
      <c r="F423" t="s">
        <v>116</v>
      </c>
      <c r="G423" t="s">
        <v>1309</v>
      </c>
      <c r="H423">
        <v>2.9295651999999999</v>
      </c>
      <c r="I423" t="str">
        <f>IF(Inventory[[#This Row],[METAL]] = "925 Silver",  "7113.11.00"," 7113.19.00")</f>
        <v>7113.11.00</v>
      </c>
      <c r="J423" t="str">
        <f>IF(Inventory[[#This Row],[METAL]]= "925 Silver", "7113.11.10.00"," 7113.19.10.00")</f>
        <v>7113.11.10.00</v>
      </c>
      <c r="K423" t="str">
        <f>IF(Inventory[[#This Row],[METAL]] = "925 Silver",  "7113.11.00"," 7113.19.00")</f>
        <v>7113.11.00</v>
      </c>
      <c r="L423" s="106" t="str">
        <f>PROPER(Inventory[[#This Row],[METAL]] &amp; " " &amp; Inventory[[#This Row],[Item Type]])</f>
        <v>925 Silver Earrings</v>
      </c>
      <c r="M423" s="106" t="str">
        <f>IFERROR(VLOOKUP(Inventory[[#This Row],[Short Description]],Map!$G$12:$H$32,2,FALSE), IF(F422 = "925 Silver", "7113.11.10.00", "7113.19.29.00"))</f>
        <v>7113.11.10.00</v>
      </c>
      <c r="N423" s="106" t="str">
        <f>Inventory[[#This Row],[ASIN]] &amp; " " &amp; Inventory[[#This Row],[Short Description]]</f>
        <v>B071R9GF2X Earrings - Round Stud, petals</v>
      </c>
      <c r="O423" s="33">
        <f>Inventory[[#This Row],[Total Price GBP]]/ EURtoGBP</f>
        <v>3.3254047550129684</v>
      </c>
      <c r="P423" s="33">
        <f>Inventory[[#This Row],[Total Price GBP]]/USDtoGBP</f>
        <v>4.0159471845128669</v>
      </c>
      <c r="Q423" s="33">
        <f>Inventory[[#This Row],[Total Price GBP]]/ CADtoGBP</f>
        <v>5.1406432548435372</v>
      </c>
      <c r="R423" s="33">
        <f>Inventory[[#This Row],[Total Price GBP]]/AUDtoGBP</f>
        <v>5.2618097564480202</v>
      </c>
      <c r="S423" s="33">
        <f>IFERROR(VLOOKUP(Inventory[[#This Row],[Assigned Item SKU]],skuQuantity[#All],2,FALSE),0)</f>
        <v>0</v>
      </c>
      <c r="T423" s="33" t="str">
        <f>PROPER(Inventory[[#This Row],[METAL]] &amp; " " &amp; Inventory[[#This Row],[Item Type]])</f>
        <v>925 Silver Earrings</v>
      </c>
      <c r="U423" s="33">
        <f>Inventory[[#This Row],[Quantity]]*Inventory[[#This Row],[Weight (g)]]</f>
        <v>0</v>
      </c>
      <c r="V423" s="33">
        <f>Inventory[[#This Row],[Total Price GBP]]*Inventory[[#This Row],[Quantity]]</f>
        <v>0</v>
      </c>
      <c r="W423" s="33">
        <f>Inventory[[#This Row],[Total Cost GBP]]/EURtoGBP</f>
        <v>0</v>
      </c>
      <c r="X423" s="33">
        <f>Inventory[[#This Row],[Total Cost GBP]]/USDtoGBP</f>
        <v>0</v>
      </c>
      <c r="Y423" s="33">
        <f>Inventory[[#This Row],[Total Cost GBP]]/CADtoGBP</f>
        <v>0</v>
      </c>
      <c r="Z423" s="33">
        <f>Inventory[[#This Row],[Total Cost GBP]]*AUDtoGBP</f>
        <v>0</v>
      </c>
      <c r="AA423" s="33"/>
      <c r="AB423" s="33"/>
    </row>
    <row r="424" spans="1:28" x14ac:dyDescent="0.25">
      <c r="A424" t="s">
        <v>990</v>
      </c>
      <c r="B424" t="s">
        <v>991</v>
      </c>
      <c r="C424" t="s">
        <v>112</v>
      </c>
      <c r="D424" t="s">
        <v>3255</v>
      </c>
      <c r="E424">
        <v>1.8</v>
      </c>
      <c r="F424" t="s">
        <v>116</v>
      </c>
      <c r="G424" t="s">
        <v>1309</v>
      </c>
      <c r="H424">
        <v>2.4097958499999996</v>
      </c>
      <c r="I424" t="str">
        <f>IF(Inventory[[#This Row],[METAL]] = "925 Silver",  "7113.11.00"," 7113.19.00")</f>
        <v>7113.11.00</v>
      </c>
      <c r="J424" t="str">
        <f>IF(Inventory[[#This Row],[METAL]]= "925 Silver", "7113.11.10.00"," 7113.19.10.00")</f>
        <v>7113.11.10.00</v>
      </c>
      <c r="K424" t="str">
        <f>IF(Inventory[[#This Row],[METAL]] = "925 Silver",  "7113.11.00"," 7113.19.00")</f>
        <v>7113.11.00</v>
      </c>
      <c r="L424" s="106" t="str">
        <f>PROPER(Inventory[[#This Row],[METAL]] &amp; " " &amp; Inventory[[#This Row],[Item Type]])</f>
        <v>925 Silver Earrings</v>
      </c>
      <c r="M424" s="106" t="str">
        <f>IFERROR(VLOOKUP(Inventory[[#This Row],[Short Description]],Map!$G$12:$H$32,2,FALSE), IF(F423 = "925 Silver", "7113.11.10.00", "7113.19.29.00"))</f>
        <v>7113.11.10.00</v>
      </c>
      <c r="N424" s="106" t="str">
        <f>Inventory[[#This Row],[ASIN]] &amp; " " &amp; Inventory[[#This Row],[Short Description]]</f>
        <v>B071R9FRCM Earrings - Round Stud, petals</v>
      </c>
      <c r="O424" s="33">
        <f>Inventory[[#This Row],[Total Price GBP]]/ EURtoGBP</f>
        <v>2.7354047550129685</v>
      </c>
      <c r="P424" s="33">
        <f>Inventory[[#This Row],[Total Price GBP]]/USDtoGBP</f>
        <v>3.3034297577873639</v>
      </c>
      <c r="Q424" s="33">
        <f>Inventory[[#This Row],[Total Price GBP]]/ CADtoGBP</f>
        <v>4.2285799892258575</v>
      </c>
      <c r="R424" s="33">
        <f>Inventory[[#This Row],[Total Price GBP]]/AUDtoGBP</f>
        <v>4.3282488864142525</v>
      </c>
      <c r="S424" s="33">
        <f>IFERROR(VLOOKUP(Inventory[[#This Row],[Assigned Item SKU]],skuQuantity[#All],2,FALSE),0)</f>
        <v>0</v>
      </c>
      <c r="T424" s="33" t="str">
        <f>PROPER(Inventory[[#This Row],[METAL]] &amp; " " &amp; Inventory[[#This Row],[Item Type]])</f>
        <v>925 Silver Earrings</v>
      </c>
      <c r="U424" s="33">
        <f>Inventory[[#This Row],[Quantity]]*Inventory[[#This Row],[Weight (g)]]</f>
        <v>0</v>
      </c>
      <c r="V424" s="33">
        <f>Inventory[[#This Row],[Total Price GBP]]*Inventory[[#This Row],[Quantity]]</f>
        <v>0</v>
      </c>
      <c r="W424" s="33">
        <f>Inventory[[#This Row],[Total Cost GBP]]/EURtoGBP</f>
        <v>0</v>
      </c>
      <c r="X424" s="33">
        <f>Inventory[[#This Row],[Total Cost GBP]]/USDtoGBP</f>
        <v>0</v>
      </c>
      <c r="Y424" s="33">
        <f>Inventory[[#This Row],[Total Cost GBP]]/CADtoGBP</f>
        <v>0</v>
      </c>
      <c r="Z424" s="33">
        <f>Inventory[[#This Row],[Total Cost GBP]]*AUDtoGBP</f>
        <v>0</v>
      </c>
      <c r="AA424" s="33"/>
      <c r="AB424" s="33"/>
    </row>
    <row r="425" spans="1:28" x14ac:dyDescent="0.25">
      <c r="A425" t="s">
        <v>63</v>
      </c>
      <c r="B425" t="s">
        <v>992</v>
      </c>
      <c r="C425" t="s">
        <v>112</v>
      </c>
      <c r="D425" t="s">
        <v>3255</v>
      </c>
      <c r="E425">
        <v>1.8</v>
      </c>
      <c r="F425" t="s">
        <v>116</v>
      </c>
      <c r="G425" t="s">
        <v>1309</v>
      </c>
      <c r="H425">
        <v>2.9295651999999999</v>
      </c>
      <c r="I425" t="str">
        <f>IF(Inventory[[#This Row],[METAL]] = "925 Silver",  "7113.11.00"," 7113.19.00")</f>
        <v>7113.11.00</v>
      </c>
      <c r="J425" t="str">
        <f>IF(Inventory[[#This Row],[METAL]]= "925 Silver", "7113.11.10.00"," 7113.19.10.00")</f>
        <v>7113.11.10.00</v>
      </c>
      <c r="K425" t="str">
        <f>IF(Inventory[[#This Row],[METAL]] = "925 Silver",  "7113.11.00"," 7113.19.00")</f>
        <v>7113.11.00</v>
      </c>
      <c r="L425" s="106" t="str">
        <f>PROPER(Inventory[[#This Row],[METAL]] &amp; " " &amp; Inventory[[#This Row],[Item Type]])</f>
        <v>925 Silver Earrings</v>
      </c>
      <c r="M425" s="106" t="str">
        <f>IFERROR(VLOOKUP(Inventory[[#This Row],[Short Description]],Map!$G$12:$H$32,2,FALSE), IF(F424 = "925 Silver", "7113.11.10.00", "7113.19.29.00"))</f>
        <v>7113.11.10.00</v>
      </c>
      <c r="N425" s="106" t="str">
        <f>Inventory[[#This Row],[ASIN]] &amp; " " &amp; Inventory[[#This Row],[Short Description]]</f>
        <v>B071D2S76L Earrings - Round Stud, petals</v>
      </c>
      <c r="O425" s="33">
        <f>Inventory[[#This Row],[Total Price GBP]]/ EURtoGBP</f>
        <v>3.3254047550129684</v>
      </c>
      <c r="P425" s="33">
        <f>Inventory[[#This Row],[Total Price GBP]]/USDtoGBP</f>
        <v>4.0159471845128669</v>
      </c>
      <c r="Q425" s="33">
        <f>Inventory[[#This Row],[Total Price GBP]]/ CADtoGBP</f>
        <v>5.1406432548435372</v>
      </c>
      <c r="R425" s="33">
        <f>Inventory[[#This Row],[Total Price GBP]]/AUDtoGBP</f>
        <v>5.2618097564480202</v>
      </c>
      <c r="S425" s="33">
        <f>IFERROR(VLOOKUP(Inventory[[#This Row],[Assigned Item SKU]],skuQuantity[#All],2,FALSE),0)</f>
        <v>0</v>
      </c>
      <c r="T425" s="33" t="str">
        <f>PROPER(Inventory[[#This Row],[METAL]] &amp; " " &amp; Inventory[[#This Row],[Item Type]])</f>
        <v>925 Silver Earrings</v>
      </c>
      <c r="U425" s="33">
        <f>Inventory[[#This Row],[Quantity]]*Inventory[[#This Row],[Weight (g)]]</f>
        <v>0</v>
      </c>
      <c r="V425" s="33">
        <f>Inventory[[#This Row],[Total Price GBP]]*Inventory[[#This Row],[Quantity]]</f>
        <v>0</v>
      </c>
      <c r="W425" s="33">
        <f>Inventory[[#This Row],[Total Cost GBP]]/EURtoGBP</f>
        <v>0</v>
      </c>
      <c r="X425" s="33">
        <f>Inventory[[#This Row],[Total Cost GBP]]/USDtoGBP</f>
        <v>0</v>
      </c>
      <c r="Y425" s="33">
        <f>Inventory[[#This Row],[Total Cost GBP]]/CADtoGBP</f>
        <v>0</v>
      </c>
      <c r="Z425" s="33">
        <f>Inventory[[#This Row],[Total Cost GBP]]*AUDtoGBP</f>
        <v>0</v>
      </c>
      <c r="AA425" s="33"/>
      <c r="AB425" s="33"/>
    </row>
    <row r="426" spans="1:28" x14ac:dyDescent="0.25">
      <c r="A426" t="s">
        <v>993</v>
      </c>
      <c r="B426" t="s">
        <v>994</v>
      </c>
      <c r="C426" t="s">
        <v>112</v>
      </c>
      <c r="D426" t="s">
        <v>3256</v>
      </c>
      <c r="E426">
        <v>2.4</v>
      </c>
      <c r="F426" t="s">
        <v>116</v>
      </c>
      <c r="G426" t="s">
        <v>1309</v>
      </c>
      <c r="H426">
        <v>3.1762353999999999</v>
      </c>
      <c r="I426" t="str">
        <f>IF(Inventory[[#This Row],[METAL]] = "925 Silver",  "7113.11.00"," 7113.19.00")</f>
        <v>7113.11.00</v>
      </c>
      <c r="J426" t="str">
        <f>IF(Inventory[[#This Row],[METAL]]= "925 Silver", "7113.11.10.00"," 7113.19.10.00")</f>
        <v>7113.11.10.00</v>
      </c>
      <c r="K426" t="str">
        <f>IF(Inventory[[#This Row],[METAL]] = "925 Silver",  "7113.11.00"," 7113.19.00")</f>
        <v>7113.11.00</v>
      </c>
      <c r="L426" s="106" t="str">
        <f>PROPER(Inventory[[#This Row],[METAL]] &amp; " " &amp; Inventory[[#This Row],[Item Type]])</f>
        <v>925 Silver Earrings</v>
      </c>
      <c r="M426" s="106" t="str">
        <f>IFERROR(VLOOKUP(Inventory[[#This Row],[Short Description]],Map!$G$12:$H$32,2,FALSE), IF(F425 = "925 Silver", "7113.11.10.00", "7113.19.29.00"))</f>
        <v>7113.11.10.00</v>
      </c>
      <c r="N426" s="106" t="str">
        <f>Inventory[[#This Row],[ASIN]] &amp; " " &amp; Inventory[[#This Row],[Short Description]]</f>
        <v>B06ZYZP65S Earrings - stud, heart shape, complex</v>
      </c>
      <c r="O426" s="33">
        <f>Inventory[[#This Row],[Total Price GBP]]/ EURtoGBP</f>
        <v>3.6054047550129686</v>
      </c>
      <c r="P426" s="33">
        <f>Inventory[[#This Row],[Total Price GBP]]/USDtoGBP</f>
        <v>4.3540910480436148</v>
      </c>
      <c r="Q426" s="33">
        <f>Inventory[[#This Row],[Total Price GBP]]/ CADtoGBP</f>
        <v>5.5734868385265042</v>
      </c>
      <c r="R426" s="33">
        <f>Inventory[[#This Row],[Total Price GBP]]/AUDtoGBP</f>
        <v>5.7048555930742149</v>
      </c>
      <c r="S426" s="33">
        <f>IFERROR(VLOOKUP(Inventory[[#This Row],[Assigned Item SKU]],skuQuantity[#All],2,FALSE),0)</f>
        <v>0</v>
      </c>
      <c r="T426" s="33" t="str">
        <f>PROPER(Inventory[[#This Row],[METAL]] &amp; " " &amp; Inventory[[#This Row],[Item Type]])</f>
        <v>925 Silver Earrings</v>
      </c>
      <c r="U426" s="33">
        <f>Inventory[[#This Row],[Quantity]]*Inventory[[#This Row],[Weight (g)]]</f>
        <v>0</v>
      </c>
      <c r="V426" s="33">
        <f>Inventory[[#This Row],[Total Price GBP]]*Inventory[[#This Row],[Quantity]]</f>
        <v>0</v>
      </c>
      <c r="W426" s="33">
        <f>Inventory[[#This Row],[Total Cost GBP]]/EURtoGBP</f>
        <v>0</v>
      </c>
      <c r="X426" s="33">
        <f>Inventory[[#This Row],[Total Cost GBP]]/USDtoGBP</f>
        <v>0</v>
      </c>
      <c r="Y426" s="33">
        <f>Inventory[[#This Row],[Total Cost GBP]]/CADtoGBP</f>
        <v>0</v>
      </c>
      <c r="Z426" s="33">
        <f>Inventory[[#This Row],[Total Cost GBP]]*AUDtoGBP</f>
        <v>0</v>
      </c>
      <c r="AA426" s="33"/>
      <c r="AB426" s="33"/>
    </row>
    <row r="427" spans="1:28" x14ac:dyDescent="0.25">
      <c r="A427" t="s">
        <v>995</v>
      </c>
      <c r="B427" t="s">
        <v>996</v>
      </c>
      <c r="C427" t="s">
        <v>112</v>
      </c>
      <c r="D427" t="s">
        <v>3256</v>
      </c>
      <c r="E427">
        <v>2.4</v>
      </c>
      <c r="F427" t="s">
        <v>116</v>
      </c>
      <c r="G427" t="s">
        <v>1309</v>
      </c>
      <c r="H427">
        <v>3.1762353999999999</v>
      </c>
      <c r="I427" t="str">
        <f>IF(Inventory[[#This Row],[METAL]] = "925 Silver",  "7113.11.00"," 7113.19.00")</f>
        <v>7113.11.00</v>
      </c>
      <c r="J427" t="str">
        <f>IF(Inventory[[#This Row],[METAL]]= "925 Silver", "7113.11.10.00"," 7113.19.10.00")</f>
        <v>7113.11.10.00</v>
      </c>
      <c r="K427" t="str">
        <f>IF(Inventory[[#This Row],[METAL]] = "925 Silver",  "7113.11.00"," 7113.19.00")</f>
        <v>7113.11.00</v>
      </c>
      <c r="L427" s="106" t="str">
        <f>PROPER(Inventory[[#This Row],[METAL]] &amp; " " &amp; Inventory[[#This Row],[Item Type]])</f>
        <v>925 Silver Earrings</v>
      </c>
      <c r="M427" s="106" t="str">
        <f>IFERROR(VLOOKUP(Inventory[[#This Row],[Short Description]],Map!$G$12:$H$32,2,FALSE), IF(F426 = "925 Silver", "7113.11.10.00", "7113.19.29.00"))</f>
        <v>7113.11.10.00</v>
      </c>
      <c r="N427" s="106" t="str">
        <f>Inventory[[#This Row],[ASIN]] &amp; " " &amp; Inventory[[#This Row],[Short Description]]</f>
        <v>B071XRDYD3 Earrings - stud, heart shape, complex</v>
      </c>
      <c r="O427" s="33">
        <f>Inventory[[#This Row],[Total Price GBP]]/ EURtoGBP</f>
        <v>3.6054047550129686</v>
      </c>
      <c r="P427" s="33">
        <f>Inventory[[#This Row],[Total Price GBP]]/USDtoGBP</f>
        <v>4.3540910480436148</v>
      </c>
      <c r="Q427" s="33">
        <f>Inventory[[#This Row],[Total Price GBP]]/ CADtoGBP</f>
        <v>5.5734868385265042</v>
      </c>
      <c r="R427" s="33">
        <f>Inventory[[#This Row],[Total Price GBP]]/AUDtoGBP</f>
        <v>5.7048555930742149</v>
      </c>
      <c r="S427" s="33">
        <f>IFERROR(VLOOKUP(Inventory[[#This Row],[Assigned Item SKU]],skuQuantity[#All],2,FALSE),0)</f>
        <v>0</v>
      </c>
      <c r="T427" s="33" t="str">
        <f>PROPER(Inventory[[#This Row],[METAL]] &amp; " " &amp; Inventory[[#This Row],[Item Type]])</f>
        <v>925 Silver Earrings</v>
      </c>
      <c r="U427" s="33">
        <f>Inventory[[#This Row],[Quantity]]*Inventory[[#This Row],[Weight (g)]]</f>
        <v>0</v>
      </c>
      <c r="V427" s="33">
        <f>Inventory[[#This Row],[Total Price GBP]]*Inventory[[#This Row],[Quantity]]</f>
        <v>0</v>
      </c>
      <c r="W427" s="33">
        <f>Inventory[[#This Row],[Total Cost GBP]]/EURtoGBP</f>
        <v>0</v>
      </c>
      <c r="X427" s="33">
        <f>Inventory[[#This Row],[Total Cost GBP]]/USDtoGBP</f>
        <v>0</v>
      </c>
      <c r="Y427" s="33">
        <f>Inventory[[#This Row],[Total Cost GBP]]/CADtoGBP</f>
        <v>0</v>
      </c>
      <c r="Z427" s="33">
        <f>Inventory[[#This Row],[Total Cost GBP]]*AUDtoGBP</f>
        <v>0</v>
      </c>
      <c r="AA427" s="33"/>
      <c r="AB427" s="33"/>
    </row>
    <row r="428" spans="1:28" x14ac:dyDescent="0.25">
      <c r="A428" t="s">
        <v>997</v>
      </c>
      <c r="B428" t="s">
        <v>998</v>
      </c>
      <c r="C428" t="s">
        <v>112</v>
      </c>
      <c r="D428" t="s">
        <v>3256</v>
      </c>
      <c r="E428">
        <v>2.4</v>
      </c>
      <c r="F428" t="s">
        <v>116</v>
      </c>
      <c r="G428" t="s">
        <v>1309</v>
      </c>
      <c r="H428">
        <v>3.1762353999999999</v>
      </c>
      <c r="I428" t="str">
        <f>IF(Inventory[[#This Row],[METAL]] = "925 Silver",  "7113.11.00"," 7113.19.00")</f>
        <v>7113.11.00</v>
      </c>
      <c r="J428" t="str">
        <f>IF(Inventory[[#This Row],[METAL]]= "925 Silver", "7113.11.10.00"," 7113.19.10.00")</f>
        <v>7113.11.10.00</v>
      </c>
      <c r="K428" t="str">
        <f>IF(Inventory[[#This Row],[METAL]] = "925 Silver",  "7113.11.00"," 7113.19.00")</f>
        <v>7113.11.00</v>
      </c>
      <c r="L428" s="106" t="str">
        <f>PROPER(Inventory[[#This Row],[METAL]] &amp; " " &amp; Inventory[[#This Row],[Item Type]])</f>
        <v>925 Silver Earrings</v>
      </c>
      <c r="M428" s="106" t="str">
        <f>IFERROR(VLOOKUP(Inventory[[#This Row],[Short Description]],Map!$G$12:$H$32,2,FALSE), IF(F427 = "925 Silver", "7113.11.10.00", "7113.19.29.00"))</f>
        <v>7113.11.10.00</v>
      </c>
      <c r="N428" s="106" t="str">
        <f>Inventory[[#This Row],[ASIN]] &amp; " " &amp; Inventory[[#This Row],[Short Description]]</f>
        <v>B06ZZ8YGYG Earrings - stud, heart shape, complex</v>
      </c>
      <c r="O428" s="33">
        <f>Inventory[[#This Row],[Total Price GBP]]/ EURtoGBP</f>
        <v>3.6054047550129686</v>
      </c>
      <c r="P428" s="33">
        <f>Inventory[[#This Row],[Total Price GBP]]/USDtoGBP</f>
        <v>4.3540910480436148</v>
      </c>
      <c r="Q428" s="33">
        <f>Inventory[[#This Row],[Total Price GBP]]/ CADtoGBP</f>
        <v>5.5734868385265042</v>
      </c>
      <c r="R428" s="33">
        <f>Inventory[[#This Row],[Total Price GBP]]/AUDtoGBP</f>
        <v>5.7048555930742149</v>
      </c>
      <c r="S428" s="33">
        <f>IFERROR(VLOOKUP(Inventory[[#This Row],[Assigned Item SKU]],skuQuantity[#All],2,FALSE),0)</f>
        <v>0</v>
      </c>
      <c r="T428" s="33" t="str">
        <f>PROPER(Inventory[[#This Row],[METAL]] &amp; " " &amp; Inventory[[#This Row],[Item Type]])</f>
        <v>925 Silver Earrings</v>
      </c>
      <c r="U428" s="33">
        <f>Inventory[[#This Row],[Quantity]]*Inventory[[#This Row],[Weight (g)]]</f>
        <v>0</v>
      </c>
      <c r="V428" s="33">
        <f>Inventory[[#This Row],[Total Price GBP]]*Inventory[[#This Row],[Quantity]]</f>
        <v>0</v>
      </c>
      <c r="W428" s="33">
        <f>Inventory[[#This Row],[Total Cost GBP]]/EURtoGBP</f>
        <v>0</v>
      </c>
      <c r="X428" s="33">
        <f>Inventory[[#This Row],[Total Cost GBP]]/USDtoGBP</f>
        <v>0</v>
      </c>
      <c r="Y428" s="33">
        <f>Inventory[[#This Row],[Total Cost GBP]]/CADtoGBP</f>
        <v>0</v>
      </c>
      <c r="Z428" s="33">
        <f>Inventory[[#This Row],[Total Cost GBP]]*AUDtoGBP</f>
        <v>0</v>
      </c>
      <c r="AA428" s="33"/>
      <c r="AB428" s="33"/>
    </row>
    <row r="429" spans="1:28" x14ac:dyDescent="0.25">
      <c r="A429" t="s">
        <v>999</v>
      </c>
      <c r="B429" t="s">
        <v>1000</v>
      </c>
      <c r="C429" t="s">
        <v>112</v>
      </c>
      <c r="D429" t="s">
        <v>3257</v>
      </c>
      <c r="E429">
        <v>2</v>
      </c>
      <c r="F429" t="s">
        <v>116</v>
      </c>
      <c r="G429" t="s">
        <v>1309</v>
      </c>
      <c r="H429">
        <v>2.6652757</v>
      </c>
      <c r="I429" t="str">
        <f>IF(Inventory[[#This Row],[METAL]] = "925 Silver",  "7113.11.00"," 7113.19.00")</f>
        <v>7113.11.00</v>
      </c>
      <c r="J429" t="str">
        <f>IF(Inventory[[#This Row],[METAL]]= "925 Silver", "7113.11.10.00"," 7113.19.10.00")</f>
        <v>7113.11.10.00</v>
      </c>
      <c r="K429" t="str">
        <f>IF(Inventory[[#This Row],[METAL]] = "925 Silver",  "7113.11.00"," 7113.19.00")</f>
        <v>7113.11.00</v>
      </c>
      <c r="L429" s="106" t="str">
        <f>PROPER(Inventory[[#This Row],[METAL]] &amp; " " &amp; Inventory[[#This Row],[Item Type]])</f>
        <v>925 Silver Earrings</v>
      </c>
      <c r="M429" s="106" t="str">
        <f>IFERROR(VLOOKUP(Inventory[[#This Row],[Short Description]],Map!$G$12:$H$32,2,FALSE), IF(F428 = "925 Silver", "7113.11.10.00", "7113.19.29.00"))</f>
        <v>7113.11.10.00</v>
      </c>
      <c r="N429" s="106" t="str">
        <f>Inventory[[#This Row],[ASIN]] &amp; " " &amp; Inventory[[#This Row],[Short Description]]</f>
        <v>B06ZYPQ59C Earrings - stud, heart shape</v>
      </c>
      <c r="O429" s="33">
        <f>Inventory[[#This Row],[Total Price GBP]]/ EURtoGBP</f>
        <v>3.0254047550129686</v>
      </c>
      <c r="P429" s="33">
        <f>Inventory[[#This Row],[Total Price GBP]]/USDtoGBP</f>
        <v>3.6536501878727812</v>
      </c>
      <c r="Q429" s="33">
        <f>Inventory[[#This Row],[Total Price GBP]]/ CADtoGBP</f>
        <v>4.6768822723260737</v>
      </c>
      <c r="R429" s="33">
        <f>Inventory[[#This Row],[Total Price GBP]]/AUDtoGBP</f>
        <v>4.7871177886342409</v>
      </c>
      <c r="S429" s="33">
        <f>IFERROR(VLOOKUP(Inventory[[#This Row],[Assigned Item SKU]],skuQuantity[#All],2,FALSE),0)</f>
        <v>0</v>
      </c>
      <c r="T429" s="33" t="str">
        <f>PROPER(Inventory[[#This Row],[METAL]] &amp; " " &amp; Inventory[[#This Row],[Item Type]])</f>
        <v>925 Silver Earrings</v>
      </c>
      <c r="U429" s="33">
        <f>Inventory[[#This Row],[Quantity]]*Inventory[[#This Row],[Weight (g)]]</f>
        <v>0</v>
      </c>
      <c r="V429" s="33">
        <f>Inventory[[#This Row],[Total Price GBP]]*Inventory[[#This Row],[Quantity]]</f>
        <v>0</v>
      </c>
      <c r="W429" s="33">
        <f>Inventory[[#This Row],[Total Cost GBP]]/EURtoGBP</f>
        <v>0</v>
      </c>
      <c r="X429" s="33">
        <f>Inventory[[#This Row],[Total Cost GBP]]/USDtoGBP</f>
        <v>0</v>
      </c>
      <c r="Y429" s="33">
        <f>Inventory[[#This Row],[Total Cost GBP]]/CADtoGBP</f>
        <v>0</v>
      </c>
      <c r="Z429" s="33">
        <f>Inventory[[#This Row],[Total Cost GBP]]*AUDtoGBP</f>
        <v>0</v>
      </c>
      <c r="AA429" s="33"/>
      <c r="AB429" s="33"/>
    </row>
    <row r="430" spans="1:28" x14ac:dyDescent="0.25">
      <c r="A430" t="s">
        <v>1001</v>
      </c>
      <c r="B430" t="s">
        <v>1002</v>
      </c>
      <c r="C430" t="s">
        <v>112</v>
      </c>
      <c r="D430" t="s">
        <v>3257</v>
      </c>
      <c r="E430">
        <v>2</v>
      </c>
      <c r="F430" t="s">
        <v>116</v>
      </c>
      <c r="G430" t="s">
        <v>1309</v>
      </c>
      <c r="H430">
        <v>2.6652757</v>
      </c>
      <c r="I430" t="str">
        <f>IF(Inventory[[#This Row],[METAL]] = "925 Silver",  "7113.11.00"," 7113.19.00")</f>
        <v>7113.11.00</v>
      </c>
      <c r="J430" t="str">
        <f>IF(Inventory[[#This Row],[METAL]]= "925 Silver", "7113.11.10.00"," 7113.19.10.00")</f>
        <v>7113.11.10.00</v>
      </c>
      <c r="K430" t="str">
        <f>IF(Inventory[[#This Row],[METAL]] = "925 Silver",  "7113.11.00"," 7113.19.00")</f>
        <v>7113.11.00</v>
      </c>
      <c r="L430" s="106" t="str">
        <f>PROPER(Inventory[[#This Row],[METAL]] &amp; " " &amp; Inventory[[#This Row],[Item Type]])</f>
        <v>925 Silver Earrings</v>
      </c>
      <c r="M430" s="106" t="str">
        <f>IFERROR(VLOOKUP(Inventory[[#This Row],[Short Description]],Map!$G$12:$H$32,2,FALSE), IF(F429 = "925 Silver", "7113.11.10.00", "7113.19.29.00"))</f>
        <v>7113.11.10.00</v>
      </c>
      <c r="N430" s="106" t="str">
        <f>Inventory[[#This Row],[ASIN]] &amp; " " &amp; Inventory[[#This Row],[Short Description]]</f>
        <v>B06ZYZP8D2 Earrings - stud, heart shape</v>
      </c>
      <c r="O430" s="33">
        <f>Inventory[[#This Row],[Total Price GBP]]/ EURtoGBP</f>
        <v>3.0254047550129686</v>
      </c>
      <c r="P430" s="33">
        <f>Inventory[[#This Row],[Total Price GBP]]/USDtoGBP</f>
        <v>3.6536501878727812</v>
      </c>
      <c r="Q430" s="33">
        <f>Inventory[[#This Row],[Total Price GBP]]/ CADtoGBP</f>
        <v>4.6768822723260737</v>
      </c>
      <c r="R430" s="33">
        <f>Inventory[[#This Row],[Total Price GBP]]/AUDtoGBP</f>
        <v>4.7871177886342409</v>
      </c>
      <c r="S430" s="33">
        <f>IFERROR(VLOOKUP(Inventory[[#This Row],[Assigned Item SKU]],skuQuantity[#All],2,FALSE),0)</f>
        <v>0</v>
      </c>
      <c r="T430" s="33" t="str">
        <f>PROPER(Inventory[[#This Row],[METAL]] &amp; " " &amp; Inventory[[#This Row],[Item Type]])</f>
        <v>925 Silver Earrings</v>
      </c>
      <c r="U430" s="33">
        <f>Inventory[[#This Row],[Quantity]]*Inventory[[#This Row],[Weight (g)]]</f>
        <v>0</v>
      </c>
      <c r="V430" s="33">
        <f>Inventory[[#This Row],[Total Price GBP]]*Inventory[[#This Row],[Quantity]]</f>
        <v>0</v>
      </c>
      <c r="W430" s="33">
        <f>Inventory[[#This Row],[Total Cost GBP]]/EURtoGBP</f>
        <v>0</v>
      </c>
      <c r="X430" s="33">
        <f>Inventory[[#This Row],[Total Cost GBP]]/USDtoGBP</f>
        <v>0</v>
      </c>
      <c r="Y430" s="33">
        <f>Inventory[[#This Row],[Total Cost GBP]]/CADtoGBP</f>
        <v>0</v>
      </c>
      <c r="Z430" s="33">
        <f>Inventory[[#This Row],[Total Cost GBP]]*AUDtoGBP</f>
        <v>0</v>
      </c>
      <c r="AA430" s="33"/>
      <c r="AB430" s="33"/>
    </row>
    <row r="431" spans="1:28" x14ac:dyDescent="0.25">
      <c r="A431" t="s">
        <v>1003</v>
      </c>
      <c r="B431" t="s">
        <v>1004</v>
      </c>
      <c r="C431" t="s">
        <v>112</v>
      </c>
      <c r="D431" t="s">
        <v>3257</v>
      </c>
      <c r="E431">
        <v>2</v>
      </c>
      <c r="F431" t="s">
        <v>116</v>
      </c>
      <c r="G431" t="s">
        <v>1309</v>
      </c>
      <c r="H431">
        <v>2.6652757</v>
      </c>
      <c r="I431" t="str">
        <f>IF(Inventory[[#This Row],[METAL]] = "925 Silver",  "7113.11.00"," 7113.19.00")</f>
        <v>7113.11.00</v>
      </c>
      <c r="J431" t="str">
        <f>IF(Inventory[[#This Row],[METAL]]= "925 Silver", "7113.11.10.00"," 7113.19.10.00")</f>
        <v>7113.11.10.00</v>
      </c>
      <c r="K431" t="str">
        <f>IF(Inventory[[#This Row],[METAL]] = "925 Silver",  "7113.11.00"," 7113.19.00")</f>
        <v>7113.11.00</v>
      </c>
      <c r="L431" s="106" t="str">
        <f>PROPER(Inventory[[#This Row],[METAL]] &amp; " " &amp; Inventory[[#This Row],[Item Type]])</f>
        <v>925 Silver Earrings</v>
      </c>
      <c r="M431" s="106" t="str">
        <f>IFERROR(VLOOKUP(Inventory[[#This Row],[Short Description]],Map!$G$12:$H$32,2,FALSE), IF(F430 = "925 Silver", "7113.11.10.00", "7113.19.29.00"))</f>
        <v>7113.11.10.00</v>
      </c>
      <c r="N431" s="106" t="str">
        <f>Inventory[[#This Row],[ASIN]] &amp; " " &amp; Inventory[[#This Row],[Short Description]]</f>
        <v>B06ZY4LS3Y Earrings - stud, heart shape</v>
      </c>
      <c r="O431" s="33">
        <f>Inventory[[#This Row],[Total Price GBP]]/ EURtoGBP</f>
        <v>3.0254047550129686</v>
      </c>
      <c r="P431" s="33">
        <f>Inventory[[#This Row],[Total Price GBP]]/USDtoGBP</f>
        <v>3.6536501878727812</v>
      </c>
      <c r="Q431" s="33">
        <f>Inventory[[#This Row],[Total Price GBP]]/ CADtoGBP</f>
        <v>4.6768822723260737</v>
      </c>
      <c r="R431" s="33">
        <f>Inventory[[#This Row],[Total Price GBP]]/AUDtoGBP</f>
        <v>4.7871177886342409</v>
      </c>
      <c r="S431" s="33">
        <f>IFERROR(VLOOKUP(Inventory[[#This Row],[Assigned Item SKU]],skuQuantity[#All],2,FALSE),0)</f>
        <v>0</v>
      </c>
      <c r="T431" s="33" t="str">
        <f>PROPER(Inventory[[#This Row],[METAL]] &amp; " " &amp; Inventory[[#This Row],[Item Type]])</f>
        <v>925 Silver Earrings</v>
      </c>
      <c r="U431" s="33">
        <f>Inventory[[#This Row],[Quantity]]*Inventory[[#This Row],[Weight (g)]]</f>
        <v>0</v>
      </c>
      <c r="V431" s="33">
        <f>Inventory[[#This Row],[Total Price GBP]]*Inventory[[#This Row],[Quantity]]</f>
        <v>0</v>
      </c>
      <c r="W431" s="33">
        <f>Inventory[[#This Row],[Total Cost GBP]]/EURtoGBP</f>
        <v>0</v>
      </c>
      <c r="X431" s="33">
        <f>Inventory[[#This Row],[Total Cost GBP]]/USDtoGBP</f>
        <v>0</v>
      </c>
      <c r="Y431" s="33">
        <f>Inventory[[#This Row],[Total Cost GBP]]/CADtoGBP</f>
        <v>0</v>
      </c>
      <c r="Z431" s="33">
        <f>Inventory[[#This Row],[Total Cost GBP]]*AUDtoGBP</f>
        <v>0</v>
      </c>
      <c r="AA431" s="33"/>
      <c r="AB431" s="33"/>
    </row>
    <row r="432" spans="1:28" x14ac:dyDescent="0.25">
      <c r="A432" t="s">
        <v>1005</v>
      </c>
      <c r="B432" t="s">
        <v>1006</v>
      </c>
      <c r="C432" t="s">
        <v>112</v>
      </c>
      <c r="D432" t="s">
        <v>3257</v>
      </c>
      <c r="E432">
        <v>2</v>
      </c>
      <c r="F432" t="s">
        <v>116</v>
      </c>
      <c r="G432" t="s">
        <v>1309</v>
      </c>
      <c r="H432">
        <v>2.6652757</v>
      </c>
      <c r="I432" t="str">
        <f>IF(Inventory[[#This Row],[METAL]] = "925 Silver",  "7113.11.00"," 7113.19.00")</f>
        <v>7113.11.00</v>
      </c>
      <c r="J432" t="str">
        <f>IF(Inventory[[#This Row],[METAL]]= "925 Silver", "7113.11.10.00"," 7113.19.10.00")</f>
        <v>7113.11.10.00</v>
      </c>
      <c r="K432" t="str">
        <f>IF(Inventory[[#This Row],[METAL]] = "925 Silver",  "7113.11.00"," 7113.19.00")</f>
        <v>7113.11.00</v>
      </c>
      <c r="L432" s="106" t="str">
        <f>PROPER(Inventory[[#This Row],[METAL]] &amp; " " &amp; Inventory[[#This Row],[Item Type]])</f>
        <v>925 Silver Earrings</v>
      </c>
      <c r="M432" s="106" t="str">
        <f>IFERROR(VLOOKUP(Inventory[[#This Row],[Short Description]],Map!$G$12:$H$32,2,FALSE), IF(F431 = "925 Silver", "7113.11.10.00", "7113.19.29.00"))</f>
        <v>7113.11.10.00</v>
      </c>
      <c r="N432" s="106" t="str">
        <f>Inventory[[#This Row],[ASIN]] &amp; " " &amp; Inventory[[#This Row],[Short Description]]</f>
        <v>B06ZZTKMY4 Earrings - stud, heart shape</v>
      </c>
      <c r="O432" s="33">
        <f>Inventory[[#This Row],[Total Price GBP]]/ EURtoGBP</f>
        <v>3.0254047550129686</v>
      </c>
      <c r="P432" s="33">
        <f>Inventory[[#This Row],[Total Price GBP]]/USDtoGBP</f>
        <v>3.6536501878727812</v>
      </c>
      <c r="Q432" s="33">
        <f>Inventory[[#This Row],[Total Price GBP]]/ CADtoGBP</f>
        <v>4.6768822723260737</v>
      </c>
      <c r="R432" s="33">
        <f>Inventory[[#This Row],[Total Price GBP]]/AUDtoGBP</f>
        <v>4.7871177886342409</v>
      </c>
      <c r="S432" s="33">
        <f>IFERROR(VLOOKUP(Inventory[[#This Row],[Assigned Item SKU]],skuQuantity[#All],2,FALSE),0)</f>
        <v>0</v>
      </c>
      <c r="T432" s="33" t="str">
        <f>PROPER(Inventory[[#This Row],[METAL]] &amp; " " &amp; Inventory[[#This Row],[Item Type]])</f>
        <v>925 Silver Earrings</v>
      </c>
      <c r="U432" s="33">
        <f>Inventory[[#This Row],[Quantity]]*Inventory[[#This Row],[Weight (g)]]</f>
        <v>0</v>
      </c>
      <c r="V432" s="33">
        <f>Inventory[[#This Row],[Total Price GBP]]*Inventory[[#This Row],[Quantity]]</f>
        <v>0</v>
      </c>
      <c r="W432" s="33">
        <f>Inventory[[#This Row],[Total Cost GBP]]/EURtoGBP</f>
        <v>0</v>
      </c>
      <c r="X432" s="33">
        <f>Inventory[[#This Row],[Total Cost GBP]]/USDtoGBP</f>
        <v>0</v>
      </c>
      <c r="Y432" s="33">
        <f>Inventory[[#This Row],[Total Cost GBP]]/CADtoGBP</f>
        <v>0</v>
      </c>
      <c r="Z432" s="33">
        <f>Inventory[[#This Row],[Total Cost GBP]]*AUDtoGBP</f>
        <v>0</v>
      </c>
      <c r="AA432" s="33"/>
      <c r="AB432" s="33"/>
    </row>
    <row r="433" spans="1:28" x14ac:dyDescent="0.25">
      <c r="A433" t="s">
        <v>1007</v>
      </c>
      <c r="B433" t="s">
        <v>1008</v>
      </c>
      <c r="C433" t="s">
        <v>112</v>
      </c>
      <c r="D433" t="s">
        <v>3257</v>
      </c>
      <c r="E433">
        <v>2</v>
      </c>
      <c r="F433" t="s">
        <v>116</v>
      </c>
      <c r="G433" t="s">
        <v>1309</v>
      </c>
      <c r="H433">
        <v>2.6652757</v>
      </c>
      <c r="I433" t="str">
        <f>IF(Inventory[[#This Row],[METAL]] = "925 Silver",  "7113.11.00"," 7113.19.00")</f>
        <v>7113.11.00</v>
      </c>
      <c r="J433" t="str">
        <f>IF(Inventory[[#This Row],[METAL]]= "925 Silver", "7113.11.10.00"," 7113.19.10.00")</f>
        <v>7113.11.10.00</v>
      </c>
      <c r="K433" t="str">
        <f>IF(Inventory[[#This Row],[METAL]] = "925 Silver",  "7113.11.00"," 7113.19.00")</f>
        <v>7113.11.00</v>
      </c>
      <c r="L433" s="106" t="str">
        <f>PROPER(Inventory[[#This Row],[METAL]] &amp; " " &amp; Inventory[[#This Row],[Item Type]])</f>
        <v>925 Silver Earrings</v>
      </c>
      <c r="M433" s="106" t="str">
        <f>IFERROR(VLOOKUP(Inventory[[#This Row],[Short Description]],Map!$G$12:$H$32,2,FALSE), IF(F432 = "925 Silver", "7113.11.10.00", "7113.19.29.00"))</f>
        <v>7113.11.10.00</v>
      </c>
      <c r="N433" s="106" t="str">
        <f>Inventory[[#This Row],[ASIN]] &amp; " " &amp; Inventory[[#This Row],[Short Description]]</f>
        <v>B071CS9HKW Earrings - stud, heart shape</v>
      </c>
      <c r="O433" s="33">
        <f>Inventory[[#This Row],[Total Price GBP]]/ EURtoGBP</f>
        <v>3.0254047550129686</v>
      </c>
      <c r="P433" s="33">
        <f>Inventory[[#This Row],[Total Price GBP]]/USDtoGBP</f>
        <v>3.6536501878727812</v>
      </c>
      <c r="Q433" s="33">
        <f>Inventory[[#This Row],[Total Price GBP]]/ CADtoGBP</f>
        <v>4.6768822723260737</v>
      </c>
      <c r="R433" s="33">
        <f>Inventory[[#This Row],[Total Price GBP]]/AUDtoGBP</f>
        <v>4.7871177886342409</v>
      </c>
      <c r="S433" s="33">
        <f>IFERROR(VLOOKUP(Inventory[[#This Row],[Assigned Item SKU]],skuQuantity[#All],2,FALSE),0)</f>
        <v>0</v>
      </c>
      <c r="T433" s="33" t="str">
        <f>PROPER(Inventory[[#This Row],[METAL]] &amp; " " &amp; Inventory[[#This Row],[Item Type]])</f>
        <v>925 Silver Earrings</v>
      </c>
      <c r="U433" s="33">
        <f>Inventory[[#This Row],[Quantity]]*Inventory[[#This Row],[Weight (g)]]</f>
        <v>0</v>
      </c>
      <c r="V433" s="33">
        <f>Inventory[[#This Row],[Total Price GBP]]*Inventory[[#This Row],[Quantity]]</f>
        <v>0</v>
      </c>
      <c r="W433" s="33">
        <f>Inventory[[#This Row],[Total Cost GBP]]/EURtoGBP</f>
        <v>0</v>
      </c>
      <c r="X433" s="33">
        <f>Inventory[[#This Row],[Total Cost GBP]]/USDtoGBP</f>
        <v>0</v>
      </c>
      <c r="Y433" s="33">
        <f>Inventory[[#This Row],[Total Cost GBP]]/CADtoGBP</f>
        <v>0</v>
      </c>
      <c r="Z433" s="33">
        <f>Inventory[[#This Row],[Total Cost GBP]]*AUDtoGBP</f>
        <v>0</v>
      </c>
      <c r="AA433" s="33"/>
      <c r="AB433" s="33"/>
    </row>
    <row r="434" spans="1:28" x14ac:dyDescent="0.25">
      <c r="A434" t="s">
        <v>1009</v>
      </c>
      <c r="B434" t="s">
        <v>1010</v>
      </c>
      <c r="C434" t="s">
        <v>112</v>
      </c>
      <c r="D434" t="s">
        <v>3258</v>
      </c>
      <c r="E434">
        <v>1.8</v>
      </c>
      <c r="F434" t="s">
        <v>116</v>
      </c>
      <c r="G434" t="s">
        <v>1309</v>
      </c>
      <c r="H434">
        <v>2.4097958499999996</v>
      </c>
      <c r="I434" t="str">
        <f>IF(Inventory[[#This Row],[METAL]] = "925 Silver",  "7113.11.00"," 7113.19.00")</f>
        <v>7113.11.00</v>
      </c>
      <c r="J434" t="str">
        <f>IF(Inventory[[#This Row],[METAL]]= "925 Silver", "7113.11.10.00"," 7113.19.10.00")</f>
        <v>7113.11.10.00</v>
      </c>
      <c r="K434" t="str">
        <f>IF(Inventory[[#This Row],[METAL]] = "925 Silver",  "7113.11.00"," 7113.19.00")</f>
        <v>7113.11.00</v>
      </c>
      <c r="L434" s="106" t="str">
        <f>PROPER(Inventory[[#This Row],[METAL]] &amp; " " &amp; Inventory[[#This Row],[Item Type]])</f>
        <v>925 Silver Earrings</v>
      </c>
      <c r="M434" s="106" t="str">
        <f>IFERROR(VLOOKUP(Inventory[[#This Row],[Short Description]],Map!$G$12:$H$32,2,FALSE), IF(F433 = "925 Silver", "7113.11.10.00", "7113.19.29.00"))</f>
        <v>7113.11.10.00</v>
      </c>
      <c r="N434" s="106" t="str">
        <f>Inventory[[#This Row],[ASIN]] &amp; " " &amp; Inventory[[#This Row],[Short Description]]</f>
        <v>B06ZYF4ZMZ Earrings - Trangles, stud</v>
      </c>
      <c r="O434" s="33">
        <f>Inventory[[#This Row],[Total Price GBP]]/ EURtoGBP</f>
        <v>2.7354047550129685</v>
      </c>
      <c r="P434" s="33">
        <f>Inventory[[#This Row],[Total Price GBP]]/USDtoGBP</f>
        <v>3.3034297577873639</v>
      </c>
      <c r="Q434" s="33">
        <f>Inventory[[#This Row],[Total Price GBP]]/ CADtoGBP</f>
        <v>4.2285799892258575</v>
      </c>
      <c r="R434" s="33">
        <f>Inventory[[#This Row],[Total Price GBP]]/AUDtoGBP</f>
        <v>4.3282488864142525</v>
      </c>
      <c r="S434" s="33">
        <f>IFERROR(VLOOKUP(Inventory[[#This Row],[Assigned Item SKU]],skuQuantity[#All],2,FALSE),0)</f>
        <v>0</v>
      </c>
      <c r="T434" s="33" t="str">
        <f>PROPER(Inventory[[#This Row],[METAL]] &amp; " " &amp; Inventory[[#This Row],[Item Type]])</f>
        <v>925 Silver Earrings</v>
      </c>
      <c r="U434" s="33">
        <f>Inventory[[#This Row],[Quantity]]*Inventory[[#This Row],[Weight (g)]]</f>
        <v>0</v>
      </c>
      <c r="V434" s="33">
        <f>Inventory[[#This Row],[Total Price GBP]]*Inventory[[#This Row],[Quantity]]</f>
        <v>0</v>
      </c>
      <c r="W434" s="33">
        <f>Inventory[[#This Row],[Total Cost GBP]]/EURtoGBP</f>
        <v>0</v>
      </c>
      <c r="X434" s="33">
        <f>Inventory[[#This Row],[Total Cost GBP]]/USDtoGBP</f>
        <v>0</v>
      </c>
      <c r="Y434" s="33">
        <f>Inventory[[#This Row],[Total Cost GBP]]/CADtoGBP</f>
        <v>0</v>
      </c>
      <c r="Z434" s="33">
        <f>Inventory[[#This Row],[Total Cost GBP]]*AUDtoGBP</f>
        <v>0</v>
      </c>
      <c r="AA434" s="33"/>
      <c r="AB434" s="33"/>
    </row>
    <row r="435" spans="1:28" x14ac:dyDescent="0.25">
      <c r="A435" t="s">
        <v>1011</v>
      </c>
      <c r="B435" t="s">
        <v>1012</v>
      </c>
      <c r="C435" t="s">
        <v>112</v>
      </c>
      <c r="D435" t="s">
        <v>3258</v>
      </c>
      <c r="E435">
        <v>1.8</v>
      </c>
      <c r="F435" t="s">
        <v>116</v>
      </c>
      <c r="G435" t="s">
        <v>1309</v>
      </c>
      <c r="H435">
        <v>2.4097958499999996</v>
      </c>
      <c r="I435" t="str">
        <f>IF(Inventory[[#This Row],[METAL]] = "925 Silver",  "7113.11.00"," 7113.19.00")</f>
        <v>7113.11.00</v>
      </c>
      <c r="J435" t="str">
        <f>IF(Inventory[[#This Row],[METAL]]= "925 Silver", "7113.11.10.00"," 7113.19.10.00")</f>
        <v>7113.11.10.00</v>
      </c>
      <c r="K435" t="str">
        <f>IF(Inventory[[#This Row],[METAL]] = "925 Silver",  "7113.11.00"," 7113.19.00")</f>
        <v>7113.11.00</v>
      </c>
      <c r="L435" s="106" t="str">
        <f>PROPER(Inventory[[#This Row],[METAL]] &amp; " " &amp; Inventory[[#This Row],[Item Type]])</f>
        <v>925 Silver Earrings</v>
      </c>
      <c r="M435" s="106" t="str">
        <f>IFERROR(VLOOKUP(Inventory[[#This Row],[Short Description]],Map!$G$12:$H$32,2,FALSE), IF(F434 = "925 Silver", "7113.11.10.00", "7113.19.29.00"))</f>
        <v>7113.11.10.00</v>
      </c>
      <c r="N435" s="106" t="str">
        <f>Inventory[[#This Row],[ASIN]] &amp; " " &amp; Inventory[[#This Row],[Short Description]]</f>
        <v>B071DC9ZXW Earrings - Trangles, stud</v>
      </c>
      <c r="O435" s="33">
        <f>Inventory[[#This Row],[Total Price GBP]]/ EURtoGBP</f>
        <v>2.7354047550129685</v>
      </c>
      <c r="P435" s="33">
        <f>Inventory[[#This Row],[Total Price GBP]]/USDtoGBP</f>
        <v>3.3034297577873639</v>
      </c>
      <c r="Q435" s="33">
        <f>Inventory[[#This Row],[Total Price GBP]]/ CADtoGBP</f>
        <v>4.2285799892258575</v>
      </c>
      <c r="R435" s="33">
        <f>Inventory[[#This Row],[Total Price GBP]]/AUDtoGBP</f>
        <v>4.3282488864142525</v>
      </c>
      <c r="S435" s="33">
        <f>IFERROR(VLOOKUP(Inventory[[#This Row],[Assigned Item SKU]],skuQuantity[#All],2,FALSE),0)</f>
        <v>0</v>
      </c>
      <c r="T435" s="33" t="str">
        <f>PROPER(Inventory[[#This Row],[METAL]] &amp; " " &amp; Inventory[[#This Row],[Item Type]])</f>
        <v>925 Silver Earrings</v>
      </c>
      <c r="U435" s="33">
        <f>Inventory[[#This Row],[Quantity]]*Inventory[[#This Row],[Weight (g)]]</f>
        <v>0</v>
      </c>
      <c r="V435" s="33">
        <f>Inventory[[#This Row],[Total Price GBP]]*Inventory[[#This Row],[Quantity]]</f>
        <v>0</v>
      </c>
      <c r="W435" s="33">
        <f>Inventory[[#This Row],[Total Cost GBP]]/EURtoGBP</f>
        <v>0</v>
      </c>
      <c r="X435" s="33">
        <f>Inventory[[#This Row],[Total Cost GBP]]/USDtoGBP</f>
        <v>0</v>
      </c>
      <c r="Y435" s="33">
        <f>Inventory[[#This Row],[Total Cost GBP]]/CADtoGBP</f>
        <v>0</v>
      </c>
      <c r="Z435" s="33">
        <f>Inventory[[#This Row],[Total Cost GBP]]*AUDtoGBP</f>
        <v>0</v>
      </c>
      <c r="AA435" s="33"/>
      <c r="AB435" s="33"/>
    </row>
    <row r="436" spans="1:28" x14ac:dyDescent="0.25">
      <c r="A436" t="s">
        <v>1013</v>
      </c>
      <c r="B436" t="s">
        <v>1014</v>
      </c>
      <c r="C436" t="s">
        <v>112</v>
      </c>
      <c r="D436" t="s">
        <v>3258</v>
      </c>
      <c r="E436">
        <v>1.8</v>
      </c>
      <c r="F436" t="s">
        <v>116</v>
      </c>
      <c r="G436" t="s">
        <v>1309</v>
      </c>
      <c r="H436">
        <v>2.4097958499999996</v>
      </c>
      <c r="I436" t="str">
        <f>IF(Inventory[[#This Row],[METAL]] = "925 Silver",  "7113.11.00"," 7113.19.00")</f>
        <v>7113.11.00</v>
      </c>
      <c r="J436" t="str">
        <f>IF(Inventory[[#This Row],[METAL]]= "925 Silver", "7113.11.10.00"," 7113.19.10.00")</f>
        <v>7113.11.10.00</v>
      </c>
      <c r="K436" t="str">
        <f>IF(Inventory[[#This Row],[METAL]] = "925 Silver",  "7113.11.00"," 7113.19.00")</f>
        <v>7113.11.00</v>
      </c>
      <c r="L436" s="106" t="str">
        <f>PROPER(Inventory[[#This Row],[METAL]] &amp; " " &amp; Inventory[[#This Row],[Item Type]])</f>
        <v>925 Silver Earrings</v>
      </c>
      <c r="M436" s="106" t="str">
        <f>IFERROR(VLOOKUP(Inventory[[#This Row],[Short Description]],Map!$G$12:$H$32,2,FALSE), IF(F435 = "925 Silver", "7113.11.10.00", "7113.19.29.00"))</f>
        <v>7113.11.10.00</v>
      </c>
      <c r="N436" s="106" t="str">
        <f>Inventory[[#This Row],[ASIN]] &amp; " " &amp; Inventory[[#This Row],[Short Description]]</f>
        <v>B071CS7VXP Earrings - Trangles, stud</v>
      </c>
      <c r="O436" s="33">
        <f>Inventory[[#This Row],[Total Price GBP]]/ EURtoGBP</f>
        <v>2.7354047550129685</v>
      </c>
      <c r="P436" s="33">
        <f>Inventory[[#This Row],[Total Price GBP]]/USDtoGBP</f>
        <v>3.3034297577873639</v>
      </c>
      <c r="Q436" s="33">
        <f>Inventory[[#This Row],[Total Price GBP]]/ CADtoGBP</f>
        <v>4.2285799892258575</v>
      </c>
      <c r="R436" s="33">
        <f>Inventory[[#This Row],[Total Price GBP]]/AUDtoGBP</f>
        <v>4.3282488864142525</v>
      </c>
      <c r="S436" s="33">
        <f>IFERROR(VLOOKUP(Inventory[[#This Row],[Assigned Item SKU]],skuQuantity[#All],2,FALSE),0)</f>
        <v>0</v>
      </c>
      <c r="T436" s="33" t="str">
        <f>PROPER(Inventory[[#This Row],[METAL]] &amp; " " &amp; Inventory[[#This Row],[Item Type]])</f>
        <v>925 Silver Earrings</v>
      </c>
      <c r="U436" s="33">
        <f>Inventory[[#This Row],[Quantity]]*Inventory[[#This Row],[Weight (g)]]</f>
        <v>0</v>
      </c>
      <c r="V436" s="33">
        <f>Inventory[[#This Row],[Total Price GBP]]*Inventory[[#This Row],[Quantity]]</f>
        <v>0</v>
      </c>
      <c r="W436" s="33">
        <f>Inventory[[#This Row],[Total Cost GBP]]/EURtoGBP</f>
        <v>0</v>
      </c>
      <c r="X436" s="33">
        <f>Inventory[[#This Row],[Total Cost GBP]]/USDtoGBP</f>
        <v>0</v>
      </c>
      <c r="Y436" s="33">
        <f>Inventory[[#This Row],[Total Cost GBP]]/CADtoGBP</f>
        <v>0</v>
      </c>
      <c r="Z436" s="33">
        <f>Inventory[[#This Row],[Total Cost GBP]]*AUDtoGBP</f>
        <v>0</v>
      </c>
      <c r="AA436" s="33"/>
      <c r="AB436" s="33"/>
    </row>
    <row r="437" spans="1:28" x14ac:dyDescent="0.25">
      <c r="A437" t="s">
        <v>1015</v>
      </c>
      <c r="B437" t="s">
        <v>1016</v>
      </c>
      <c r="C437" t="s">
        <v>112</v>
      </c>
      <c r="D437" t="s">
        <v>3258</v>
      </c>
      <c r="E437">
        <v>1.8</v>
      </c>
      <c r="F437" t="s">
        <v>116</v>
      </c>
      <c r="G437" t="s">
        <v>1309</v>
      </c>
      <c r="H437">
        <v>2.4097958499999996</v>
      </c>
      <c r="I437" t="str">
        <f>IF(Inventory[[#This Row],[METAL]] = "925 Silver",  "7113.11.00"," 7113.19.00")</f>
        <v>7113.11.00</v>
      </c>
      <c r="J437" t="str">
        <f>IF(Inventory[[#This Row],[METAL]]= "925 Silver", "7113.11.10.00"," 7113.19.10.00")</f>
        <v>7113.11.10.00</v>
      </c>
      <c r="K437" t="str">
        <f>IF(Inventory[[#This Row],[METAL]] = "925 Silver",  "7113.11.00"," 7113.19.00")</f>
        <v>7113.11.00</v>
      </c>
      <c r="L437" s="106" t="str">
        <f>PROPER(Inventory[[#This Row],[METAL]] &amp; " " &amp; Inventory[[#This Row],[Item Type]])</f>
        <v>925 Silver Earrings</v>
      </c>
      <c r="M437" s="106" t="str">
        <f>IFERROR(VLOOKUP(Inventory[[#This Row],[Short Description]],Map!$G$12:$H$32,2,FALSE), IF(F436 = "925 Silver", "7113.11.10.00", "7113.19.29.00"))</f>
        <v>7113.11.10.00</v>
      </c>
      <c r="N437" s="106" t="str">
        <f>Inventory[[#This Row],[ASIN]] &amp; " " &amp; Inventory[[#This Row],[Short Description]]</f>
        <v>B071DCB5KP Earrings - Trangles, stud</v>
      </c>
      <c r="O437" s="33">
        <f>Inventory[[#This Row],[Total Price GBP]]/ EURtoGBP</f>
        <v>2.7354047550129685</v>
      </c>
      <c r="P437" s="33">
        <f>Inventory[[#This Row],[Total Price GBP]]/USDtoGBP</f>
        <v>3.3034297577873639</v>
      </c>
      <c r="Q437" s="33">
        <f>Inventory[[#This Row],[Total Price GBP]]/ CADtoGBP</f>
        <v>4.2285799892258575</v>
      </c>
      <c r="R437" s="33">
        <f>Inventory[[#This Row],[Total Price GBP]]/AUDtoGBP</f>
        <v>4.3282488864142525</v>
      </c>
      <c r="S437" s="33">
        <f>IFERROR(VLOOKUP(Inventory[[#This Row],[Assigned Item SKU]],skuQuantity[#All],2,FALSE),0)</f>
        <v>0</v>
      </c>
      <c r="T437" s="33" t="str">
        <f>PROPER(Inventory[[#This Row],[METAL]] &amp; " " &amp; Inventory[[#This Row],[Item Type]])</f>
        <v>925 Silver Earrings</v>
      </c>
      <c r="U437" s="33">
        <f>Inventory[[#This Row],[Quantity]]*Inventory[[#This Row],[Weight (g)]]</f>
        <v>0</v>
      </c>
      <c r="V437" s="33">
        <f>Inventory[[#This Row],[Total Price GBP]]*Inventory[[#This Row],[Quantity]]</f>
        <v>0</v>
      </c>
      <c r="W437" s="33">
        <f>Inventory[[#This Row],[Total Cost GBP]]/EURtoGBP</f>
        <v>0</v>
      </c>
      <c r="X437" s="33">
        <f>Inventory[[#This Row],[Total Cost GBP]]/USDtoGBP</f>
        <v>0</v>
      </c>
      <c r="Y437" s="33">
        <f>Inventory[[#This Row],[Total Cost GBP]]/CADtoGBP</f>
        <v>0</v>
      </c>
      <c r="Z437" s="33">
        <f>Inventory[[#This Row],[Total Cost GBP]]*AUDtoGBP</f>
        <v>0</v>
      </c>
      <c r="AA437" s="33"/>
      <c r="AB437" s="33"/>
    </row>
    <row r="438" spans="1:28" x14ac:dyDescent="0.25">
      <c r="A438" t="s">
        <v>1017</v>
      </c>
      <c r="B438" t="s">
        <v>1018</v>
      </c>
      <c r="C438" t="s">
        <v>112</v>
      </c>
      <c r="D438" t="s">
        <v>3258</v>
      </c>
      <c r="E438">
        <v>1.8</v>
      </c>
      <c r="F438" t="s">
        <v>116</v>
      </c>
      <c r="G438" t="s">
        <v>1309</v>
      </c>
      <c r="H438">
        <v>2.4097958499999996</v>
      </c>
      <c r="I438" t="str">
        <f>IF(Inventory[[#This Row],[METAL]] = "925 Silver",  "7113.11.00"," 7113.19.00")</f>
        <v>7113.11.00</v>
      </c>
      <c r="J438" t="str">
        <f>IF(Inventory[[#This Row],[METAL]]= "925 Silver", "7113.11.10.00"," 7113.19.10.00")</f>
        <v>7113.11.10.00</v>
      </c>
      <c r="K438" t="str">
        <f>IF(Inventory[[#This Row],[METAL]] = "925 Silver",  "7113.11.00"," 7113.19.00")</f>
        <v>7113.11.00</v>
      </c>
      <c r="L438" s="106" t="str">
        <f>PROPER(Inventory[[#This Row],[METAL]] &amp; " " &amp; Inventory[[#This Row],[Item Type]])</f>
        <v>925 Silver Earrings</v>
      </c>
      <c r="M438" s="106" t="str">
        <f>IFERROR(VLOOKUP(Inventory[[#This Row],[Short Description]],Map!$G$12:$H$32,2,FALSE), IF(F437 = "925 Silver", "7113.11.10.00", "7113.19.29.00"))</f>
        <v>7113.11.10.00</v>
      </c>
      <c r="N438" s="106" t="str">
        <f>Inventory[[#This Row],[ASIN]] &amp; " " &amp; Inventory[[#This Row],[Short Description]]</f>
        <v>B071XR15W6 Earrings - Trangles, stud</v>
      </c>
      <c r="O438" s="33">
        <f>Inventory[[#This Row],[Total Price GBP]]/ EURtoGBP</f>
        <v>2.7354047550129685</v>
      </c>
      <c r="P438" s="33">
        <f>Inventory[[#This Row],[Total Price GBP]]/USDtoGBP</f>
        <v>3.3034297577873639</v>
      </c>
      <c r="Q438" s="33">
        <f>Inventory[[#This Row],[Total Price GBP]]/ CADtoGBP</f>
        <v>4.2285799892258575</v>
      </c>
      <c r="R438" s="33">
        <f>Inventory[[#This Row],[Total Price GBP]]/AUDtoGBP</f>
        <v>4.3282488864142525</v>
      </c>
      <c r="S438" s="33">
        <f>IFERROR(VLOOKUP(Inventory[[#This Row],[Assigned Item SKU]],skuQuantity[#All],2,FALSE),0)</f>
        <v>0</v>
      </c>
      <c r="T438" s="33" t="str">
        <f>PROPER(Inventory[[#This Row],[METAL]] &amp; " " &amp; Inventory[[#This Row],[Item Type]])</f>
        <v>925 Silver Earrings</v>
      </c>
      <c r="U438" s="33">
        <f>Inventory[[#This Row],[Quantity]]*Inventory[[#This Row],[Weight (g)]]</f>
        <v>0</v>
      </c>
      <c r="V438" s="33">
        <f>Inventory[[#This Row],[Total Price GBP]]*Inventory[[#This Row],[Quantity]]</f>
        <v>0</v>
      </c>
      <c r="W438" s="33">
        <f>Inventory[[#This Row],[Total Cost GBP]]/EURtoGBP</f>
        <v>0</v>
      </c>
      <c r="X438" s="33">
        <f>Inventory[[#This Row],[Total Cost GBP]]/USDtoGBP</f>
        <v>0</v>
      </c>
      <c r="Y438" s="33">
        <f>Inventory[[#This Row],[Total Cost GBP]]/CADtoGBP</f>
        <v>0</v>
      </c>
      <c r="Z438" s="33">
        <f>Inventory[[#This Row],[Total Cost GBP]]*AUDtoGBP</f>
        <v>0</v>
      </c>
      <c r="AA438" s="33"/>
      <c r="AB438" s="33"/>
    </row>
    <row r="439" spans="1:28" x14ac:dyDescent="0.25">
      <c r="A439" t="s">
        <v>1019</v>
      </c>
      <c r="B439" t="s">
        <v>1020</v>
      </c>
      <c r="C439" t="s">
        <v>112</v>
      </c>
      <c r="D439" t="s">
        <v>985</v>
      </c>
      <c r="E439">
        <v>1.2</v>
      </c>
      <c r="F439" t="s">
        <v>116</v>
      </c>
      <c r="G439" t="s">
        <v>1309</v>
      </c>
      <c r="H439">
        <v>1.6433563000000002</v>
      </c>
      <c r="I439" t="str">
        <f>IF(Inventory[[#This Row],[METAL]] = "925 Silver",  "7113.11.00"," 7113.19.00")</f>
        <v>7113.11.00</v>
      </c>
      <c r="J439" t="str">
        <f>IF(Inventory[[#This Row],[METAL]]= "925 Silver", "7113.11.10.00"," 7113.19.10.00")</f>
        <v>7113.11.10.00</v>
      </c>
      <c r="K439" t="str">
        <f>IF(Inventory[[#This Row],[METAL]] = "925 Silver",  "7113.11.00"," 7113.19.00")</f>
        <v>7113.11.00</v>
      </c>
      <c r="L439" s="106" t="str">
        <f>PROPER(Inventory[[#This Row],[METAL]] &amp; " " &amp; Inventory[[#This Row],[Item Type]])</f>
        <v>925 Silver Earrings</v>
      </c>
      <c r="M439" s="106" t="str">
        <f>IFERROR(VLOOKUP(Inventory[[#This Row],[Short Description]],Map!$G$12:$H$32,2,FALSE), IF(F438 = "925 Silver", "7113.11.10.00", "7113.19.29.00"))</f>
        <v>7113.11.10.00</v>
      </c>
      <c r="N439" s="106" t="str">
        <f>Inventory[[#This Row],[ASIN]] &amp; " " &amp; Inventory[[#This Row],[Short Description]]</f>
        <v>B071QZH2GN Earrings - Round Stud</v>
      </c>
      <c r="O439" s="33">
        <f>Inventory[[#This Row],[Total Price GBP]]/ EURtoGBP</f>
        <v>1.8654047550129689</v>
      </c>
      <c r="P439" s="33">
        <f>Inventory[[#This Row],[Total Price GBP]]/USDtoGBP</f>
        <v>2.2527684675311148</v>
      </c>
      <c r="Q439" s="33">
        <f>Inventory[[#This Row],[Total Price GBP]]/ CADtoGBP</f>
        <v>2.8836731399252131</v>
      </c>
      <c r="R439" s="33">
        <f>Inventory[[#This Row],[Total Price GBP]]/AUDtoGBP</f>
        <v>2.9516421797542929</v>
      </c>
      <c r="S439" s="33">
        <f>IFERROR(VLOOKUP(Inventory[[#This Row],[Assigned Item SKU]],skuQuantity[#All],2,FALSE),0)</f>
        <v>0</v>
      </c>
      <c r="T439" s="33" t="str">
        <f>PROPER(Inventory[[#This Row],[METAL]] &amp; " " &amp; Inventory[[#This Row],[Item Type]])</f>
        <v>925 Silver Earrings</v>
      </c>
      <c r="U439" s="33">
        <f>Inventory[[#This Row],[Quantity]]*Inventory[[#This Row],[Weight (g)]]</f>
        <v>0</v>
      </c>
      <c r="V439" s="33">
        <f>Inventory[[#This Row],[Total Price GBP]]*Inventory[[#This Row],[Quantity]]</f>
        <v>0</v>
      </c>
      <c r="W439" s="33">
        <f>Inventory[[#This Row],[Total Cost GBP]]/EURtoGBP</f>
        <v>0</v>
      </c>
      <c r="X439" s="33">
        <f>Inventory[[#This Row],[Total Cost GBP]]/USDtoGBP</f>
        <v>0</v>
      </c>
      <c r="Y439" s="33">
        <f>Inventory[[#This Row],[Total Cost GBP]]/CADtoGBP</f>
        <v>0</v>
      </c>
      <c r="Z439" s="33">
        <f>Inventory[[#This Row],[Total Cost GBP]]*AUDtoGBP</f>
        <v>0</v>
      </c>
      <c r="AA439" s="33"/>
      <c r="AB439" s="33"/>
    </row>
    <row r="440" spans="1:28" x14ac:dyDescent="0.25">
      <c r="A440" t="s">
        <v>1021</v>
      </c>
      <c r="B440" t="s">
        <v>1022</v>
      </c>
      <c r="C440" t="s">
        <v>112</v>
      </c>
      <c r="D440" t="s">
        <v>985</v>
      </c>
      <c r="E440">
        <v>1.2</v>
      </c>
      <c r="F440" t="s">
        <v>116</v>
      </c>
      <c r="G440" t="s">
        <v>1309</v>
      </c>
      <c r="H440">
        <v>1.6433563000000002</v>
      </c>
      <c r="I440" t="str">
        <f>IF(Inventory[[#This Row],[METAL]] = "925 Silver",  "7113.11.00"," 7113.19.00")</f>
        <v>7113.11.00</v>
      </c>
      <c r="J440" t="str">
        <f>IF(Inventory[[#This Row],[METAL]]= "925 Silver", "7113.11.10.00"," 7113.19.10.00")</f>
        <v>7113.11.10.00</v>
      </c>
      <c r="K440" t="str">
        <f>IF(Inventory[[#This Row],[METAL]] = "925 Silver",  "7113.11.00"," 7113.19.00")</f>
        <v>7113.11.00</v>
      </c>
      <c r="L440" s="106" t="str">
        <f>PROPER(Inventory[[#This Row],[METAL]] &amp; " " &amp; Inventory[[#This Row],[Item Type]])</f>
        <v>925 Silver Earrings</v>
      </c>
      <c r="M440" s="106" t="str">
        <f>IFERROR(VLOOKUP(Inventory[[#This Row],[Short Description]],Map!$G$12:$H$32,2,FALSE), IF(F439 = "925 Silver", "7113.11.10.00", "7113.19.29.00"))</f>
        <v>7113.11.10.00</v>
      </c>
      <c r="N440" s="106" t="str">
        <f>Inventory[[#This Row],[ASIN]] &amp; " " &amp; Inventory[[#This Row],[Short Description]]</f>
        <v>B071XR7DZ9 Earrings - Round Stud</v>
      </c>
      <c r="O440" s="33">
        <f>Inventory[[#This Row],[Total Price GBP]]/ EURtoGBP</f>
        <v>1.8654047550129689</v>
      </c>
      <c r="P440" s="33">
        <f>Inventory[[#This Row],[Total Price GBP]]/USDtoGBP</f>
        <v>2.2527684675311148</v>
      </c>
      <c r="Q440" s="33">
        <f>Inventory[[#This Row],[Total Price GBP]]/ CADtoGBP</f>
        <v>2.8836731399252131</v>
      </c>
      <c r="R440" s="33">
        <f>Inventory[[#This Row],[Total Price GBP]]/AUDtoGBP</f>
        <v>2.9516421797542929</v>
      </c>
      <c r="S440" s="33">
        <f>IFERROR(VLOOKUP(Inventory[[#This Row],[Assigned Item SKU]],skuQuantity[#All],2,FALSE),0)</f>
        <v>0</v>
      </c>
      <c r="T440" s="33" t="str">
        <f>PROPER(Inventory[[#This Row],[METAL]] &amp; " " &amp; Inventory[[#This Row],[Item Type]])</f>
        <v>925 Silver Earrings</v>
      </c>
      <c r="U440" s="33">
        <f>Inventory[[#This Row],[Quantity]]*Inventory[[#This Row],[Weight (g)]]</f>
        <v>0</v>
      </c>
      <c r="V440" s="33">
        <f>Inventory[[#This Row],[Total Price GBP]]*Inventory[[#This Row],[Quantity]]</f>
        <v>0</v>
      </c>
      <c r="W440" s="33">
        <f>Inventory[[#This Row],[Total Cost GBP]]/EURtoGBP</f>
        <v>0</v>
      </c>
      <c r="X440" s="33">
        <f>Inventory[[#This Row],[Total Cost GBP]]/USDtoGBP</f>
        <v>0</v>
      </c>
      <c r="Y440" s="33">
        <f>Inventory[[#This Row],[Total Cost GBP]]/CADtoGBP</f>
        <v>0</v>
      </c>
      <c r="Z440" s="33">
        <f>Inventory[[#This Row],[Total Cost GBP]]*AUDtoGBP</f>
        <v>0</v>
      </c>
      <c r="AA440" s="33"/>
      <c r="AB440" s="33"/>
    </row>
    <row r="441" spans="1:28" x14ac:dyDescent="0.25">
      <c r="A441" t="s">
        <v>1023</v>
      </c>
      <c r="B441" t="s">
        <v>1024</v>
      </c>
      <c r="C441" t="s">
        <v>112</v>
      </c>
      <c r="D441" t="s">
        <v>985</v>
      </c>
      <c r="E441">
        <v>1.2</v>
      </c>
      <c r="F441" t="s">
        <v>116</v>
      </c>
      <c r="G441" t="s">
        <v>1309</v>
      </c>
      <c r="H441">
        <v>1.6433563000000002</v>
      </c>
      <c r="I441" t="str">
        <f>IF(Inventory[[#This Row],[METAL]] = "925 Silver",  "7113.11.00"," 7113.19.00")</f>
        <v>7113.11.00</v>
      </c>
      <c r="J441" t="str">
        <f>IF(Inventory[[#This Row],[METAL]]= "925 Silver", "7113.11.10.00"," 7113.19.10.00")</f>
        <v>7113.11.10.00</v>
      </c>
      <c r="K441" t="str">
        <f>IF(Inventory[[#This Row],[METAL]] = "925 Silver",  "7113.11.00"," 7113.19.00")</f>
        <v>7113.11.00</v>
      </c>
      <c r="L441" s="106" t="str">
        <f>PROPER(Inventory[[#This Row],[METAL]] &amp; " " &amp; Inventory[[#This Row],[Item Type]])</f>
        <v>925 Silver Earrings</v>
      </c>
      <c r="M441" s="106" t="str">
        <f>IFERROR(VLOOKUP(Inventory[[#This Row],[Short Description]],Map!$G$12:$H$32,2,FALSE), IF(F440 = "925 Silver", "7113.11.10.00", "7113.19.29.00"))</f>
        <v>7113.11.10.00</v>
      </c>
      <c r="N441" s="106" t="str">
        <f>Inventory[[#This Row],[ASIN]] &amp; " " &amp; Inventory[[#This Row],[Short Description]]</f>
        <v>B071DCB4YY Earrings - Round Stud</v>
      </c>
      <c r="O441" s="33">
        <f>Inventory[[#This Row],[Total Price GBP]]/ EURtoGBP</f>
        <v>1.8654047550129689</v>
      </c>
      <c r="P441" s="33">
        <f>Inventory[[#This Row],[Total Price GBP]]/USDtoGBP</f>
        <v>2.2527684675311148</v>
      </c>
      <c r="Q441" s="33">
        <f>Inventory[[#This Row],[Total Price GBP]]/ CADtoGBP</f>
        <v>2.8836731399252131</v>
      </c>
      <c r="R441" s="33">
        <f>Inventory[[#This Row],[Total Price GBP]]/AUDtoGBP</f>
        <v>2.9516421797542929</v>
      </c>
      <c r="S441" s="33">
        <f>IFERROR(VLOOKUP(Inventory[[#This Row],[Assigned Item SKU]],skuQuantity[#All],2,FALSE),0)</f>
        <v>0</v>
      </c>
      <c r="T441" s="33" t="str">
        <f>PROPER(Inventory[[#This Row],[METAL]] &amp; " " &amp; Inventory[[#This Row],[Item Type]])</f>
        <v>925 Silver Earrings</v>
      </c>
      <c r="U441" s="33">
        <f>Inventory[[#This Row],[Quantity]]*Inventory[[#This Row],[Weight (g)]]</f>
        <v>0</v>
      </c>
      <c r="V441" s="33">
        <f>Inventory[[#This Row],[Total Price GBP]]*Inventory[[#This Row],[Quantity]]</f>
        <v>0</v>
      </c>
      <c r="W441" s="33">
        <f>Inventory[[#This Row],[Total Cost GBP]]/EURtoGBP</f>
        <v>0</v>
      </c>
      <c r="X441" s="33">
        <f>Inventory[[#This Row],[Total Cost GBP]]/USDtoGBP</f>
        <v>0</v>
      </c>
      <c r="Y441" s="33">
        <f>Inventory[[#This Row],[Total Cost GBP]]/CADtoGBP</f>
        <v>0</v>
      </c>
      <c r="Z441" s="33">
        <f>Inventory[[#This Row],[Total Cost GBP]]*AUDtoGBP</f>
        <v>0</v>
      </c>
      <c r="AA441" s="33"/>
      <c r="AB441" s="33"/>
    </row>
    <row r="442" spans="1:28" x14ac:dyDescent="0.25">
      <c r="A442" t="s">
        <v>1025</v>
      </c>
      <c r="B442" t="s">
        <v>1026</v>
      </c>
      <c r="C442" t="s">
        <v>112</v>
      </c>
      <c r="D442" t="s">
        <v>3259</v>
      </c>
      <c r="E442">
        <v>2.8</v>
      </c>
      <c r="F442" t="s">
        <v>116</v>
      </c>
      <c r="G442" t="s">
        <v>1309</v>
      </c>
      <c r="H442">
        <v>3.6871950999999998</v>
      </c>
      <c r="I442" t="str">
        <f>IF(Inventory[[#This Row],[METAL]] = "925 Silver",  "7113.11.00"," 7113.19.00")</f>
        <v>7113.11.00</v>
      </c>
      <c r="J442" t="str">
        <f>IF(Inventory[[#This Row],[METAL]]= "925 Silver", "7113.11.10.00"," 7113.19.10.00")</f>
        <v>7113.11.10.00</v>
      </c>
      <c r="K442" t="str">
        <f>IF(Inventory[[#This Row],[METAL]] = "925 Silver",  "7113.11.00"," 7113.19.00")</f>
        <v>7113.11.00</v>
      </c>
      <c r="L442" s="106" t="str">
        <f>PROPER(Inventory[[#This Row],[METAL]] &amp; " " &amp; Inventory[[#This Row],[Item Type]])</f>
        <v>925 Silver Earrings</v>
      </c>
      <c r="M442" s="106" t="str">
        <f>IFERROR(VLOOKUP(Inventory[[#This Row],[Short Description]],Map!$G$12:$H$32,2,FALSE), IF(F441 = "925 Silver", "7113.11.10.00", "7113.19.29.00"))</f>
        <v>7113.11.10.00</v>
      </c>
      <c r="N442" s="106" t="str">
        <f>Inventory[[#This Row],[ASIN]] &amp; " " &amp; Inventory[[#This Row],[Short Description]]</f>
        <v>B071R98M2N Earrings - comlex, drop, stud</v>
      </c>
      <c r="O442" s="33">
        <f>Inventory[[#This Row],[Total Price GBP]]/ EURtoGBP</f>
        <v>4.1854047550129687</v>
      </c>
      <c r="P442" s="33">
        <f>Inventory[[#This Row],[Total Price GBP]]/USDtoGBP</f>
        <v>5.0545319082144475</v>
      </c>
      <c r="Q442" s="33">
        <f>Inventory[[#This Row],[Total Price GBP]]/ CADtoGBP</f>
        <v>6.4700914047269347</v>
      </c>
      <c r="R442" s="33">
        <f>Inventory[[#This Row],[Total Price GBP]]/AUDtoGBP</f>
        <v>6.6225933975141889</v>
      </c>
      <c r="S442" s="33">
        <f>IFERROR(VLOOKUP(Inventory[[#This Row],[Assigned Item SKU]],skuQuantity[#All],2,FALSE),0)</f>
        <v>0</v>
      </c>
      <c r="T442" s="33" t="str">
        <f>PROPER(Inventory[[#This Row],[METAL]] &amp; " " &amp; Inventory[[#This Row],[Item Type]])</f>
        <v>925 Silver Earrings</v>
      </c>
      <c r="U442" s="33">
        <f>Inventory[[#This Row],[Quantity]]*Inventory[[#This Row],[Weight (g)]]</f>
        <v>0</v>
      </c>
      <c r="V442" s="33">
        <f>Inventory[[#This Row],[Total Price GBP]]*Inventory[[#This Row],[Quantity]]</f>
        <v>0</v>
      </c>
      <c r="W442" s="33">
        <f>Inventory[[#This Row],[Total Cost GBP]]/EURtoGBP</f>
        <v>0</v>
      </c>
      <c r="X442" s="33">
        <f>Inventory[[#This Row],[Total Cost GBP]]/USDtoGBP</f>
        <v>0</v>
      </c>
      <c r="Y442" s="33">
        <f>Inventory[[#This Row],[Total Cost GBP]]/CADtoGBP</f>
        <v>0</v>
      </c>
      <c r="Z442" s="33">
        <f>Inventory[[#This Row],[Total Cost GBP]]*AUDtoGBP</f>
        <v>0</v>
      </c>
      <c r="AA442" s="33"/>
      <c r="AB442" s="33"/>
    </row>
    <row r="443" spans="1:28" x14ac:dyDescent="0.25">
      <c r="A443" t="s">
        <v>1027</v>
      </c>
      <c r="B443" t="s">
        <v>1028</v>
      </c>
      <c r="C443" t="s">
        <v>112</v>
      </c>
      <c r="D443" t="s">
        <v>985</v>
      </c>
      <c r="E443">
        <v>1.4</v>
      </c>
      <c r="F443" t="s">
        <v>116</v>
      </c>
      <c r="G443" t="s">
        <v>1309</v>
      </c>
      <c r="H443">
        <v>1.8988361499999995</v>
      </c>
      <c r="I443" t="str">
        <f>IF(Inventory[[#This Row],[METAL]] = "925 Silver",  "7113.11.00"," 7113.19.00")</f>
        <v>7113.11.00</v>
      </c>
      <c r="J443" t="str">
        <f>IF(Inventory[[#This Row],[METAL]]= "925 Silver", "7113.11.10.00"," 7113.19.10.00")</f>
        <v>7113.11.10.00</v>
      </c>
      <c r="K443" t="str">
        <f>IF(Inventory[[#This Row],[METAL]] = "925 Silver",  "7113.11.00"," 7113.19.00")</f>
        <v>7113.11.00</v>
      </c>
      <c r="L443" s="106" t="str">
        <f>PROPER(Inventory[[#This Row],[METAL]] &amp; " " &amp; Inventory[[#This Row],[Item Type]])</f>
        <v>925 Silver Earrings</v>
      </c>
      <c r="M443" s="106" t="str">
        <f>IFERROR(VLOOKUP(Inventory[[#This Row],[Short Description]],Map!$G$12:$H$32,2,FALSE), IF(F442 = "925 Silver", "7113.11.10.00", "7113.19.29.00"))</f>
        <v>7113.11.10.00</v>
      </c>
      <c r="N443" s="106" t="str">
        <f>Inventory[[#This Row],[ASIN]] &amp; " " &amp; Inventory[[#This Row],[Short Description]]</f>
        <v>B071XR5KJP Earrings - Round Stud</v>
      </c>
      <c r="O443" s="33">
        <f>Inventory[[#This Row],[Total Price GBP]]/ EURtoGBP</f>
        <v>2.155404755012968</v>
      </c>
      <c r="P443" s="33">
        <f>Inventory[[#This Row],[Total Price GBP]]/USDtoGBP</f>
        <v>2.6029888976165303</v>
      </c>
      <c r="Q443" s="33">
        <f>Inventory[[#This Row],[Total Price GBP]]/ CADtoGBP</f>
        <v>3.331975423025427</v>
      </c>
      <c r="R443" s="33">
        <f>Inventory[[#This Row],[Total Price GBP]]/AUDtoGBP</f>
        <v>3.4105110819742785</v>
      </c>
      <c r="S443" s="33">
        <f>IFERROR(VLOOKUP(Inventory[[#This Row],[Assigned Item SKU]],skuQuantity[#All],2,FALSE),0)</f>
        <v>0</v>
      </c>
      <c r="T443" s="33" t="str">
        <f>PROPER(Inventory[[#This Row],[METAL]] &amp; " " &amp; Inventory[[#This Row],[Item Type]])</f>
        <v>925 Silver Earrings</v>
      </c>
      <c r="U443" s="33">
        <f>Inventory[[#This Row],[Quantity]]*Inventory[[#This Row],[Weight (g)]]</f>
        <v>0</v>
      </c>
      <c r="V443" s="33">
        <f>Inventory[[#This Row],[Total Price GBP]]*Inventory[[#This Row],[Quantity]]</f>
        <v>0</v>
      </c>
      <c r="W443" s="33">
        <f>Inventory[[#This Row],[Total Cost GBP]]/EURtoGBP</f>
        <v>0</v>
      </c>
      <c r="X443" s="33">
        <f>Inventory[[#This Row],[Total Cost GBP]]/USDtoGBP</f>
        <v>0</v>
      </c>
      <c r="Y443" s="33">
        <f>Inventory[[#This Row],[Total Cost GBP]]/CADtoGBP</f>
        <v>0</v>
      </c>
      <c r="Z443" s="33">
        <f>Inventory[[#This Row],[Total Cost GBP]]*AUDtoGBP</f>
        <v>0</v>
      </c>
      <c r="AA443" s="33"/>
      <c r="AB443" s="33"/>
    </row>
    <row r="444" spans="1:28" x14ac:dyDescent="0.25">
      <c r="A444" t="s">
        <v>1029</v>
      </c>
      <c r="B444" t="s">
        <v>1030</v>
      </c>
      <c r="C444" t="s">
        <v>112</v>
      </c>
      <c r="D444" t="s">
        <v>985</v>
      </c>
      <c r="E444">
        <v>1.4</v>
      </c>
      <c r="F444" t="s">
        <v>116</v>
      </c>
      <c r="G444" t="s">
        <v>1309</v>
      </c>
      <c r="H444">
        <v>1.8988361499999995</v>
      </c>
      <c r="I444" t="str">
        <f>IF(Inventory[[#This Row],[METAL]] = "925 Silver",  "7113.11.00"," 7113.19.00")</f>
        <v>7113.11.00</v>
      </c>
      <c r="J444" t="str">
        <f>IF(Inventory[[#This Row],[METAL]]= "925 Silver", "7113.11.10.00"," 7113.19.10.00")</f>
        <v>7113.11.10.00</v>
      </c>
      <c r="K444" t="str">
        <f>IF(Inventory[[#This Row],[METAL]] = "925 Silver",  "7113.11.00"," 7113.19.00")</f>
        <v>7113.11.00</v>
      </c>
      <c r="L444" s="106" t="str">
        <f>PROPER(Inventory[[#This Row],[METAL]] &amp; " " &amp; Inventory[[#This Row],[Item Type]])</f>
        <v>925 Silver Earrings</v>
      </c>
      <c r="M444" s="106" t="str">
        <f>IFERROR(VLOOKUP(Inventory[[#This Row],[Short Description]],Map!$G$12:$H$32,2,FALSE), IF(F443 = "925 Silver", "7113.11.10.00", "7113.19.29.00"))</f>
        <v>7113.11.10.00</v>
      </c>
      <c r="N444" s="106" t="str">
        <f>Inventory[[#This Row],[ASIN]] &amp; " " &amp; Inventory[[#This Row],[Short Description]]</f>
        <v>B071R9B9HW Earrings - Round Stud</v>
      </c>
      <c r="O444" s="33">
        <f>Inventory[[#This Row],[Total Price GBP]]/ EURtoGBP</f>
        <v>2.155404755012968</v>
      </c>
      <c r="P444" s="33">
        <f>Inventory[[#This Row],[Total Price GBP]]/USDtoGBP</f>
        <v>2.6029888976165303</v>
      </c>
      <c r="Q444" s="33">
        <f>Inventory[[#This Row],[Total Price GBP]]/ CADtoGBP</f>
        <v>3.331975423025427</v>
      </c>
      <c r="R444" s="33">
        <f>Inventory[[#This Row],[Total Price GBP]]/AUDtoGBP</f>
        <v>3.4105110819742785</v>
      </c>
      <c r="S444" s="33">
        <f>IFERROR(VLOOKUP(Inventory[[#This Row],[Assigned Item SKU]],skuQuantity[#All],2,FALSE),0)</f>
        <v>0</v>
      </c>
      <c r="T444" s="33" t="str">
        <f>PROPER(Inventory[[#This Row],[METAL]] &amp; " " &amp; Inventory[[#This Row],[Item Type]])</f>
        <v>925 Silver Earrings</v>
      </c>
      <c r="U444" s="33">
        <f>Inventory[[#This Row],[Quantity]]*Inventory[[#This Row],[Weight (g)]]</f>
        <v>0</v>
      </c>
      <c r="V444" s="33">
        <f>Inventory[[#This Row],[Total Price GBP]]*Inventory[[#This Row],[Quantity]]</f>
        <v>0</v>
      </c>
      <c r="W444" s="33">
        <f>Inventory[[#This Row],[Total Cost GBP]]/EURtoGBP</f>
        <v>0</v>
      </c>
      <c r="X444" s="33">
        <f>Inventory[[#This Row],[Total Cost GBP]]/USDtoGBP</f>
        <v>0</v>
      </c>
      <c r="Y444" s="33">
        <f>Inventory[[#This Row],[Total Cost GBP]]/CADtoGBP</f>
        <v>0</v>
      </c>
      <c r="Z444" s="33">
        <f>Inventory[[#This Row],[Total Cost GBP]]*AUDtoGBP</f>
        <v>0</v>
      </c>
      <c r="AA444" s="33"/>
      <c r="AB444" s="33"/>
    </row>
    <row r="445" spans="1:28" x14ac:dyDescent="0.25">
      <c r="A445" t="s">
        <v>1031</v>
      </c>
      <c r="B445" t="s">
        <v>1032</v>
      </c>
      <c r="C445" t="s">
        <v>112</v>
      </c>
      <c r="D445" t="s">
        <v>985</v>
      </c>
      <c r="E445">
        <v>1.4</v>
      </c>
      <c r="F445" t="s">
        <v>116</v>
      </c>
      <c r="G445" t="s">
        <v>1309</v>
      </c>
      <c r="H445">
        <v>1.8988361499999995</v>
      </c>
      <c r="I445" t="str">
        <f>IF(Inventory[[#This Row],[METAL]] = "925 Silver",  "7113.11.00"," 7113.19.00")</f>
        <v>7113.11.00</v>
      </c>
      <c r="J445" t="str">
        <f>IF(Inventory[[#This Row],[METAL]]= "925 Silver", "7113.11.10.00"," 7113.19.10.00")</f>
        <v>7113.11.10.00</v>
      </c>
      <c r="K445" t="str">
        <f>IF(Inventory[[#This Row],[METAL]] = "925 Silver",  "7113.11.00"," 7113.19.00")</f>
        <v>7113.11.00</v>
      </c>
      <c r="L445" s="106" t="str">
        <f>PROPER(Inventory[[#This Row],[METAL]] &amp; " " &amp; Inventory[[#This Row],[Item Type]])</f>
        <v>925 Silver Earrings</v>
      </c>
      <c r="M445" s="106" t="str">
        <f>IFERROR(VLOOKUP(Inventory[[#This Row],[Short Description]],Map!$G$12:$H$32,2,FALSE), IF(F444 = "925 Silver", "7113.11.10.00", "7113.19.29.00"))</f>
        <v>7113.11.10.00</v>
      </c>
      <c r="N445" s="106" t="str">
        <f>Inventory[[#This Row],[ASIN]] &amp; " " &amp; Inventory[[#This Row],[Short Description]]</f>
        <v>B06ZYF5FR4 Earrings - Round Stud</v>
      </c>
      <c r="O445" s="33">
        <f>Inventory[[#This Row],[Total Price GBP]]/ EURtoGBP</f>
        <v>2.155404755012968</v>
      </c>
      <c r="P445" s="33">
        <f>Inventory[[#This Row],[Total Price GBP]]/USDtoGBP</f>
        <v>2.6029888976165303</v>
      </c>
      <c r="Q445" s="33">
        <f>Inventory[[#This Row],[Total Price GBP]]/ CADtoGBP</f>
        <v>3.331975423025427</v>
      </c>
      <c r="R445" s="33">
        <f>Inventory[[#This Row],[Total Price GBP]]/AUDtoGBP</f>
        <v>3.4105110819742785</v>
      </c>
      <c r="S445" s="33">
        <f>IFERROR(VLOOKUP(Inventory[[#This Row],[Assigned Item SKU]],skuQuantity[#All],2,FALSE),0)</f>
        <v>0</v>
      </c>
      <c r="T445" s="33" t="str">
        <f>PROPER(Inventory[[#This Row],[METAL]] &amp; " " &amp; Inventory[[#This Row],[Item Type]])</f>
        <v>925 Silver Earrings</v>
      </c>
      <c r="U445" s="33">
        <f>Inventory[[#This Row],[Quantity]]*Inventory[[#This Row],[Weight (g)]]</f>
        <v>0</v>
      </c>
      <c r="V445" s="33">
        <f>Inventory[[#This Row],[Total Price GBP]]*Inventory[[#This Row],[Quantity]]</f>
        <v>0</v>
      </c>
      <c r="W445" s="33">
        <f>Inventory[[#This Row],[Total Cost GBP]]/EURtoGBP</f>
        <v>0</v>
      </c>
      <c r="X445" s="33">
        <f>Inventory[[#This Row],[Total Cost GBP]]/USDtoGBP</f>
        <v>0</v>
      </c>
      <c r="Y445" s="33">
        <f>Inventory[[#This Row],[Total Cost GBP]]/CADtoGBP</f>
        <v>0</v>
      </c>
      <c r="Z445" s="33">
        <f>Inventory[[#This Row],[Total Cost GBP]]*AUDtoGBP</f>
        <v>0</v>
      </c>
      <c r="AA445" s="33"/>
      <c r="AB445" s="33"/>
    </row>
    <row r="446" spans="1:28" x14ac:dyDescent="0.25">
      <c r="A446" t="s">
        <v>1033</v>
      </c>
      <c r="B446" t="s">
        <v>1034</v>
      </c>
      <c r="C446" t="s">
        <v>112</v>
      </c>
      <c r="D446" t="s">
        <v>985</v>
      </c>
      <c r="E446">
        <v>1.4</v>
      </c>
      <c r="F446" t="s">
        <v>116</v>
      </c>
      <c r="G446" t="s">
        <v>1309</v>
      </c>
      <c r="H446">
        <v>1.8988361499999995</v>
      </c>
      <c r="I446" t="str">
        <f>IF(Inventory[[#This Row],[METAL]] = "925 Silver",  "7113.11.00"," 7113.19.00")</f>
        <v>7113.11.00</v>
      </c>
      <c r="J446" t="str">
        <f>IF(Inventory[[#This Row],[METAL]]= "925 Silver", "7113.11.10.00"," 7113.19.10.00")</f>
        <v>7113.11.10.00</v>
      </c>
      <c r="K446" t="str">
        <f>IF(Inventory[[#This Row],[METAL]] = "925 Silver",  "7113.11.00"," 7113.19.00")</f>
        <v>7113.11.00</v>
      </c>
      <c r="L446" s="106" t="str">
        <f>PROPER(Inventory[[#This Row],[METAL]] &amp; " " &amp; Inventory[[#This Row],[Item Type]])</f>
        <v>925 Silver Earrings</v>
      </c>
      <c r="M446" s="106" t="str">
        <f>IFERROR(VLOOKUP(Inventory[[#This Row],[Short Description]],Map!$G$12:$H$32,2,FALSE), IF(F445 = "925 Silver", "7113.11.10.00", "7113.19.29.00"))</f>
        <v>7113.11.10.00</v>
      </c>
      <c r="N446" s="106" t="str">
        <f>Inventory[[#This Row],[ASIN]] &amp; " " &amp; Inventory[[#This Row],[Short Description]]</f>
        <v>B071CHQJN5 Earrings - Round Stud</v>
      </c>
      <c r="O446" s="33">
        <f>Inventory[[#This Row],[Total Price GBP]]/ EURtoGBP</f>
        <v>2.155404755012968</v>
      </c>
      <c r="P446" s="33">
        <f>Inventory[[#This Row],[Total Price GBP]]/USDtoGBP</f>
        <v>2.6029888976165303</v>
      </c>
      <c r="Q446" s="33">
        <f>Inventory[[#This Row],[Total Price GBP]]/ CADtoGBP</f>
        <v>3.331975423025427</v>
      </c>
      <c r="R446" s="33">
        <f>Inventory[[#This Row],[Total Price GBP]]/AUDtoGBP</f>
        <v>3.4105110819742785</v>
      </c>
      <c r="S446" s="33">
        <f>IFERROR(VLOOKUP(Inventory[[#This Row],[Assigned Item SKU]],skuQuantity[#All],2,FALSE),0)</f>
        <v>0</v>
      </c>
      <c r="T446" s="33" t="str">
        <f>PROPER(Inventory[[#This Row],[METAL]] &amp; " " &amp; Inventory[[#This Row],[Item Type]])</f>
        <v>925 Silver Earrings</v>
      </c>
      <c r="U446" s="33">
        <f>Inventory[[#This Row],[Quantity]]*Inventory[[#This Row],[Weight (g)]]</f>
        <v>0</v>
      </c>
      <c r="V446" s="33">
        <f>Inventory[[#This Row],[Total Price GBP]]*Inventory[[#This Row],[Quantity]]</f>
        <v>0</v>
      </c>
      <c r="W446" s="33">
        <f>Inventory[[#This Row],[Total Cost GBP]]/EURtoGBP</f>
        <v>0</v>
      </c>
      <c r="X446" s="33">
        <f>Inventory[[#This Row],[Total Cost GBP]]/USDtoGBP</f>
        <v>0</v>
      </c>
      <c r="Y446" s="33">
        <f>Inventory[[#This Row],[Total Cost GBP]]/CADtoGBP</f>
        <v>0</v>
      </c>
      <c r="Z446" s="33">
        <f>Inventory[[#This Row],[Total Cost GBP]]*AUDtoGBP</f>
        <v>0</v>
      </c>
      <c r="AA446" s="33"/>
      <c r="AB446" s="33"/>
    </row>
    <row r="447" spans="1:28" x14ac:dyDescent="0.25">
      <c r="A447" t="s">
        <v>1035</v>
      </c>
      <c r="B447" t="s">
        <v>1036</v>
      </c>
      <c r="C447" t="s">
        <v>112</v>
      </c>
      <c r="D447" t="s">
        <v>3260</v>
      </c>
      <c r="E447">
        <v>2.7</v>
      </c>
      <c r="F447" t="s">
        <v>116</v>
      </c>
      <c r="G447" t="s">
        <v>1309</v>
      </c>
      <c r="H447">
        <v>3.5594551749999996</v>
      </c>
      <c r="I447" t="str">
        <f>IF(Inventory[[#This Row],[METAL]] = "925 Silver",  "7113.11.00"," 7113.19.00")</f>
        <v>7113.11.00</v>
      </c>
      <c r="J447" t="str">
        <f>IF(Inventory[[#This Row],[METAL]]= "925 Silver", "7113.11.10.00"," 7113.19.10.00")</f>
        <v>7113.11.10.00</v>
      </c>
      <c r="K447" t="str">
        <f>IF(Inventory[[#This Row],[METAL]] = "925 Silver",  "7113.11.00"," 7113.19.00")</f>
        <v>7113.11.00</v>
      </c>
      <c r="L447" s="106" t="str">
        <f>PROPER(Inventory[[#This Row],[METAL]] &amp; " " &amp; Inventory[[#This Row],[Item Type]])</f>
        <v>925 Silver Earrings</v>
      </c>
      <c r="M447" s="106" t="str">
        <f>IFERROR(VLOOKUP(Inventory[[#This Row],[Short Description]],Map!$G$12:$H$32,2,FALSE), IF(F446 = "925 Silver", "7113.11.10.00", "7113.19.29.00"))</f>
        <v>7113.11.10.00</v>
      </c>
      <c r="N447" s="106" t="str">
        <f>Inventory[[#This Row],[ASIN]] &amp; " " &amp; Inventory[[#This Row],[Short Description]]</f>
        <v>B071R916JC Earrings - stud, multicolored, cube</v>
      </c>
      <c r="O447" s="33">
        <f>Inventory[[#This Row],[Total Price GBP]]/ EURtoGBP</f>
        <v>4.0404047550129683</v>
      </c>
      <c r="P447" s="33">
        <f>Inventory[[#This Row],[Total Price GBP]]/USDtoGBP</f>
        <v>4.8794216931717393</v>
      </c>
      <c r="Q447" s="33">
        <f>Inventory[[#This Row],[Total Price GBP]]/ CADtoGBP</f>
        <v>6.2459402631768262</v>
      </c>
      <c r="R447" s="33">
        <f>Inventory[[#This Row],[Total Price GBP]]/AUDtoGBP</f>
        <v>6.3931589464041947</v>
      </c>
      <c r="S447" s="33">
        <f>IFERROR(VLOOKUP(Inventory[[#This Row],[Assigned Item SKU]],skuQuantity[#All],2,FALSE),0)</f>
        <v>0</v>
      </c>
      <c r="T447" s="33" t="str">
        <f>PROPER(Inventory[[#This Row],[METAL]] &amp; " " &amp; Inventory[[#This Row],[Item Type]])</f>
        <v>925 Silver Earrings</v>
      </c>
      <c r="U447" s="33">
        <f>Inventory[[#This Row],[Quantity]]*Inventory[[#This Row],[Weight (g)]]</f>
        <v>0</v>
      </c>
      <c r="V447" s="33">
        <f>Inventory[[#This Row],[Total Price GBP]]*Inventory[[#This Row],[Quantity]]</f>
        <v>0</v>
      </c>
      <c r="W447" s="33">
        <f>Inventory[[#This Row],[Total Cost GBP]]/EURtoGBP</f>
        <v>0</v>
      </c>
      <c r="X447" s="33">
        <f>Inventory[[#This Row],[Total Cost GBP]]/USDtoGBP</f>
        <v>0</v>
      </c>
      <c r="Y447" s="33">
        <f>Inventory[[#This Row],[Total Cost GBP]]/CADtoGBP</f>
        <v>0</v>
      </c>
      <c r="Z447" s="33">
        <f>Inventory[[#This Row],[Total Cost GBP]]*AUDtoGBP</f>
        <v>0</v>
      </c>
      <c r="AA447" s="33"/>
      <c r="AB447" s="33"/>
    </row>
    <row r="448" spans="1:28" x14ac:dyDescent="0.25">
      <c r="A448" t="s">
        <v>1037</v>
      </c>
      <c r="B448" t="s">
        <v>1038</v>
      </c>
      <c r="C448" t="s">
        <v>112</v>
      </c>
      <c r="D448" t="s">
        <v>1039</v>
      </c>
      <c r="E448">
        <v>3.4</v>
      </c>
      <c r="F448" t="s">
        <v>116</v>
      </c>
      <c r="G448" t="s">
        <v>1309</v>
      </c>
      <c r="H448">
        <v>4.4536346499999997</v>
      </c>
      <c r="I448" t="str">
        <f>IF(Inventory[[#This Row],[METAL]] = "925 Silver",  "7113.11.00"," 7113.19.00")</f>
        <v>7113.11.00</v>
      </c>
      <c r="J448" t="str">
        <f>IF(Inventory[[#This Row],[METAL]]= "925 Silver", "7113.11.10.00"," 7113.19.10.00")</f>
        <v>7113.11.10.00</v>
      </c>
      <c r="K448" t="str">
        <f>IF(Inventory[[#This Row],[METAL]] = "925 Silver",  "7113.11.00"," 7113.19.00")</f>
        <v>7113.11.00</v>
      </c>
      <c r="L448" s="106" t="str">
        <f>PROPER(Inventory[[#This Row],[METAL]] &amp; " " &amp; Inventory[[#This Row],[Item Type]])</f>
        <v>925 Silver Earrings</v>
      </c>
      <c r="M448" s="106" t="str">
        <f>IFERROR(VLOOKUP(Inventory[[#This Row],[Short Description]],Map!$G$12:$H$32,2,FALSE), IF(F447 = "925 Silver", "7113.11.10.00", "7113.19.29.00"))</f>
        <v>7113.11.10.00</v>
      </c>
      <c r="N448" s="106" t="str">
        <f>Inventory[[#This Row],[ASIN]] &amp; " " &amp; Inventory[[#This Row],[Short Description]]</f>
        <v>B06ZYPQ7G1 Earrings - Sun - 3.4</v>
      </c>
      <c r="O448" s="33">
        <f>Inventory[[#This Row],[Total Price GBP]]/ EURtoGBP</f>
        <v>5.0554047550129688</v>
      </c>
      <c r="P448" s="33">
        <f>Inventory[[#This Row],[Total Price GBP]]/USDtoGBP</f>
        <v>6.1051931984706975</v>
      </c>
      <c r="Q448" s="33">
        <f>Inventory[[#This Row],[Total Price GBP]]/ CADtoGBP</f>
        <v>7.8149982540275804</v>
      </c>
      <c r="R448" s="33">
        <f>Inventory[[#This Row],[Total Price GBP]]/AUDtoGBP</f>
        <v>7.9992001041741494</v>
      </c>
      <c r="S448" s="33">
        <f>IFERROR(VLOOKUP(Inventory[[#This Row],[Assigned Item SKU]],skuQuantity[#All],2,FALSE),0)</f>
        <v>0</v>
      </c>
      <c r="T448" s="33" t="str">
        <f>PROPER(Inventory[[#This Row],[METAL]] &amp; " " &amp; Inventory[[#This Row],[Item Type]])</f>
        <v>925 Silver Earrings</v>
      </c>
      <c r="U448" s="33">
        <f>Inventory[[#This Row],[Quantity]]*Inventory[[#This Row],[Weight (g)]]</f>
        <v>0</v>
      </c>
      <c r="V448" s="33">
        <f>Inventory[[#This Row],[Total Price GBP]]*Inventory[[#This Row],[Quantity]]</f>
        <v>0</v>
      </c>
      <c r="W448" s="33">
        <f>Inventory[[#This Row],[Total Cost GBP]]/EURtoGBP</f>
        <v>0</v>
      </c>
      <c r="X448" s="33">
        <f>Inventory[[#This Row],[Total Cost GBP]]/USDtoGBP</f>
        <v>0</v>
      </c>
      <c r="Y448" s="33">
        <f>Inventory[[#This Row],[Total Cost GBP]]/CADtoGBP</f>
        <v>0</v>
      </c>
      <c r="Z448" s="33">
        <f>Inventory[[#This Row],[Total Cost GBP]]*AUDtoGBP</f>
        <v>0</v>
      </c>
      <c r="AA448" s="33"/>
      <c r="AB448" s="33"/>
    </row>
    <row r="449" spans="1:28" x14ac:dyDescent="0.25">
      <c r="A449" t="s">
        <v>1040</v>
      </c>
      <c r="B449" t="s">
        <v>1041</v>
      </c>
      <c r="C449" t="s">
        <v>112</v>
      </c>
      <c r="D449" t="s">
        <v>1039</v>
      </c>
      <c r="E449">
        <v>3.4</v>
      </c>
      <c r="F449" t="s">
        <v>116</v>
      </c>
      <c r="G449" t="s">
        <v>1309</v>
      </c>
      <c r="H449">
        <v>4.4536346499999997</v>
      </c>
      <c r="I449" t="str">
        <f>IF(Inventory[[#This Row],[METAL]] = "925 Silver",  "7113.11.00"," 7113.19.00")</f>
        <v>7113.11.00</v>
      </c>
      <c r="J449" t="str">
        <f>IF(Inventory[[#This Row],[METAL]]= "925 Silver", "7113.11.10.00"," 7113.19.10.00")</f>
        <v>7113.11.10.00</v>
      </c>
      <c r="K449" t="str">
        <f>IF(Inventory[[#This Row],[METAL]] = "925 Silver",  "7113.11.00"," 7113.19.00")</f>
        <v>7113.11.00</v>
      </c>
      <c r="L449" s="106" t="str">
        <f>PROPER(Inventory[[#This Row],[METAL]] &amp; " " &amp; Inventory[[#This Row],[Item Type]])</f>
        <v>925 Silver Earrings</v>
      </c>
      <c r="M449" s="106" t="str">
        <f>IFERROR(VLOOKUP(Inventory[[#This Row],[Short Description]],Map!$G$12:$H$32,2,FALSE), IF(F448 = "925 Silver", "7113.11.10.00", "7113.19.29.00"))</f>
        <v>7113.11.10.00</v>
      </c>
      <c r="N449" s="106" t="str">
        <f>Inventory[[#This Row],[ASIN]] &amp; " " &amp; Inventory[[#This Row],[Short Description]]</f>
        <v>B071QZWMWZ Earrings - Sun - 3.4</v>
      </c>
      <c r="O449" s="33">
        <f>Inventory[[#This Row],[Total Price GBP]]/ EURtoGBP</f>
        <v>5.0554047550129688</v>
      </c>
      <c r="P449" s="33">
        <f>Inventory[[#This Row],[Total Price GBP]]/USDtoGBP</f>
        <v>6.1051931984706975</v>
      </c>
      <c r="Q449" s="33">
        <f>Inventory[[#This Row],[Total Price GBP]]/ CADtoGBP</f>
        <v>7.8149982540275804</v>
      </c>
      <c r="R449" s="33">
        <f>Inventory[[#This Row],[Total Price GBP]]/AUDtoGBP</f>
        <v>7.9992001041741494</v>
      </c>
      <c r="S449" s="33">
        <f>IFERROR(VLOOKUP(Inventory[[#This Row],[Assigned Item SKU]],skuQuantity[#All],2,FALSE),0)</f>
        <v>0</v>
      </c>
      <c r="T449" s="33" t="str">
        <f>PROPER(Inventory[[#This Row],[METAL]] &amp; " " &amp; Inventory[[#This Row],[Item Type]])</f>
        <v>925 Silver Earrings</v>
      </c>
      <c r="U449" s="33">
        <f>Inventory[[#This Row],[Quantity]]*Inventory[[#This Row],[Weight (g)]]</f>
        <v>0</v>
      </c>
      <c r="V449" s="33">
        <f>Inventory[[#This Row],[Total Price GBP]]*Inventory[[#This Row],[Quantity]]</f>
        <v>0</v>
      </c>
      <c r="W449" s="33">
        <f>Inventory[[#This Row],[Total Cost GBP]]/EURtoGBP</f>
        <v>0</v>
      </c>
      <c r="X449" s="33">
        <f>Inventory[[#This Row],[Total Cost GBP]]/USDtoGBP</f>
        <v>0</v>
      </c>
      <c r="Y449" s="33">
        <f>Inventory[[#This Row],[Total Cost GBP]]/CADtoGBP</f>
        <v>0</v>
      </c>
      <c r="Z449" s="33">
        <f>Inventory[[#This Row],[Total Cost GBP]]*AUDtoGBP</f>
        <v>0</v>
      </c>
      <c r="AA449" s="33"/>
      <c r="AB449" s="33"/>
    </row>
    <row r="450" spans="1:28" x14ac:dyDescent="0.25">
      <c r="A450" t="s">
        <v>1042</v>
      </c>
      <c r="B450" t="s">
        <v>1043</v>
      </c>
      <c r="C450" t="s">
        <v>112</v>
      </c>
      <c r="D450" t="s">
        <v>1039</v>
      </c>
      <c r="E450">
        <v>3.4</v>
      </c>
      <c r="F450" t="s">
        <v>116</v>
      </c>
      <c r="G450" t="s">
        <v>1309</v>
      </c>
      <c r="H450">
        <v>4.4536346499999997</v>
      </c>
      <c r="I450" t="str">
        <f>IF(Inventory[[#This Row],[METAL]] = "925 Silver",  "7113.11.00"," 7113.19.00")</f>
        <v>7113.11.00</v>
      </c>
      <c r="J450" t="str">
        <f>IF(Inventory[[#This Row],[METAL]]= "925 Silver", "7113.11.10.00"," 7113.19.10.00")</f>
        <v>7113.11.10.00</v>
      </c>
      <c r="K450" t="str">
        <f>IF(Inventory[[#This Row],[METAL]] = "925 Silver",  "7113.11.00"," 7113.19.00")</f>
        <v>7113.11.00</v>
      </c>
      <c r="L450" s="106" t="str">
        <f>PROPER(Inventory[[#This Row],[METAL]] &amp; " " &amp; Inventory[[#This Row],[Item Type]])</f>
        <v>925 Silver Earrings</v>
      </c>
      <c r="M450" s="106" t="str">
        <f>IFERROR(VLOOKUP(Inventory[[#This Row],[Short Description]],Map!$G$12:$H$32,2,FALSE), IF(F449 = "925 Silver", "7113.11.10.00", "7113.19.29.00"))</f>
        <v>7113.11.10.00</v>
      </c>
      <c r="N450" s="106" t="str">
        <f>Inventory[[#This Row],[ASIN]] &amp; " " &amp; Inventory[[#This Row],[Short Description]]</f>
        <v>B06ZZKPV4W Earrings - Sun - 3.4</v>
      </c>
      <c r="O450" s="33">
        <f>Inventory[[#This Row],[Total Price GBP]]/ EURtoGBP</f>
        <v>5.0554047550129688</v>
      </c>
      <c r="P450" s="33">
        <f>Inventory[[#This Row],[Total Price GBP]]/USDtoGBP</f>
        <v>6.1051931984706975</v>
      </c>
      <c r="Q450" s="33">
        <f>Inventory[[#This Row],[Total Price GBP]]/ CADtoGBP</f>
        <v>7.8149982540275804</v>
      </c>
      <c r="R450" s="33">
        <f>Inventory[[#This Row],[Total Price GBP]]/AUDtoGBP</f>
        <v>7.9992001041741494</v>
      </c>
      <c r="S450" s="33">
        <f>IFERROR(VLOOKUP(Inventory[[#This Row],[Assigned Item SKU]],skuQuantity[#All],2,FALSE),0)</f>
        <v>0</v>
      </c>
      <c r="T450" s="33" t="str">
        <f>PROPER(Inventory[[#This Row],[METAL]] &amp; " " &amp; Inventory[[#This Row],[Item Type]])</f>
        <v>925 Silver Earrings</v>
      </c>
      <c r="U450" s="33">
        <f>Inventory[[#This Row],[Quantity]]*Inventory[[#This Row],[Weight (g)]]</f>
        <v>0</v>
      </c>
      <c r="V450" s="33">
        <f>Inventory[[#This Row],[Total Price GBP]]*Inventory[[#This Row],[Quantity]]</f>
        <v>0</v>
      </c>
      <c r="W450" s="33">
        <f>Inventory[[#This Row],[Total Cost GBP]]/EURtoGBP</f>
        <v>0</v>
      </c>
      <c r="X450" s="33">
        <f>Inventory[[#This Row],[Total Cost GBP]]/USDtoGBP</f>
        <v>0</v>
      </c>
      <c r="Y450" s="33">
        <f>Inventory[[#This Row],[Total Cost GBP]]/CADtoGBP</f>
        <v>0</v>
      </c>
      <c r="Z450" s="33">
        <f>Inventory[[#This Row],[Total Cost GBP]]*AUDtoGBP</f>
        <v>0</v>
      </c>
      <c r="AA450" s="33"/>
      <c r="AB450" s="33"/>
    </row>
    <row r="451" spans="1:28" x14ac:dyDescent="0.25">
      <c r="A451" t="s">
        <v>1044</v>
      </c>
      <c r="B451" t="s">
        <v>1045</v>
      </c>
      <c r="C451" t="s">
        <v>112</v>
      </c>
      <c r="D451" t="s">
        <v>1039</v>
      </c>
      <c r="E451">
        <v>3.4</v>
      </c>
      <c r="F451" t="s">
        <v>116</v>
      </c>
      <c r="G451" t="s">
        <v>1309</v>
      </c>
      <c r="H451">
        <v>4.4536346499999997</v>
      </c>
      <c r="I451" t="str">
        <f>IF(Inventory[[#This Row],[METAL]] = "925 Silver",  "7113.11.00"," 7113.19.00")</f>
        <v>7113.11.00</v>
      </c>
      <c r="J451" t="str">
        <f>IF(Inventory[[#This Row],[METAL]]= "925 Silver", "7113.11.10.00"," 7113.19.10.00")</f>
        <v>7113.11.10.00</v>
      </c>
      <c r="K451" t="str">
        <f>IF(Inventory[[#This Row],[METAL]] = "925 Silver",  "7113.11.00"," 7113.19.00")</f>
        <v>7113.11.00</v>
      </c>
      <c r="L451" s="106" t="str">
        <f>PROPER(Inventory[[#This Row],[METAL]] &amp; " " &amp; Inventory[[#This Row],[Item Type]])</f>
        <v>925 Silver Earrings</v>
      </c>
      <c r="M451" s="106" t="str">
        <f>IFERROR(VLOOKUP(Inventory[[#This Row],[Short Description]],Map!$G$12:$H$32,2,FALSE), IF(F450 = "925 Silver", "7113.11.10.00", "7113.19.29.00"))</f>
        <v>7113.11.10.00</v>
      </c>
      <c r="N451" s="106" t="str">
        <f>Inventory[[#This Row],[ASIN]] &amp; " " &amp; Inventory[[#This Row],[Short Description]]</f>
        <v>B06ZY4LVFR Earrings - Sun - 3.4</v>
      </c>
      <c r="O451" s="33">
        <f>Inventory[[#This Row],[Total Price GBP]]/ EURtoGBP</f>
        <v>5.0554047550129688</v>
      </c>
      <c r="P451" s="33">
        <f>Inventory[[#This Row],[Total Price GBP]]/USDtoGBP</f>
        <v>6.1051931984706975</v>
      </c>
      <c r="Q451" s="33">
        <f>Inventory[[#This Row],[Total Price GBP]]/ CADtoGBP</f>
        <v>7.8149982540275804</v>
      </c>
      <c r="R451" s="33">
        <f>Inventory[[#This Row],[Total Price GBP]]/AUDtoGBP</f>
        <v>7.9992001041741494</v>
      </c>
      <c r="S451" s="33">
        <f>IFERROR(VLOOKUP(Inventory[[#This Row],[Assigned Item SKU]],skuQuantity[#All],2,FALSE),0)</f>
        <v>0</v>
      </c>
      <c r="T451" s="33" t="str">
        <f>PROPER(Inventory[[#This Row],[METAL]] &amp; " " &amp; Inventory[[#This Row],[Item Type]])</f>
        <v>925 Silver Earrings</v>
      </c>
      <c r="U451" s="33">
        <f>Inventory[[#This Row],[Quantity]]*Inventory[[#This Row],[Weight (g)]]</f>
        <v>0</v>
      </c>
      <c r="V451" s="33">
        <f>Inventory[[#This Row],[Total Price GBP]]*Inventory[[#This Row],[Quantity]]</f>
        <v>0</v>
      </c>
      <c r="W451" s="33">
        <f>Inventory[[#This Row],[Total Cost GBP]]/EURtoGBP</f>
        <v>0</v>
      </c>
      <c r="X451" s="33">
        <f>Inventory[[#This Row],[Total Cost GBP]]/USDtoGBP</f>
        <v>0</v>
      </c>
      <c r="Y451" s="33">
        <f>Inventory[[#This Row],[Total Cost GBP]]/CADtoGBP</f>
        <v>0</v>
      </c>
      <c r="Z451" s="33">
        <f>Inventory[[#This Row],[Total Cost GBP]]*AUDtoGBP</f>
        <v>0</v>
      </c>
      <c r="AA451" s="33"/>
      <c r="AB451" s="33"/>
    </row>
    <row r="452" spans="1:28" x14ac:dyDescent="0.25">
      <c r="A452" t="s">
        <v>1046</v>
      </c>
      <c r="B452" t="s">
        <v>1047</v>
      </c>
      <c r="C452" t="s">
        <v>112</v>
      </c>
      <c r="D452" t="s">
        <v>1039</v>
      </c>
      <c r="E452">
        <v>3.4</v>
      </c>
      <c r="F452" t="s">
        <v>116</v>
      </c>
      <c r="G452" t="s">
        <v>1309</v>
      </c>
      <c r="H452">
        <v>4.4536346499999997</v>
      </c>
      <c r="I452" t="str">
        <f>IF(Inventory[[#This Row],[METAL]] = "925 Silver",  "7113.11.00"," 7113.19.00")</f>
        <v>7113.11.00</v>
      </c>
      <c r="J452" t="str">
        <f>IF(Inventory[[#This Row],[METAL]]= "925 Silver", "7113.11.10.00"," 7113.19.10.00")</f>
        <v>7113.11.10.00</v>
      </c>
      <c r="K452" t="str">
        <f>IF(Inventory[[#This Row],[METAL]] = "925 Silver",  "7113.11.00"," 7113.19.00")</f>
        <v>7113.11.00</v>
      </c>
      <c r="L452" s="106" t="str">
        <f>PROPER(Inventory[[#This Row],[METAL]] &amp; " " &amp; Inventory[[#This Row],[Item Type]])</f>
        <v>925 Silver Earrings</v>
      </c>
      <c r="M452" s="106" t="str">
        <f>IFERROR(VLOOKUP(Inventory[[#This Row],[Short Description]],Map!$G$12:$H$32,2,FALSE), IF(F451 = "925 Silver", "7113.11.10.00", "7113.19.29.00"))</f>
        <v>7113.11.10.00</v>
      </c>
      <c r="N452" s="106" t="str">
        <f>Inventory[[#This Row],[ASIN]] &amp; " " &amp; Inventory[[#This Row],[Short Description]]</f>
        <v>B071CHQLSM Earrings - Sun - 3.4</v>
      </c>
      <c r="O452" s="33">
        <f>Inventory[[#This Row],[Total Price GBP]]/ EURtoGBP</f>
        <v>5.0554047550129688</v>
      </c>
      <c r="P452" s="33">
        <f>Inventory[[#This Row],[Total Price GBP]]/USDtoGBP</f>
        <v>6.1051931984706975</v>
      </c>
      <c r="Q452" s="33">
        <f>Inventory[[#This Row],[Total Price GBP]]/ CADtoGBP</f>
        <v>7.8149982540275804</v>
      </c>
      <c r="R452" s="33">
        <f>Inventory[[#This Row],[Total Price GBP]]/AUDtoGBP</f>
        <v>7.9992001041741494</v>
      </c>
      <c r="S452" s="33">
        <f>IFERROR(VLOOKUP(Inventory[[#This Row],[Assigned Item SKU]],skuQuantity[#All],2,FALSE),0)</f>
        <v>0</v>
      </c>
      <c r="T452" s="33" t="str">
        <f>PROPER(Inventory[[#This Row],[METAL]] &amp; " " &amp; Inventory[[#This Row],[Item Type]])</f>
        <v>925 Silver Earrings</v>
      </c>
      <c r="U452" s="33">
        <f>Inventory[[#This Row],[Quantity]]*Inventory[[#This Row],[Weight (g)]]</f>
        <v>0</v>
      </c>
      <c r="V452" s="33">
        <f>Inventory[[#This Row],[Total Price GBP]]*Inventory[[#This Row],[Quantity]]</f>
        <v>0</v>
      </c>
      <c r="W452" s="33">
        <f>Inventory[[#This Row],[Total Cost GBP]]/EURtoGBP</f>
        <v>0</v>
      </c>
      <c r="X452" s="33">
        <f>Inventory[[#This Row],[Total Cost GBP]]/USDtoGBP</f>
        <v>0</v>
      </c>
      <c r="Y452" s="33">
        <f>Inventory[[#This Row],[Total Cost GBP]]/CADtoGBP</f>
        <v>0</v>
      </c>
      <c r="Z452" s="33">
        <f>Inventory[[#This Row],[Total Cost GBP]]*AUDtoGBP</f>
        <v>0</v>
      </c>
      <c r="AA452" s="33"/>
      <c r="AB452" s="33"/>
    </row>
    <row r="453" spans="1:28" x14ac:dyDescent="0.25">
      <c r="A453" t="s">
        <v>1048</v>
      </c>
      <c r="B453" t="s">
        <v>1049</v>
      </c>
      <c r="C453" t="s">
        <v>112</v>
      </c>
      <c r="D453" t="s">
        <v>3261</v>
      </c>
      <c r="E453">
        <v>1.6</v>
      </c>
      <c r="F453" t="s">
        <v>116</v>
      </c>
      <c r="G453" t="s">
        <v>1309</v>
      </c>
      <c r="H453">
        <v>2.1543159999999997</v>
      </c>
      <c r="I453" t="str">
        <f>IF(Inventory[[#This Row],[METAL]] = "925 Silver",  "7113.11.00"," 7113.19.00")</f>
        <v>7113.11.00</v>
      </c>
      <c r="J453" t="str">
        <f>IF(Inventory[[#This Row],[METAL]]= "925 Silver", "7113.11.10.00"," 7113.19.10.00")</f>
        <v>7113.11.10.00</v>
      </c>
      <c r="K453" t="str">
        <f>IF(Inventory[[#This Row],[METAL]] = "925 Silver",  "7113.11.00"," 7113.19.00")</f>
        <v>7113.11.00</v>
      </c>
      <c r="L453" s="106" t="str">
        <f>PROPER(Inventory[[#This Row],[METAL]] &amp; " " &amp; Inventory[[#This Row],[Item Type]])</f>
        <v>925 Silver Earrings</v>
      </c>
      <c r="M453" s="106" t="str">
        <f>IFERROR(VLOOKUP(Inventory[[#This Row],[Short Description]],Map!$G$12:$H$32,2,FALSE), IF(F452 = "925 Silver", "7113.11.10.00", "7113.19.29.00"))</f>
        <v>7113.11.10.00</v>
      </c>
      <c r="N453" s="106" t="str">
        <f>Inventory[[#This Row],[ASIN]] &amp; " " &amp; Inventory[[#This Row],[Short Description]]</f>
        <v>B071XQWXW4 Earrings - Square Stud, generic</v>
      </c>
      <c r="O453" s="33">
        <f>Inventory[[#This Row],[Total Price GBP]]/ EURtoGBP</f>
        <v>2.4454047550129685</v>
      </c>
      <c r="P453" s="33">
        <f>Inventory[[#This Row],[Total Price GBP]]/USDtoGBP</f>
        <v>2.9532093277019476</v>
      </c>
      <c r="Q453" s="33">
        <f>Inventory[[#This Row],[Total Price GBP]]/ CADtoGBP</f>
        <v>3.7802777061256427</v>
      </c>
      <c r="R453" s="33">
        <f>Inventory[[#This Row],[Total Price GBP]]/AUDtoGBP</f>
        <v>3.869379984194266</v>
      </c>
      <c r="S453" s="33">
        <f>IFERROR(VLOOKUP(Inventory[[#This Row],[Assigned Item SKU]],skuQuantity[#All],2,FALSE),0)</f>
        <v>0</v>
      </c>
      <c r="T453" s="33" t="str">
        <f>PROPER(Inventory[[#This Row],[METAL]] &amp; " " &amp; Inventory[[#This Row],[Item Type]])</f>
        <v>925 Silver Earrings</v>
      </c>
      <c r="U453" s="33">
        <f>Inventory[[#This Row],[Quantity]]*Inventory[[#This Row],[Weight (g)]]</f>
        <v>0</v>
      </c>
      <c r="V453" s="33">
        <f>Inventory[[#This Row],[Total Price GBP]]*Inventory[[#This Row],[Quantity]]</f>
        <v>0</v>
      </c>
      <c r="W453" s="33">
        <f>Inventory[[#This Row],[Total Cost GBP]]/EURtoGBP</f>
        <v>0</v>
      </c>
      <c r="X453" s="33">
        <f>Inventory[[#This Row],[Total Cost GBP]]/USDtoGBP</f>
        <v>0</v>
      </c>
      <c r="Y453" s="33">
        <f>Inventory[[#This Row],[Total Cost GBP]]/CADtoGBP</f>
        <v>0</v>
      </c>
      <c r="Z453" s="33">
        <f>Inventory[[#This Row],[Total Cost GBP]]*AUDtoGBP</f>
        <v>0</v>
      </c>
      <c r="AA453" s="33"/>
      <c r="AB453" s="33"/>
    </row>
    <row r="454" spans="1:28" x14ac:dyDescent="0.25">
      <c r="A454" t="s">
        <v>1050</v>
      </c>
      <c r="B454" t="s">
        <v>1051</v>
      </c>
      <c r="C454" t="s">
        <v>112</v>
      </c>
      <c r="D454" t="s">
        <v>3261</v>
      </c>
      <c r="E454">
        <v>1.6</v>
      </c>
      <c r="F454" t="s">
        <v>116</v>
      </c>
      <c r="G454" t="s">
        <v>1309</v>
      </c>
      <c r="H454">
        <v>2.1543159999999997</v>
      </c>
      <c r="I454" t="str">
        <f>IF(Inventory[[#This Row],[METAL]] = "925 Silver",  "7113.11.00"," 7113.19.00")</f>
        <v>7113.11.00</v>
      </c>
      <c r="J454" t="str">
        <f>IF(Inventory[[#This Row],[METAL]]= "925 Silver", "7113.11.10.00"," 7113.19.10.00")</f>
        <v>7113.11.10.00</v>
      </c>
      <c r="K454" t="str">
        <f>IF(Inventory[[#This Row],[METAL]] = "925 Silver",  "7113.11.00"," 7113.19.00")</f>
        <v>7113.11.00</v>
      </c>
      <c r="L454" s="106" t="str">
        <f>PROPER(Inventory[[#This Row],[METAL]] &amp; " " &amp; Inventory[[#This Row],[Item Type]])</f>
        <v>925 Silver Earrings</v>
      </c>
      <c r="M454" s="106" t="str">
        <f>IFERROR(VLOOKUP(Inventory[[#This Row],[Short Description]],Map!$G$12:$H$32,2,FALSE), IF(F453 = "925 Silver", "7113.11.10.00", "7113.19.29.00"))</f>
        <v>7113.11.10.00</v>
      </c>
      <c r="N454" s="106" t="str">
        <f>Inventory[[#This Row],[ASIN]] &amp; " " &amp; Inventory[[#This Row],[Short Description]]</f>
        <v>B06ZZV3GBS Earrings - Square Stud, generic</v>
      </c>
      <c r="O454" s="33">
        <f>Inventory[[#This Row],[Total Price GBP]]/ EURtoGBP</f>
        <v>2.4454047550129685</v>
      </c>
      <c r="P454" s="33">
        <f>Inventory[[#This Row],[Total Price GBP]]/USDtoGBP</f>
        <v>2.9532093277019476</v>
      </c>
      <c r="Q454" s="33">
        <f>Inventory[[#This Row],[Total Price GBP]]/ CADtoGBP</f>
        <v>3.7802777061256427</v>
      </c>
      <c r="R454" s="33">
        <f>Inventory[[#This Row],[Total Price GBP]]/AUDtoGBP</f>
        <v>3.869379984194266</v>
      </c>
      <c r="S454" s="33">
        <f>IFERROR(VLOOKUP(Inventory[[#This Row],[Assigned Item SKU]],skuQuantity[#All],2,FALSE),0)</f>
        <v>0</v>
      </c>
      <c r="T454" s="33" t="str">
        <f>PROPER(Inventory[[#This Row],[METAL]] &amp; " " &amp; Inventory[[#This Row],[Item Type]])</f>
        <v>925 Silver Earrings</v>
      </c>
      <c r="U454" s="33">
        <f>Inventory[[#This Row],[Quantity]]*Inventory[[#This Row],[Weight (g)]]</f>
        <v>0</v>
      </c>
      <c r="V454" s="33">
        <f>Inventory[[#This Row],[Total Price GBP]]*Inventory[[#This Row],[Quantity]]</f>
        <v>0</v>
      </c>
      <c r="W454" s="33">
        <f>Inventory[[#This Row],[Total Cost GBP]]/EURtoGBP</f>
        <v>0</v>
      </c>
      <c r="X454" s="33">
        <f>Inventory[[#This Row],[Total Cost GBP]]/USDtoGBP</f>
        <v>0</v>
      </c>
      <c r="Y454" s="33">
        <f>Inventory[[#This Row],[Total Cost GBP]]/CADtoGBP</f>
        <v>0</v>
      </c>
      <c r="Z454" s="33">
        <f>Inventory[[#This Row],[Total Cost GBP]]*AUDtoGBP</f>
        <v>0</v>
      </c>
      <c r="AA454" s="33"/>
      <c r="AB454" s="33"/>
    </row>
    <row r="455" spans="1:28" x14ac:dyDescent="0.25">
      <c r="A455" t="s">
        <v>1052</v>
      </c>
      <c r="B455" t="s">
        <v>1053</v>
      </c>
      <c r="C455" t="s">
        <v>112</v>
      </c>
      <c r="D455" t="s">
        <v>3261</v>
      </c>
      <c r="E455">
        <v>1.6</v>
      </c>
      <c r="F455" t="s">
        <v>116</v>
      </c>
      <c r="G455" t="s">
        <v>1309</v>
      </c>
      <c r="H455">
        <v>2.1543159999999997</v>
      </c>
      <c r="I455" t="str">
        <f>IF(Inventory[[#This Row],[METAL]] = "925 Silver",  "7113.11.00"," 7113.19.00")</f>
        <v>7113.11.00</v>
      </c>
      <c r="J455" t="str">
        <f>IF(Inventory[[#This Row],[METAL]]= "925 Silver", "7113.11.10.00"," 7113.19.10.00")</f>
        <v>7113.11.10.00</v>
      </c>
      <c r="K455" t="str">
        <f>IF(Inventory[[#This Row],[METAL]] = "925 Silver",  "7113.11.00"," 7113.19.00")</f>
        <v>7113.11.00</v>
      </c>
      <c r="L455" s="106" t="str">
        <f>PROPER(Inventory[[#This Row],[METAL]] &amp; " " &amp; Inventory[[#This Row],[Item Type]])</f>
        <v>925 Silver Earrings</v>
      </c>
      <c r="M455" s="106" t="str">
        <f>IFERROR(VLOOKUP(Inventory[[#This Row],[Short Description]],Map!$G$12:$H$32,2,FALSE), IF(F454 = "925 Silver", "7113.11.10.00", "7113.19.29.00"))</f>
        <v>7113.11.10.00</v>
      </c>
      <c r="N455" s="106" t="str">
        <f>Inventory[[#This Row],[ASIN]] &amp; " " &amp; Inventory[[#This Row],[Short Description]]</f>
        <v>B071DCB5PV Earrings - Square Stud, generic</v>
      </c>
      <c r="O455" s="33">
        <f>Inventory[[#This Row],[Total Price GBP]]/ EURtoGBP</f>
        <v>2.4454047550129685</v>
      </c>
      <c r="P455" s="33">
        <f>Inventory[[#This Row],[Total Price GBP]]/USDtoGBP</f>
        <v>2.9532093277019476</v>
      </c>
      <c r="Q455" s="33">
        <f>Inventory[[#This Row],[Total Price GBP]]/ CADtoGBP</f>
        <v>3.7802777061256427</v>
      </c>
      <c r="R455" s="33">
        <f>Inventory[[#This Row],[Total Price GBP]]/AUDtoGBP</f>
        <v>3.869379984194266</v>
      </c>
      <c r="S455" s="33">
        <f>IFERROR(VLOOKUP(Inventory[[#This Row],[Assigned Item SKU]],skuQuantity[#All],2,FALSE),0)</f>
        <v>0</v>
      </c>
      <c r="T455" s="33" t="str">
        <f>PROPER(Inventory[[#This Row],[METAL]] &amp; " " &amp; Inventory[[#This Row],[Item Type]])</f>
        <v>925 Silver Earrings</v>
      </c>
      <c r="U455" s="33">
        <f>Inventory[[#This Row],[Quantity]]*Inventory[[#This Row],[Weight (g)]]</f>
        <v>0</v>
      </c>
      <c r="V455" s="33">
        <f>Inventory[[#This Row],[Total Price GBP]]*Inventory[[#This Row],[Quantity]]</f>
        <v>0</v>
      </c>
      <c r="W455" s="33">
        <f>Inventory[[#This Row],[Total Cost GBP]]/EURtoGBP</f>
        <v>0</v>
      </c>
      <c r="X455" s="33">
        <f>Inventory[[#This Row],[Total Cost GBP]]/USDtoGBP</f>
        <v>0</v>
      </c>
      <c r="Y455" s="33">
        <f>Inventory[[#This Row],[Total Cost GBP]]/CADtoGBP</f>
        <v>0</v>
      </c>
      <c r="Z455" s="33">
        <f>Inventory[[#This Row],[Total Cost GBP]]*AUDtoGBP</f>
        <v>0</v>
      </c>
      <c r="AA455" s="33"/>
      <c r="AB455" s="33"/>
    </row>
    <row r="456" spans="1:28" x14ac:dyDescent="0.25">
      <c r="A456" t="s">
        <v>1054</v>
      </c>
      <c r="B456" t="s">
        <v>1055</v>
      </c>
      <c r="C456" t="s">
        <v>112</v>
      </c>
      <c r="D456" t="s">
        <v>3261</v>
      </c>
      <c r="E456">
        <v>1.6</v>
      </c>
      <c r="F456" t="s">
        <v>116</v>
      </c>
      <c r="G456" t="s">
        <v>1309</v>
      </c>
      <c r="H456">
        <v>2.1543159999999997</v>
      </c>
      <c r="I456" t="str">
        <f>IF(Inventory[[#This Row],[METAL]] = "925 Silver",  "7113.11.00"," 7113.19.00")</f>
        <v>7113.11.00</v>
      </c>
      <c r="J456" t="str">
        <f>IF(Inventory[[#This Row],[METAL]]= "925 Silver", "7113.11.10.00"," 7113.19.10.00")</f>
        <v>7113.11.10.00</v>
      </c>
      <c r="K456" t="str">
        <f>IF(Inventory[[#This Row],[METAL]] = "925 Silver",  "7113.11.00"," 7113.19.00")</f>
        <v>7113.11.00</v>
      </c>
      <c r="L456" s="106" t="str">
        <f>PROPER(Inventory[[#This Row],[METAL]] &amp; " " &amp; Inventory[[#This Row],[Item Type]])</f>
        <v>925 Silver Earrings</v>
      </c>
      <c r="M456" s="106" t="str">
        <f>IFERROR(VLOOKUP(Inventory[[#This Row],[Short Description]],Map!$G$12:$H$32,2,FALSE), IF(F455 = "925 Silver", "7113.11.10.00", "7113.19.29.00"))</f>
        <v>7113.11.10.00</v>
      </c>
      <c r="N456" s="106" t="str">
        <f>Inventory[[#This Row],[ASIN]] &amp; " " &amp; Inventory[[#This Row],[Short Description]]</f>
        <v>B071QZWLJS Earrings - Square Stud, generic</v>
      </c>
      <c r="O456" s="33">
        <f>Inventory[[#This Row],[Total Price GBP]]/ EURtoGBP</f>
        <v>2.4454047550129685</v>
      </c>
      <c r="P456" s="33">
        <f>Inventory[[#This Row],[Total Price GBP]]/USDtoGBP</f>
        <v>2.9532093277019476</v>
      </c>
      <c r="Q456" s="33">
        <f>Inventory[[#This Row],[Total Price GBP]]/ CADtoGBP</f>
        <v>3.7802777061256427</v>
      </c>
      <c r="R456" s="33">
        <f>Inventory[[#This Row],[Total Price GBP]]/AUDtoGBP</f>
        <v>3.869379984194266</v>
      </c>
      <c r="S456" s="33">
        <f>IFERROR(VLOOKUP(Inventory[[#This Row],[Assigned Item SKU]],skuQuantity[#All],2,FALSE),0)</f>
        <v>0</v>
      </c>
      <c r="T456" s="33" t="str">
        <f>PROPER(Inventory[[#This Row],[METAL]] &amp; " " &amp; Inventory[[#This Row],[Item Type]])</f>
        <v>925 Silver Earrings</v>
      </c>
      <c r="U456" s="33">
        <f>Inventory[[#This Row],[Quantity]]*Inventory[[#This Row],[Weight (g)]]</f>
        <v>0</v>
      </c>
      <c r="V456" s="33">
        <f>Inventory[[#This Row],[Total Price GBP]]*Inventory[[#This Row],[Quantity]]</f>
        <v>0</v>
      </c>
      <c r="W456" s="33">
        <f>Inventory[[#This Row],[Total Cost GBP]]/EURtoGBP</f>
        <v>0</v>
      </c>
      <c r="X456" s="33">
        <f>Inventory[[#This Row],[Total Cost GBP]]/USDtoGBP</f>
        <v>0</v>
      </c>
      <c r="Y456" s="33">
        <f>Inventory[[#This Row],[Total Cost GBP]]/CADtoGBP</f>
        <v>0</v>
      </c>
      <c r="Z456" s="33">
        <f>Inventory[[#This Row],[Total Cost GBP]]*AUDtoGBP</f>
        <v>0</v>
      </c>
      <c r="AA456" s="33"/>
      <c r="AB456" s="33"/>
    </row>
    <row r="457" spans="1:28" x14ac:dyDescent="0.25">
      <c r="A457" t="s">
        <v>1056</v>
      </c>
      <c r="B457" t="s">
        <v>1057</v>
      </c>
      <c r="C457" t="s">
        <v>112</v>
      </c>
      <c r="D457" t="s">
        <v>3261</v>
      </c>
      <c r="E457">
        <v>1.6</v>
      </c>
      <c r="F457" t="s">
        <v>116</v>
      </c>
      <c r="G457" t="s">
        <v>1309</v>
      </c>
      <c r="H457">
        <v>2.1543159999999997</v>
      </c>
      <c r="I457" t="str">
        <f>IF(Inventory[[#This Row],[METAL]] = "925 Silver",  "7113.11.00"," 7113.19.00")</f>
        <v>7113.11.00</v>
      </c>
      <c r="J457" t="str">
        <f>IF(Inventory[[#This Row],[METAL]]= "925 Silver", "7113.11.10.00"," 7113.19.10.00")</f>
        <v>7113.11.10.00</v>
      </c>
      <c r="K457" t="str">
        <f>IF(Inventory[[#This Row],[METAL]] = "925 Silver",  "7113.11.00"," 7113.19.00")</f>
        <v>7113.11.00</v>
      </c>
      <c r="L457" s="106" t="str">
        <f>PROPER(Inventory[[#This Row],[METAL]] &amp; " " &amp; Inventory[[#This Row],[Item Type]])</f>
        <v>925 Silver Earrings</v>
      </c>
      <c r="M457" s="106" t="str">
        <f>IFERROR(VLOOKUP(Inventory[[#This Row],[Short Description]],Map!$G$12:$H$32,2,FALSE), IF(F456 = "925 Silver", "7113.11.10.00", "7113.19.29.00"))</f>
        <v>7113.11.10.00</v>
      </c>
      <c r="N457" s="106" t="str">
        <f>Inventory[[#This Row],[ASIN]] &amp; " " &amp; Inventory[[#This Row],[Short Description]]</f>
        <v>B06ZZKPV1J Earrings - Square Stud, generic</v>
      </c>
      <c r="O457" s="33">
        <f>Inventory[[#This Row],[Total Price GBP]]/ EURtoGBP</f>
        <v>2.4454047550129685</v>
      </c>
      <c r="P457" s="33">
        <f>Inventory[[#This Row],[Total Price GBP]]/USDtoGBP</f>
        <v>2.9532093277019476</v>
      </c>
      <c r="Q457" s="33">
        <f>Inventory[[#This Row],[Total Price GBP]]/ CADtoGBP</f>
        <v>3.7802777061256427</v>
      </c>
      <c r="R457" s="33">
        <f>Inventory[[#This Row],[Total Price GBP]]/AUDtoGBP</f>
        <v>3.869379984194266</v>
      </c>
      <c r="S457" s="33">
        <f>IFERROR(VLOOKUP(Inventory[[#This Row],[Assigned Item SKU]],skuQuantity[#All],2,FALSE),0)</f>
        <v>0</v>
      </c>
      <c r="T457" s="33" t="str">
        <f>PROPER(Inventory[[#This Row],[METAL]] &amp; " " &amp; Inventory[[#This Row],[Item Type]])</f>
        <v>925 Silver Earrings</v>
      </c>
      <c r="U457" s="33">
        <f>Inventory[[#This Row],[Quantity]]*Inventory[[#This Row],[Weight (g)]]</f>
        <v>0</v>
      </c>
      <c r="V457" s="33">
        <f>Inventory[[#This Row],[Total Price GBP]]*Inventory[[#This Row],[Quantity]]</f>
        <v>0</v>
      </c>
      <c r="W457" s="33">
        <f>Inventory[[#This Row],[Total Cost GBP]]/EURtoGBP</f>
        <v>0</v>
      </c>
      <c r="X457" s="33">
        <f>Inventory[[#This Row],[Total Cost GBP]]/USDtoGBP</f>
        <v>0</v>
      </c>
      <c r="Y457" s="33">
        <f>Inventory[[#This Row],[Total Cost GBP]]/CADtoGBP</f>
        <v>0</v>
      </c>
      <c r="Z457" s="33">
        <f>Inventory[[#This Row],[Total Cost GBP]]*AUDtoGBP</f>
        <v>0</v>
      </c>
      <c r="AA457" s="33"/>
      <c r="AB457" s="33"/>
    </row>
    <row r="458" spans="1:28" x14ac:dyDescent="0.25">
      <c r="A458" t="s">
        <v>1058</v>
      </c>
      <c r="B458" t="s">
        <v>1059</v>
      </c>
      <c r="C458" t="s">
        <v>112</v>
      </c>
      <c r="D458" t="s">
        <v>3262</v>
      </c>
      <c r="E458">
        <v>2.5</v>
      </c>
      <c r="F458" t="s">
        <v>116</v>
      </c>
      <c r="G458" t="s">
        <v>1309</v>
      </c>
      <c r="H458">
        <v>3.3039753250000001</v>
      </c>
      <c r="I458" t="str">
        <f>IF(Inventory[[#This Row],[METAL]] = "925 Silver",  "7113.11.00"," 7113.19.00")</f>
        <v>7113.11.00</v>
      </c>
      <c r="J458" t="str">
        <f>IF(Inventory[[#This Row],[METAL]]= "925 Silver", "7113.11.10.00"," 7113.19.10.00")</f>
        <v>7113.11.10.00</v>
      </c>
      <c r="K458" t="str">
        <f>IF(Inventory[[#This Row],[METAL]] = "925 Silver",  "7113.11.00"," 7113.19.00")</f>
        <v>7113.11.00</v>
      </c>
      <c r="L458" s="106" t="str">
        <f>PROPER(Inventory[[#This Row],[METAL]] &amp; " " &amp; Inventory[[#This Row],[Item Type]])</f>
        <v>925 Silver Earrings</v>
      </c>
      <c r="M458" s="106" t="str">
        <f>IFERROR(VLOOKUP(Inventory[[#This Row],[Short Description]],Map!$G$12:$H$32,2,FALSE), IF(F457 = "925 Silver", "7113.11.10.00", "7113.19.29.00"))</f>
        <v>7113.11.10.00</v>
      </c>
      <c r="N458" s="106" t="str">
        <f>Inventory[[#This Row],[ASIN]] &amp; " " &amp; Inventory[[#This Row],[Short Description]]</f>
        <v>B06ZYZNYYW Earrings - stud, buffalo's</v>
      </c>
      <c r="O458" s="33">
        <f>Inventory[[#This Row],[Total Price GBP]]/ EURtoGBP</f>
        <v>3.7504047550129691</v>
      </c>
      <c r="P458" s="33">
        <f>Inventory[[#This Row],[Total Price GBP]]/USDtoGBP</f>
        <v>4.529201263086323</v>
      </c>
      <c r="Q458" s="33">
        <f>Inventory[[#This Row],[Total Price GBP]]/ CADtoGBP</f>
        <v>5.7976379800766118</v>
      </c>
      <c r="R458" s="33">
        <f>Inventory[[#This Row],[Total Price GBP]]/AUDtoGBP</f>
        <v>5.9342900441842081</v>
      </c>
      <c r="S458" s="33">
        <f>IFERROR(VLOOKUP(Inventory[[#This Row],[Assigned Item SKU]],skuQuantity[#All],2,FALSE),0)</f>
        <v>0</v>
      </c>
      <c r="T458" s="33" t="str">
        <f>PROPER(Inventory[[#This Row],[METAL]] &amp; " " &amp; Inventory[[#This Row],[Item Type]])</f>
        <v>925 Silver Earrings</v>
      </c>
      <c r="U458" s="33">
        <f>Inventory[[#This Row],[Quantity]]*Inventory[[#This Row],[Weight (g)]]</f>
        <v>0</v>
      </c>
      <c r="V458" s="33">
        <f>Inventory[[#This Row],[Total Price GBP]]*Inventory[[#This Row],[Quantity]]</f>
        <v>0</v>
      </c>
      <c r="W458" s="33">
        <f>Inventory[[#This Row],[Total Cost GBP]]/EURtoGBP</f>
        <v>0</v>
      </c>
      <c r="X458" s="33">
        <f>Inventory[[#This Row],[Total Cost GBP]]/USDtoGBP</f>
        <v>0</v>
      </c>
      <c r="Y458" s="33">
        <f>Inventory[[#This Row],[Total Cost GBP]]/CADtoGBP</f>
        <v>0</v>
      </c>
      <c r="Z458" s="33">
        <f>Inventory[[#This Row],[Total Cost GBP]]*AUDtoGBP</f>
        <v>0</v>
      </c>
      <c r="AA458" s="33"/>
      <c r="AB458" s="33"/>
    </row>
    <row r="459" spans="1:28" x14ac:dyDescent="0.25">
      <c r="A459" t="s">
        <v>1060</v>
      </c>
      <c r="B459" t="s">
        <v>1061</v>
      </c>
      <c r="C459" t="s">
        <v>112</v>
      </c>
      <c r="D459" t="s">
        <v>3262</v>
      </c>
      <c r="E459">
        <v>2.5</v>
      </c>
      <c r="F459" t="s">
        <v>116</v>
      </c>
      <c r="G459" t="s">
        <v>1309</v>
      </c>
      <c r="H459">
        <v>3.3039753250000001</v>
      </c>
      <c r="I459" t="str">
        <f>IF(Inventory[[#This Row],[METAL]] = "925 Silver",  "7113.11.00"," 7113.19.00")</f>
        <v>7113.11.00</v>
      </c>
      <c r="J459" t="str">
        <f>IF(Inventory[[#This Row],[METAL]]= "925 Silver", "7113.11.10.00"," 7113.19.10.00")</f>
        <v>7113.11.10.00</v>
      </c>
      <c r="K459" t="str">
        <f>IF(Inventory[[#This Row],[METAL]] = "925 Silver",  "7113.11.00"," 7113.19.00")</f>
        <v>7113.11.00</v>
      </c>
      <c r="L459" s="106" t="str">
        <f>PROPER(Inventory[[#This Row],[METAL]] &amp; " " &amp; Inventory[[#This Row],[Item Type]])</f>
        <v>925 Silver Earrings</v>
      </c>
      <c r="M459" s="106" t="str">
        <f>IFERROR(VLOOKUP(Inventory[[#This Row],[Short Description]],Map!$G$12:$H$32,2,FALSE), IF(F458 = "925 Silver", "7113.11.10.00", "7113.19.29.00"))</f>
        <v>7113.11.10.00</v>
      </c>
      <c r="N459" s="106" t="str">
        <f>Inventory[[#This Row],[ASIN]] &amp; " " &amp; Inventory[[#This Row],[Short Description]]</f>
        <v>B06ZY4LQ5J Earrings - stud, buffalo's</v>
      </c>
      <c r="O459" s="33">
        <f>Inventory[[#This Row],[Total Price GBP]]/ EURtoGBP</f>
        <v>3.7504047550129691</v>
      </c>
      <c r="P459" s="33">
        <f>Inventory[[#This Row],[Total Price GBP]]/USDtoGBP</f>
        <v>4.529201263086323</v>
      </c>
      <c r="Q459" s="33">
        <f>Inventory[[#This Row],[Total Price GBP]]/ CADtoGBP</f>
        <v>5.7976379800766118</v>
      </c>
      <c r="R459" s="33">
        <f>Inventory[[#This Row],[Total Price GBP]]/AUDtoGBP</f>
        <v>5.9342900441842081</v>
      </c>
      <c r="S459" s="33">
        <f>IFERROR(VLOOKUP(Inventory[[#This Row],[Assigned Item SKU]],skuQuantity[#All],2,FALSE),0)</f>
        <v>0</v>
      </c>
      <c r="T459" s="33" t="str">
        <f>PROPER(Inventory[[#This Row],[METAL]] &amp; " " &amp; Inventory[[#This Row],[Item Type]])</f>
        <v>925 Silver Earrings</v>
      </c>
      <c r="U459" s="33">
        <f>Inventory[[#This Row],[Quantity]]*Inventory[[#This Row],[Weight (g)]]</f>
        <v>0</v>
      </c>
      <c r="V459" s="33">
        <f>Inventory[[#This Row],[Total Price GBP]]*Inventory[[#This Row],[Quantity]]</f>
        <v>0</v>
      </c>
      <c r="W459" s="33">
        <f>Inventory[[#This Row],[Total Cost GBP]]/EURtoGBP</f>
        <v>0</v>
      </c>
      <c r="X459" s="33">
        <f>Inventory[[#This Row],[Total Cost GBP]]/USDtoGBP</f>
        <v>0</v>
      </c>
      <c r="Y459" s="33">
        <f>Inventory[[#This Row],[Total Cost GBP]]/CADtoGBP</f>
        <v>0</v>
      </c>
      <c r="Z459" s="33">
        <f>Inventory[[#This Row],[Total Cost GBP]]*AUDtoGBP</f>
        <v>0</v>
      </c>
      <c r="AA459" s="33"/>
      <c r="AB459" s="33"/>
    </row>
    <row r="460" spans="1:28" x14ac:dyDescent="0.25">
      <c r="A460" t="s">
        <v>1062</v>
      </c>
      <c r="B460" t="s">
        <v>1063</v>
      </c>
      <c r="C460" t="s">
        <v>112</v>
      </c>
      <c r="D460" t="s">
        <v>3263</v>
      </c>
      <c r="E460">
        <v>3.5</v>
      </c>
      <c r="F460" t="s">
        <v>116</v>
      </c>
      <c r="G460" t="s">
        <v>1309</v>
      </c>
      <c r="H460">
        <v>4.5813745750000008</v>
      </c>
      <c r="I460" t="str">
        <f>IF(Inventory[[#This Row],[METAL]] = "925 Silver",  "7113.11.00"," 7113.19.00")</f>
        <v>7113.11.00</v>
      </c>
      <c r="J460" t="str">
        <f>IF(Inventory[[#This Row],[METAL]]= "925 Silver", "7113.11.10.00"," 7113.19.10.00")</f>
        <v>7113.11.10.00</v>
      </c>
      <c r="K460" t="str">
        <f>IF(Inventory[[#This Row],[METAL]] = "925 Silver",  "7113.11.00"," 7113.19.00")</f>
        <v>7113.11.00</v>
      </c>
      <c r="L460" s="106" t="str">
        <f>PROPER(Inventory[[#This Row],[METAL]] &amp; " " &amp; Inventory[[#This Row],[Item Type]])</f>
        <v>925 Silver Earrings</v>
      </c>
      <c r="M460" s="106" t="str">
        <f>IFERROR(VLOOKUP(Inventory[[#This Row],[Short Description]],Map!$G$12:$H$32,2,FALSE), IF(F459 = "925 Silver", "7113.11.10.00", "7113.19.29.00"))</f>
        <v>7113.11.10.00</v>
      </c>
      <c r="N460" s="106" t="str">
        <f>Inventory[[#This Row],[ASIN]] &amp; " " &amp; Inventory[[#This Row],[Short Description]]</f>
        <v>B071R9BCM6 Earrings - Squirrels, stud</v>
      </c>
      <c r="O460" s="33">
        <f>Inventory[[#This Row],[Total Price GBP]]/ EURtoGBP</f>
        <v>5.2004047550129693</v>
      </c>
      <c r="P460" s="33">
        <f>Inventory[[#This Row],[Total Price GBP]]/USDtoGBP</f>
        <v>6.2803034135134075</v>
      </c>
      <c r="Q460" s="33">
        <f>Inventory[[#This Row],[Total Price GBP]]/ CADtoGBP</f>
        <v>8.0391493955776898</v>
      </c>
      <c r="R460" s="33">
        <f>Inventory[[#This Row],[Total Price GBP]]/AUDtoGBP</f>
        <v>8.2286345552841453</v>
      </c>
      <c r="S460" s="33">
        <f>IFERROR(VLOOKUP(Inventory[[#This Row],[Assigned Item SKU]],skuQuantity[#All],2,FALSE),0)</f>
        <v>0</v>
      </c>
      <c r="T460" s="33" t="str">
        <f>PROPER(Inventory[[#This Row],[METAL]] &amp; " " &amp; Inventory[[#This Row],[Item Type]])</f>
        <v>925 Silver Earrings</v>
      </c>
      <c r="U460" s="33">
        <f>Inventory[[#This Row],[Quantity]]*Inventory[[#This Row],[Weight (g)]]</f>
        <v>0</v>
      </c>
      <c r="V460" s="33">
        <f>Inventory[[#This Row],[Total Price GBP]]*Inventory[[#This Row],[Quantity]]</f>
        <v>0</v>
      </c>
      <c r="W460" s="33">
        <f>Inventory[[#This Row],[Total Cost GBP]]/EURtoGBP</f>
        <v>0</v>
      </c>
      <c r="X460" s="33">
        <f>Inventory[[#This Row],[Total Cost GBP]]/USDtoGBP</f>
        <v>0</v>
      </c>
      <c r="Y460" s="33">
        <f>Inventory[[#This Row],[Total Cost GBP]]/CADtoGBP</f>
        <v>0</v>
      </c>
      <c r="Z460" s="33">
        <f>Inventory[[#This Row],[Total Cost GBP]]*AUDtoGBP</f>
        <v>0</v>
      </c>
      <c r="AA460" s="33"/>
      <c r="AB460" s="33"/>
    </row>
    <row r="461" spans="1:28" x14ac:dyDescent="0.25">
      <c r="A461" t="s">
        <v>1064</v>
      </c>
      <c r="B461" t="s">
        <v>1065</v>
      </c>
      <c r="C461" t="s">
        <v>112</v>
      </c>
      <c r="D461" t="s">
        <v>3264</v>
      </c>
      <c r="E461">
        <v>4.5999999999999996</v>
      </c>
      <c r="F461" t="s">
        <v>116</v>
      </c>
      <c r="G461" t="s">
        <v>1309</v>
      </c>
      <c r="H461">
        <v>5.9865137499999994</v>
      </c>
      <c r="I461" t="str">
        <f>IF(Inventory[[#This Row],[METAL]] = "925 Silver",  "7113.11.00"," 7113.19.00")</f>
        <v>7113.11.00</v>
      </c>
      <c r="J461" t="str">
        <f>IF(Inventory[[#This Row],[METAL]]= "925 Silver", "7113.11.10.00"," 7113.19.10.00")</f>
        <v>7113.11.10.00</v>
      </c>
      <c r="K461" t="str">
        <f>IF(Inventory[[#This Row],[METAL]] = "925 Silver",  "7113.11.00"," 7113.19.00")</f>
        <v>7113.11.00</v>
      </c>
      <c r="L461" s="106" t="str">
        <f>PROPER(Inventory[[#This Row],[METAL]] &amp; " " &amp; Inventory[[#This Row],[Item Type]])</f>
        <v>925 Silver Earrings</v>
      </c>
      <c r="M461" s="106" t="str">
        <f>IFERROR(VLOOKUP(Inventory[[#This Row],[Short Description]],Map!$G$12:$H$32,2,FALSE), IF(F460 = "925 Silver", "7113.11.10.00", "7113.19.29.00"))</f>
        <v>7113.11.10.00</v>
      </c>
      <c r="N461" s="106" t="str">
        <f>Inventory[[#This Row],[ASIN]] &amp; " " &amp; Inventory[[#This Row],[Short Description]]</f>
        <v>B071QZQJRM Earrings - Teddy Bear, omega</v>
      </c>
      <c r="O461" s="33">
        <f>Inventory[[#This Row],[Total Price GBP]]/ EURtoGBP</f>
        <v>6.7954047550129681</v>
      </c>
      <c r="P461" s="33">
        <f>Inventory[[#This Row],[Total Price GBP]]/USDtoGBP</f>
        <v>8.2065157789831975</v>
      </c>
      <c r="Q461" s="33">
        <f>Inventory[[#This Row],[Total Price GBP]]/ CADtoGBP</f>
        <v>10.504811952628872</v>
      </c>
      <c r="R461" s="33">
        <f>Inventory[[#This Row],[Total Price GBP]]/AUDtoGBP</f>
        <v>10.752413517494071</v>
      </c>
      <c r="S461" s="33">
        <f>IFERROR(VLOOKUP(Inventory[[#This Row],[Assigned Item SKU]],skuQuantity[#All],2,FALSE),0)</f>
        <v>0</v>
      </c>
      <c r="T461" s="33" t="str">
        <f>PROPER(Inventory[[#This Row],[METAL]] &amp; " " &amp; Inventory[[#This Row],[Item Type]])</f>
        <v>925 Silver Earrings</v>
      </c>
      <c r="U461" s="33">
        <f>Inventory[[#This Row],[Quantity]]*Inventory[[#This Row],[Weight (g)]]</f>
        <v>0</v>
      </c>
      <c r="V461" s="33">
        <f>Inventory[[#This Row],[Total Price GBP]]*Inventory[[#This Row],[Quantity]]</f>
        <v>0</v>
      </c>
      <c r="W461" s="33">
        <f>Inventory[[#This Row],[Total Cost GBP]]/EURtoGBP</f>
        <v>0</v>
      </c>
      <c r="X461" s="33">
        <f>Inventory[[#This Row],[Total Cost GBP]]/USDtoGBP</f>
        <v>0</v>
      </c>
      <c r="Y461" s="33">
        <f>Inventory[[#This Row],[Total Cost GBP]]/CADtoGBP</f>
        <v>0</v>
      </c>
      <c r="Z461" s="33">
        <f>Inventory[[#This Row],[Total Cost GBP]]*AUDtoGBP</f>
        <v>0</v>
      </c>
      <c r="AA461" s="33"/>
      <c r="AB461" s="33"/>
    </row>
    <row r="462" spans="1:28" x14ac:dyDescent="0.25">
      <c r="A462" t="s">
        <v>1066</v>
      </c>
      <c r="B462" t="s">
        <v>1067</v>
      </c>
      <c r="C462" t="s">
        <v>112</v>
      </c>
      <c r="D462" t="s">
        <v>3265</v>
      </c>
      <c r="E462">
        <v>3.6</v>
      </c>
      <c r="F462" t="s">
        <v>116</v>
      </c>
      <c r="G462" t="s">
        <v>1309</v>
      </c>
      <c r="H462">
        <v>4.7091145000000001</v>
      </c>
      <c r="I462" t="str">
        <f>IF(Inventory[[#This Row],[METAL]] = "925 Silver",  "7113.11.00"," 7113.19.00")</f>
        <v>7113.11.00</v>
      </c>
      <c r="J462" t="str">
        <f>IF(Inventory[[#This Row],[METAL]]= "925 Silver", "7113.11.10.00"," 7113.19.10.00")</f>
        <v>7113.11.10.00</v>
      </c>
      <c r="K462" t="str">
        <f>IF(Inventory[[#This Row],[METAL]] = "925 Silver",  "7113.11.00"," 7113.19.00")</f>
        <v>7113.11.00</v>
      </c>
      <c r="L462" s="106" t="str">
        <f>PROPER(Inventory[[#This Row],[METAL]] &amp; " " &amp; Inventory[[#This Row],[Item Type]])</f>
        <v>925 Silver Earrings</v>
      </c>
      <c r="M462" s="106" t="str">
        <f>IFERROR(VLOOKUP(Inventory[[#This Row],[Short Description]],Map!$G$12:$H$32,2,FALSE), IF(F461 = "925 Silver", "7113.11.10.00", "7113.19.29.00"))</f>
        <v>7113.11.10.00</v>
      </c>
      <c r="N462" s="106" t="str">
        <f>Inventory[[#This Row],[ASIN]] &amp; " " &amp; Inventory[[#This Row],[Short Description]]</f>
        <v>B071CS9M92 Earrings - Squirrels, omega</v>
      </c>
      <c r="O462" s="33">
        <f>Inventory[[#This Row],[Total Price GBP]]/ EURtoGBP</f>
        <v>5.3454047550129689</v>
      </c>
      <c r="P462" s="33">
        <f>Inventory[[#This Row],[Total Price GBP]]/USDtoGBP</f>
        <v>6.4554136285561148</v>
      </c>
      <c r="Q462" s="33">
        <f>Inventory[[#This Row],[Total Price GBP]]/ CADtoGBP</f>
        <v>8.2633005371277957</v>
      </c>
      <c r="R462" s="33">
        <f>Inventory[[#This Row],[Total Price GBP]]/AUDtoGBP</f>
        <v>8.4580690063941368</v>
      </c>
      <c r="S462" s="33">
        <f>IFERROR(VLOOKUP(Inventory[[#This Row],[Assigned Item SKU]],skuQuantity[#All],2,FALSE),0)</f>
        <v>0</v>
      </c>
      <c r="T462" s="33" t="str">
        <f>PROPER(Inventory[[#This Row],[METAL]] &amp; " " &amp; Inventory[[#This Row],[Item Type]])</f>
        <v>925 Silver Earrings</v>
      </c>
      <c r="U462" s="33">
        <f>Inventory[[#This Row],[Quantity]]*Inventory[[#This Row],[Weight (g)]]</f>
        <v>0</v>
      </c>
      <c r="V462" s="33">
        <f>Inventory[[#This Row],[Total Price GBP]]*Inventory[[#This Row],[Quantity]]</f>
        <v>0</v>
      </c>
      <c r="W462" s="33">
        <f>Inventory[[#This Row],[Total Cost GBP]]/EURtoGBP</f>
        <v>0</v>
      </c>
      <c r="X462" s="33">
        <f>Inventory[[#This Row],[Total Cost GBP]]/USDtoGBP</f>
        <v>0</v>
      </c>
      <c r="Y462" s="33">
        <f>Inventory[[#This Row],[Total Cost GBP]]/CADtoGBP</f>
        <v>0</v>
      </c>
      <c r="Z462" s="33">
        <f>Inventory[[#This Row],[Total Cost GBP]]*AUDtoGBP</f>
        <v>0</v>
      </c>
      <c r="AA462" s="33"/>
      <c r="AB462" s="33"/>
    </row>
    <row r="463" spans="1:28" x14ac:dyDescent="0.25">
      <c r="A463" t="s">
        <v>1068</v>
      </c>
      <c r="B463" t="s">
        <v>1069</v>
      </c>
      <c r="C463" t="s">
        <v>112</v>
      </c>
      <c r="D463" t="s">
        <v>3266</v>
      </c>
      <c r="E463">
        <v>3</v>
      </c>
      <c r="F463" t="s">
        <v>116</v>
      </c>
      <c r="G463" t="s">
        <v>1309</v>
      </c>
      <c r="H463">
        <v>3.9426749499999998</v>
      </c>
      <c r="I463" t="str">
        <f>IF(Inventory[[#This Row],[METAL]] = "925 Silver",  "7113.11.00"," 7113.19.00")</f>
        <v>7113.11.00</v>
      </c>
      <c r="J463" t="str">
        <f>IF(Inventory[[#This Row],[METAL]]= "925 Silver", "7113.11.10.00"," 7113.19.10.00")</f>
        <v>7113.11.10.00</v>
      </c>
      <c r="K463" t="str">
        <f>IF(Inventory[[#This Row],[METAL]] = "925 Silver",  "7113.11.00"," 7113.19.00")</f>
        <v>7113.11.00</v>
      </c>
      <c r="L463" s="106" t="str">
        <f>PROPER(Inventory[[#This Row],[METAL]] &amp; " " &amp; Inventory[[#This Row],[Item Type]])</f>
        <v>925 Silver Earrings</v>
      </c>
      <c r="M463" s="106" t="str">
        <f>IFERROR(VLOOKUP(Inventory[[#This Row],[Short Description]],Map!$G$12:$H$32,2,FALSE), IF(F462 = "925 Silver", "7113.11.10.00", "7113.19.29.00"))</f>
        <v>7113.11.10.00</v>
      </c>
      <c r="N463" s="106" t="str">
        <f>Inventory[[#This Row],[ASIN]] &amp; " " &amp; Inventory[[#This Row],[Short Description]]</f>
        <v>B06ZXV6HVN Earrings - Stud, Circle, complex</v>
      </c>
      <c r="O463" s="33">
        <f>Inventory[[#This Row],[Total Price GBP]]/ EURtoGBP</f>
        <v>4.4754047550129687</v>
      </c>
      <c r="P463" s="33">
        <f>Inventory[[#This Row],[Total Price GBP]]/USDtoGBP</f>
        <v>5.4047523382998639</v>
      </c>
      <c r="Q463" s="33">
        <f>Inventory[[#This Row],[Total Price GBP]]/ CADtoGBP</f>
        <v>6.9183936878271499</v>
      </c>
      <c r="R463" s="33">
        <f>Inventory[[#This Row],[Total Price GBP]]/AUDtoGBP</f>
        <v>7.0814622997341754</v>
      </c>
      <c r="S463" s="33">
        <f>IFERROR(VLOOKUP(Inventory[[#This Row],[Assigned Item SKU]],skuQuantity[#All],2,FALSE),0)</f>
        <v>0</v>
      </c>
      <c r="T463" s="33" t="str">
        <f>PROPER(Inventory[[#This Row],[METAL]] &amp; " " &amp; Inventory[[#This Row],[Item Type]])</f>
        <v>925 Silver Earrings</v>
      </c>
      <c r="U463" s="33">
        <f>Inventory[[#This Row],[Quantity]]*Inventory[[#This Row],[Weight (g)]]</f>
        <v>0</v>
      </c>
      <c r="V463" s="33">
        <f>Inventory[[#This Row],[Total Price GBP]]*Inventory[[#This Row],[Quantity]]</f>
        <v>0</v>
      </c>
      <c r="W463" s="33">
        <f>Inventory[[#This Row],[Total Cost GBP]]/EURtoGBP</f>
        <v>0</v>
      </c>
      <c r="X463" s="33">
        <f>Inventory[[#This Row],[Total Cost GBP]]/USDtoGBP</f>
        <v>0</v>
      </c>
      <c r="Y463" s="33">
        <f>Inventory[[#This Row],[Total Cost GBP]]/CADtoGBP</f>
        <v>0</v>
      </c>
      <c r="Z463" s="33">
        <f>Inventory[[#This Row],[Total Cost GBP]]*AUDtoGBP</f>
        <v>0</v>
      </c>
      <c r="AA463" s="33"/>
      <c r="AB463" s="33"/>
    </row>
    <row r="464" spans="1:28" x14ac:dyDescent="0.25">
      <c r="A464" t="s">
        <v>1070</v>
      </c>
      <c r="B464" t="s">
        <v>1071</v>
      </c>
      <c r="C464" t="s">
        <v>112</v>
      </c>
      <c r="D464" t="s">
        <v>3266</v>
      </c>
      <c r="E464">
        <v>3</v>
      </c>
      <c r="F464" t="s">
        <v>116</v>
      </c>
      <c r="G464" t="s">
        <v>1309</v>
      </c>
      <c r="H464">
        <v>3.9426749499999998</v>
      </c>
      <c r="I464" t="str">
        <f>IF(Inventory[[#This Row],[METAL]] = "925 Silver",  "7113.11.00"," 7113.19.00")</f>
        <v>7113.11.00</v>
      </c>
      <c r="J464" t="str">
        <f>IF(Inventory[[#This Row],[METAL]]= "925 Silver", "7113.11.10.00"," 7113.19.10.00")</f>
        <v>7113.11.10.00</v>
      </c>
      <c r="K464" t="str">
        <f>IF(Inventory[[#This Row],[METAL]] = "925 Silver",  "7113.11.00"," 7113.19.00")</f>
        <v>7113.11.00</v>
      </c>
      <c r="L464" s="106" t="str">
        <f>PROPER(Inventory[[#This Row],[METAL]] &amp; " " &amp; Inventory[[#This Row],[Item Type]])</f>
        <v>925 Silver Earrings</v>
      </c>
      <c r="M464" s="106" t="str">
        <f>IFERROR(VLOOKUP(Inventory[[#This Row],[Short Description]],Map!$G$12:$H$32,2,FALSE), IF(F463 = "925 Silver", "7113.11.10.00", "7113.19.29.00"))</f>
        <v>7113.11.10.00</v>
      </c>
      <c r="N464" s="106" t="str">
        <f>Inventory[[#This Row],[ASIN]] &amp; " " &amp; Inventory[[#This Row],[Short Description]]</f>
        <v>B071XR1RKS Earrings - Stud, Circle, complex</v>
      </c>
      <c r="O464" s="33">
        <f>Inventory[[#This Row],[Total Price GBP]]/ EURtoGBP</f>
        <v>4.4754047550129687</v>
      </c>
      <c r="P464" s="33">
        <f>Inventory[[#This Row],[Total Price GBP]]/USDtoGBP</f>
        <v>5.4047523382998639</v>
      </c>
      <c r="Q464" s="33">
        <f>Inventory[[#This Row],[Total Price GBP]]/ CADtoGBP</f>
        <v>6.9183936878271499</v>
      </c>
      <c r="R464" s="33">
        <f>Inventory[[#This Row],[Total Price GBP]]/AUDtoGBP</f>
        <v>7.0814622997341754</v>
      </c>
      <c r="S464" s="33">
        <f>IFERROR(VLOOKUP(Inventory[[#This Row],[Assigned Item SKU]],skuQuantity[#All],2,FALSE),0)</f>
        <v>0</v>
      </c>
      <c r="T464" s="33" t="str">
        <f>PROPER(Inventory[[#This Row],[METAL]] &amp; " " &amp; Inventory[[#This Row],[Item Type]])</f>
        <v>925 Silver Earrings</v>
      </c>
      <c r="U464" s="33">
        <f>Inventory[[#This Row],[Quantity]]*Inventory[[#This Row],[Weight (g)]]</f>
        <v>0</v>
      </c>
      <c r="V464" s="33">
        <f>Inventory[[#This Row],[Total Price GBP]]*Inventory[[#This Row],[Quantity]]</f>
        <v>0</v>
      </c>
      <c r="W464" s="33">
        <f>Inventory[[#This Row],[Total Cost GBP]]/EURtoGBP</f>
        <v>0</v>
      </c>
      <c r="X464" s="33">
        <f>Inventory[[#This Row],[Total Cost GBP]]/USDtoGBP</f>
        <v>0</v>
      </c>
      <c r="Y464" s="33">
        <f>Inventory[[#This Row],[Total Cost GBP]]/CADtoGBP</f>
        <v>0</v>
      </c>
      <c r="Z464" s="33">
        <f>Inventory[[#This Row],[Total Cost GBP]]*AUDtoGBP</f>
        <v>0</v>
      </c>
      <c r="AA464" s="33"/>
      <c r="AB464" s="33"/>
    </row>
    <row r="465" spans="1:28" x14ac:dyDescent="0.25">
      <c r="A465" t="s">
        <v>1072</v>
      </c>
      <c r="B465" t="s">
        <v>1073</v>
      </c>
      <c r="C465" t="s">
        <v>112</v>
      </c>
      <c r="D465" t="s">
        <v>3266</v>
      </c>
      <c r="E465">
        <v>3</v>
      </c>
      <c r="F465" t="s">
        <v>116</v>
      </c>
      <c r="G465" t="s">
        <v>1309</v>
      </c>
      <c r="H465">
        <v>3.9426749499999998</v>
      </c>
      <c r="I465" t="str">
        <f>IF(Inventory[[#This Row],[METAL]] = "925 Silver",  "7113.11.00"," 7113.19.00")</f>
        <v>7113.11.00</v>
      </c>
      <c r="J465" t="str">
        <f>IF(Inventory[[#This Row],[METAL]]= "925 Silver", "7113.11.10.00"," 7113.19.10.00")</f>
        <v>7113.11.10.00</v>
      </c>
      <c r="K465" t="str">
        <f>IF(Inventory[[#This Row],[METAL]] = "925 Silver",  "7113.11.00"," 7113.19.00")</f>
        <v>7113.11.00</v>
      </c>
      <c r="L465" s="106" t="str">
        <f>PROPER(Inventory[[#This Row],[METAL]] &amp; " " &amp; Inventory[[#This Row],[Item Type]])</f>
        <v>925 Silver Earrings</v>
      </c>
      <c r="M465" s="106" t="str">
        <f>IFERROR(VLOOKUP(Inventory[[#This Row],[Short Description]],Map!$G$12:$H$32,2,FALSE), IF(F464 = "925 Silver", "7113.11.10.00", "7113.19.29.00"))</f>
        <v>7113.11.10.00</v>
      </c>
      <c r="N465" s="106" t="str">
        <f>Inventory[[#This Row],[ASIN]] &amp; " " &amp; Inventory[[#This Row],[Short Description]]</f>
        <v>B06ZZ94DN3 Earrings - Stud, Circle, complex</v>
      </c>
      <c r="O465" s="33">
        <f>Inventory[[#This Row],[Total Price GBP]]/ EURtoGBP</f>
        <v>4.4754047550129687</v>
      </c>
      <c r="P465" s="33">
        <f>Inventory[[#This Row],[Total Price GBP]]/USDtoGBP</f>
        <v>5.4047523382998639</v>
      </c>
      <c r="Q465" s="33">
        <f>Inventory[[#This Row],[Total Price GBP]]/ CADtoGBP</f>
        <v>6.9183936878271499</v>
      </c>
      <c r="R465" s="33">
        <f>Inventory[[#This Row],[Total Price GBP]]/AUDtoGBP</f>
        <v>7.0814622997341754</v>
      </c>
      <c r="S465" s="33">
        <f>IFERROR(VLOOKUP(Inventory[[#This Row],[Assigned Item SKU]],skuQuantity[#All],2,FALSE),0)</f>
        <v>0</v>
      </c>
      <c r="T465" s="33" t="str">
        <f>PROPER(Inventory[[#This Row],[METAL]] &amp; " " &amp; Inventory[[#This Row],[Item Type]])</f>
        <v>925 Silver Earrings</v>
      </c>
      <c r="U465" s="33">
        <f>Inventory[[#This Row],[Quantity]]*Inventory[[#This Row],[Weight (g)]]</f>
        <v>0</v>
      </c>
      <c r="V465" s="33">
        <f>Inventory[[#This Row],[Total Price GBP]]*Inventory[[#This Row],[Quantity]]</f>
        <v>0</v>
      </c>
      <c r="W465" s="33">
        <f>Inventory[[#This Row],[Total Cost GBP]]/EURtoGBP</f>
        <v>0</v>
      </c>
      <c r="X465" s="33">
        <f>Inventory[[#This Row],[Total Cost GBP]]/USDtoGBP</f>
        <v>0</v>
      </c>
      <c r="Y465" s="33">
        <f>Inventory[[#This Row],[Total Cost GBP]]/CADtoGBP</f>
        <v>0</v>
      </c>
      <c r="Z465" s="33">
        <f>Inventory[[#This Row],[Total Cost GBP]]*AUDtoGBP</f>
        <v>0</v>
      </c>
      <c r="AA465" s="33"/>
      <c r="AB465" s="33"/>
    </row>
    <row r="466" spans="1:28" x14ac:dyDescent="0.25">
      <c r="A466" t="s">
        <v>1074</v>
      </c>
      <c r="B466" t="s">
        <v>1075</v>
      </c>
      <c r="C466" t="s">
        <v>112</v>
      </c>
      <c r="D466" t="s">
        <v>3266</v>
      </c>
      <c r="E466">
        <v>3</v>
      </c>
      <c r="F466" t="s">
        <v>116</v>
      </c>
      <c r="G466" t="s">
        <v>1309</v>
      </c>
      <c r="H466">
        <v>3.9426749499999998</v>
      </c>
      <c r="I466" t="str">
        <f>IF(Inventory[[#This Row],[METAL]] = "925 Silver",  "7113.11.00"," 7113.19.00")</f>
        <v>7113.11.00</v>
      </c>
      <c r="J466" t="str">
        <f>IF(Inventory[[#This Row],[METAL]]= "925 Silver", "7113.11.10.00"," 7113.19.10.00")</f>
        <v>7113.11.10.00</v>
      </c>
      <c r="K466" t="str">
        <f>IF(Inventory[[#This Row],[METAL]] = "925 Silver",  "7113.11.00"," 7113.19.00")</f>
        <v>7113.11.00</v>
      </c>
      <c r="L466" s="106" t="str">
        <f>PROPER(Inventory[[#This Row],[METAL]] &amp; " " &amp; Inventory[[#This Row],[Item Type]])</f>
        <v>925 Silver Earrings</v>
      </c>
      <c r="M466" s="106" t="str">
        <f>IFERROR(VLOOKUP(Inventory[[#This Row],[Short Description]],Map!$G$12:$H$32,2,FALSE), IF(F465 = "925 Silver", "7113.11.10.00", "7113.19.29.00"))</f>
        <v>7113.11.10.00</v>
      </c>
      <c r="N466" s="106" t="str">
        <f>Inventory[[#This Row],[ASIN]] &amp; " " &amp; Inventory[[#This Row],[Short Description]]</f>
        <v>B071R9FRCS Earrings - Stud, Circle, complex</v>
      </c>
      <c r="O466" s="33">
        <f>Inventory[[#This Row],[Total Price GBP]]/ EURtoGBP</f>
        <v>4.4754047550129687</v>
      </c>
      <c r="P466" s="33">
        <f>Inventory[[#This Row],[Total Price GBP]]/USDtoGBP</f>
        <v>5.4047523382998639</v>
      </c>
      <c r="Q466" s="33">
        <f>Inventory[[#This Row],[Total Price GBP]]/ CADtoGBP</f>
        <v>6.9183936878271499</v>
      </c>
      <c r="R466" s="33">
        <f>Inventory[[#This Row],[Total Price GBP]]/AUDtoGBP</f>
        <v>7.0814622997341754</v>
      </c>
      <c r="S466" s="33">
        <f>IFERROR(VLOOKUP(Inventory[[#This Row],[Assigned Item SKU]],skuQuantity[#All],2,FALSE),0)</f>
        <v>0</v>
      </c>
      <c r="T466" s="33" t="str">
        <f>PROPER(Inventory[[#This Row],[METAL]] &amp; " " &amp; Inventory[[#This Row],[Item Type]])</f>
        <v>925 Silver Earrings</v>
      </c>
      <c r="U466" s="33">
        <f>Inventory[[#This Row],[Quantity]]*Inventory[[#This Row],[Weight (g)]]</f>
        <v>0</v>
      </c>
      <c r="V466" s="33">
        <f>Inventory[[#This Row],[Total Price GBP]]*Inventory[[#This Row],[Quantity]]</f>
        <v>0</v>
      </c>
      <c r="W466" s="33">
        <f>Inventory[[#This Row],[Total Cost GBP]]/EURtoGBP</f>
        <v>0</v>
      </c>
      <c r="X466" s="33">
        <f>Inventory[[#This Row],[Total Cost GBP]]/USDtoGBP</f>
        <v>0</v>
      </c>
      <c r="Y466" s="33">
        <f>Inventory[[#This Row],[Total Cost GBP]]/CADtoGBP</f>
        <v>0</v>
      </c>
      <c r="Z466" s="33">
        <f>Inventory[[#This Row],[Total Cost GBP]]*AUDtoGBP</f>
        <v>0</v>
      </c>
      <c r="AA466" s="33"/>
      <c r="AB466" s="33"/>
    </row>
    <row r="467" spans="1:28" x14ac:dyDescent="0.25">
      <c r="A467" t="s">
        <v>1076</v>
      </c>
      <c r="B467" t="s">
        <v>1077</v>
      </c>
      <c r="C467" t="s">
        <v>112</v>
      </c>
      <c r="D467" t="s">
        <v>3266</v>
      </c>
      <c r="E467">
        <v>3</v>
      </c>
      <c r="F467" t="s">
        <v>116</v>
      </c>
      <c r="G467" t="s">
        <v>1309</v>
      </c>
      <c r="H467">
        <v>3.9426749499999998</v>
      </c>
      <c r="I467" t="str">
        <f>IF(Inventory[[#This Row],[METAL]] = "925 Silver",  "7113.11.00"," 7113.19.00")</f>
        <v>7113.11.00</v>
      </c>
      <c r="J467" t="str">
        <f>IF(Inventory[[#This Row],[METAL]]= "925 Silver", "7113.11.10.00"," 7113.19.10.00")</f>
        <v>7113.11.10.00</v>
      </c>
      <c r="K467" t="str">
        <f>IF(Inventory[[#This Row],[METAL]] = "925 Silver",  "7113.11.00"," 7113.19.00")</f>
        <v>7113.11.00</v>
      </c>
      <c r="L467" s="106" t="str">
        <f>PROPER(Inventory[[#This Row],[METAL]] &amp; " " &amp; Inventory[[#This Row],[Item Type]])</f>
        <v>925 Silver Earrings</v>
      </c>
      <c r="M467" s="106" t="str">
        <f>IFERROR(VLOOKUP(Inventory[[#This Row],[Short Description]],Map!$G$12:$H$32,2,FALSE), IF(F466 = "925 Silver", "7113.11.10.00", "7113.19.29.00"))</f>
        <v>7113.11.10.00</v>
      </c>
      <c r="N467" s="106" t="str">
        <f>Inventory[[#This Row],[ASIN]] &amp; " " &amp; Inventory[[#This Row],[Short Description]]</f>
        <v>B071CS9XF5 Earrings - Stud, Circle, complex</v>
      </c>
      <c r="O467" s="33">
        <f>Inventory[[#This Row],[Total Price GBP]]/ EURtoGBP</f>
        <v>4.4754047550129687</v>
      </c>
      <c r="P467" s="33">
        <f>Inventory[[#This Row],[Total Price GBP]]/USDtoGBP</f>
        <v>5.4047523382998639</v>
      </c>
      <c r="Q467" s="33">
        <f>Inventory[[#This Row],[Total Price GBP]]/ CADtoGBP</f>
        <v>6.9183936878271499</v>
      </c>
      <c r="R467" s="33">
        <f>Inventory[[#This Row],[Total Price GBP]]/AUDtoGBP</f>
        <v>7.0814622997341754</v>
      </c>
      <c r="S467" s="33">
        <f>IFERROR(VLOOKUP(Inventory[[#This Row],[Assigned Item SKU]],skuQuantity[#All],2,FALSE),0)</f>
        <v>0</v>
      </c>
      <c r="T467" s="33" t="str">
        <f>PROPER(Inventory[[#This Row],[METAL]] &amp; " " &amp; Inventory[[#This Row],[Item Type]])</f>
        <v>925 Silver Earrings</v>
      </c>
      <c r="U467" s="33">
        <f>Inventory[[#This Row],[Quantity]]*Inventory[[#This Row],[Weight (g)]]</f>
        <v>0</v>
      </c>
      <c r="V467" s="33">
        <f>Inventory[[#This Row],[Total Price GBP]]*Inventory[[#This Row],[Quantity]]</f>
        <v>0</v>
      </c>
      <c r="W467" s="33">
        <f>Inventory[[#This Row],[Total Cost GBP]]/EURtoGBP</f>
        <v>0</v>
      </c>
      <c r="X467" s="33">
        <f>Inventory[[#This Row],[Total Cost GBP]]/USDtoGBP</f>
        <v>0</v>
      </c>
      <c r="Y467" s="33">
        <f>Inventory[[#This Row],[Total Cost GBP]]/CADtoGBP</f>
        <v>0</v>
      </c>
      <c r="Z467" s="33">
        <f>Inventory[[#This Row],[Total Cost GBP]]*AUDtoGBP</f>
        <v>0</v>
      </c>
      <c r="AA467" s="33"/>
      <c r="AB467" s="33"/>
    </row>
    <row r="468" spans="1:28" x14ac:dyDescent="0.25">
      <c r="A468" t="s">
        <v>1078</v>
      </c>
      <c r="B468" t="s">
        <v>1079</v>
      </c>
      <c r="C468" t="s">
        <v>112</v>
      </c>
      <c r="D468" t="s">
        <v>1080</v>
      </c>
      <c r="E468">
        <v>1.4</v>
      </c>
      <c r="F468" t="s">
        <v>116</v>
      </c>
      <c r="G468" t="s">
        <v>1309</v>
      </c>
      <c r="H468">
        <v>1.8988361499999995</v>
      </c>
      <c r="I468" t="str">
        <f>IF(Inventory[[#This Row],[METAL]] = "925 Silver",  "7113.11.00"," 7113.19.00")</f>
        <v>7113.11.00</v>
      </c>
      <c r="J468" t="str">
        <f>IF(Inventory[[#This Row],[METAL]]= "925 Silver", "7113.11.10.00"," 7113.19.10.00")</f>
        <v>7113.11.10.00</v>
      </c>
      <c r="K468" t="str">
        <f>IF(Inventory[[#This Row],[METAL]] = "925 Silver",  "7113.11.00"," 7113.19.00")</f>
        <v>7113.11.00</v>
      </c>
      <c r="L468" s="106" t="str">
        <f>PROPER(Inventory[[#This Row],[METAL]] &amp; " " &amp; Inventory[[#This Row],[Item Type]])</f>
        <v>925 Silver Earrings</v>
      </c>
      <c r="M468" s="106" t="str">
        <f>IFERROR(VLOOKUP(Inventory[[#This Row],[Short Description]],Map!$G$12:$H$32,2,FALSE), IF(F467 = "925 Silver", "7113.11.10.00", "7113.19.29.00"))</f>
        <v>7113.11.10.00</v>
      </c>
      <c r="N468" s="106" t="str">
        <f>Inventory[[#This Row],[ASIN]] &amp; " " &amp; Inventory[[#This Row],[Short Description]]</f>
        <v>B06ZXV6GQW Earrings - circle stud</v>
      </c>
      <c r="O468" s="33">
        <f>Inventory[[#This Row],[Total Price GBP]]/ EURtoGBP</f>
        <v>2.155404755012968</v>
      </c>
      <c r="P468" s="33">
        <f>Inventory[[#This Row],[Total Price GBP]]/USDtoGBP</f>
        <v>2.6029888976165303</v>
      </c>
      <c r="Q468" s="33">
        <f>Inventory[[#This Row],[Total Price GBP]]/ CADtoGBP</f>
        <v>3.331975423025427</v>
      </c>
      <c r="R468" s="33">
        <f>Inventory[[#This Row],[Total Price GBP]]/AUDtoGBP</f>
        <v>3.4105110819742785</v>
      </c>
      <c r="S468" s="33">
        <f>IFERROR(VLOOKUP(Inventory[[#This Row],[Assigned Item SKU]],skuQuantity[#All],2,FALSE),0)</f>
        <v>0</v>
      </c>
      <c r="T468" s="33" t="str">
        <f>PROPER(Inventory[[#This Row],[METAL]] &amp; " " &amp; Inventory[[#This Row],[Item Type]])</f>
        <v>925 Silver Earrings</v>
      </c>
      <c r="U468" s="33">
        <f>Inventory[[#This Row],[Quantity]]*Inventory[[#This Row],[Weight (g)]]</f>
        <v>0</v>
      </c>
      <c r="V468" s="33">
        <f>Inventory[[#This Row],[Total Price GBP]]*Inventory[[#This Row],[Quantity]]</f>
        <v>0</v>
      </c>
      <c r="W468" s="33">
        <f>Inventory[[#This Row],[Total Cost GBP]]/EURtoGBP</f>
        <v>0</v>
      </c>
      <c r="X468" s="33">
        <f>Inventory[[#This Row],[Total Cost GBP]]/USDtoGBP</f>
        <v>0</v>
      </c>
      <c r="Y468" s="33">
        <f>Inventory[[#This Row],[Total Cost GBP]]/CADtoGBP</f>
        <v>0</v>
      </c>
      <c r="Z468" s="33">
        <f>Inventory[[#This Row],[Total Cost GBP]]*AUDtoGBP</f>
        <v>0</v>
      </c>
      <c r="AA468" s="33"/>
      <c r="AB468" s="33"/>
    </row>
    <row r="469" spans="1:28" x14ac:dyDescent="0.25">
      <c r="A469" t="s">
        <v>1081</v>
      </c>
      <c r="B469" t="s">
        <v>1082</v>
      </c>
      <c r="C469" t="s">
        <v>112</v>
      </c>
      <c r="D469" t="s">
        <v>1080</v>
      </c>
      <c r="E469">
        <v>1.4</v>
      </c>
      <c r="F469" t="s">
        <v>116</v>
      </c>
      <c r="G469" t="s">
        <v>1309</v>
      </c>
      <c r="H469">
        <v>1.8988361499999995</v>
      </c>
      <c r="I469" t="str">
        <f>IF(Inventory[[#This Row],[METAL]] = "925 Silver",  "7113.11.00"," 7113.19.00")</f>
        <v>7113.11.00</v>
      </c>
      <c r="J469" t="str">
        <f>IF(Inventory[[#This Row],[METAL]]= "925 Silver", "7113.11.10.00"," 7113.19.10.00")</f>
        <v>7113.11.10.00</v>
      </c>
      <c r="K469" t="str">
        <f>IF(Inventory[[#This Row],[METAL]] = "925 Silver",  "7113.11.00"," 7113.19.00")</f>
        <v>7113.11.00</v>
      </c>
      <c r="L469" s="106" t="str">
        <f>PROPER(Inventory[[#This Row],[METAL]] &amp; " " &amp; Inventory[[#This Row],[Item Type]])</f>
        <v>925 Silver Earrings</v>
      </c>
      <c r="M469" s="106" t="str">
        <f>IFERROR(VLOOKUP(Inventory[[#This Row],[Short Description]],Map!$G$12:$H$32,2,FALSE), IF(F468 = "925 Silver", "7113.11.10.00", "7113.19.29.00"))</f>
        <v>7113.11.10.00</v>
      </c>
      <c r="N469" s="106" t="str">
        <f>Inventory[[#This Row],[ASIN]] &amp; " " &amp; Inventory[[#This Row],[Short Description]]</f>
        <v>B071D2S8LL Earrings - circle stud</v>
      </c>
      <c r="O469" s="33">
        <f>Inventory[[#This Row],[Total Price GBP]]/ EURtoGBP</f>
        <v>2.155404755012968</v>
      </c>
      <c r="P469" s="33">
        <f>Inventory[[#This Row],[Total Price GBP]]/USDtoGBP</f>
        <v>2.6029888976165303</v>
      </c>
      <c r="Q469" s="33">
        <f>Inventory[[#This Row],[Total Price GBP]]/ CADtoGBP</f>
        <v>3.331975423025427</v>
      </c>
      <c r="R469" s="33">
        <f>Inventory[[#This Row],[Total Price GBP]]/AUDtoGBP</f>
        <v>3.4105110819742785</v>
      </c>
      <c r="S469" s="33">
        <f>IFERROR(VLOOKUP(Inventory[[#This Row],[Assigned Item SKU]],skuQuantity[#All],2,FALSE),0)</f>
        <v>0</v>
      </c>
      <c r="T469" s="33" t="str">
        <f>PROPER(Inventory[[#This Row],[METAL]] &amp; " " &amp; Inventory[[#This Row],[Item Type]])</f>
        <v>925 Silver Earrings</v>
      </c>
      <c r="U469" s="33">
        <f>Inventory[[#This Row],[Quantity]]*Inventory[[#This Row],[Weight (g)]]</f>
        <v>0</v>
      </c>
      <c r="V469" s="33">
        <f>Inventory[[#This Row],[Total Price GBP]]*Inventory[[#This Row],[Quantity]]</f>
        <v>0</v>
      </c>
      <c r="W469" s="33">
        <f>Inventory[[#This Row],[Total Cost GBP]]/EURtoGBP</f>
        <v>0</v>
      </c>
      <c r="X469" s="33">
        <f>Inventory[[#This Row],[Total Cost GBP]]/USDtoGBP</f>
        <v>0</v>
      </c>
      <c r="Y469" s="33">
        <f>Inventory[[#This Row],[Total Cost GBP]]/CADtoGBP</f>
        <v>0</v>
      </c>
      <c r="Z469" s="33">
        <f>Inventory[[#This Row],[Total Cost GBP]]*AUDtoGBP</f>
        <v>0</v>
      </c>
      <c r="AA469" s="33"/>
      <c r="AB469" s="33"/>
    </row>
    <row r="470" spans="1:28" x14ac:dyDescent="0.25">
      <c r="A470" t="s">
        <v>1083</v>
      </c>
      <c r="B470" t="s">
        <v>1084</v>
      </c>
      <c r="C470" t="s">
        <v>112</v>
      </c>
      <c r="D470" t="s">
        <v>1080</v>
      </c>
      <c r="E470">
        <v>1.4</v>
      </c>
      <c r="F470" t="s">
        <v>116</v>
      </c>
      <c r="G470" t="s">
        <v>1309</v>
      </c>
      <c r="H470">
        <v>1.8988361499999995</v>
      </c>
      <c r="I470" t="str">
        <f>IF(Inventory[[#This Row],[METAL]] = "925 Silver",  "7113.11.00"," 7113.19.00")</f>
        <v>7113.11.00</v>
      </c>
      <c r="J470" t="str">
        <f>IF(Inventory[[#This Row],[METAL]]= "925 Silver", "7113.11.10.00"," 7113.19.10.00")</f>
        <v>7113.11.10.00</v>
      </c>
      <c r="K470" t="str">
        <f>IF(Inventory[[#This Row],[METAL]] = "925 Silver",  "7113.11.00"," 7113.19.00")</f>
        <v>7113.11.00</v>
      </c>
      <c r="L470" s="106" t="str">
        <f>PROPER(Inventory[[#This Row],[METAL]] &amp; " " &amp; Inventory[[#This Row],[Item Type]])</f>
        <v>925 Silver Earrings</v>
      </c>
      <c r="M470" s="106" t="str">
        <f>IFERROR(VLOOKUP(Inventory[[#This Row],[Short Description]],Map!$G$12:$H$32,2,FALSE), IF(F469 = "925 Silver", "7113.11.10.00", "7113.19.29.00"))</f>
        <v>7113.11.10.00</v>
      </c>
      <c r="N470" s="106" t="str">
        <f>Inventory[[#This Row],[ASIN]] &amp; " " &amp; Inventory[[#This Row],[Short Description]]</f>
        <v>B06ZZV483K Earrings - circle stud</v>
      </c>
      <c r="O470" s="33">
        <f>Inventory[[#This Row],[Total Price GBP]]/ EURtoGBP</f>
        <v>2.155404755012968</v>
      </c>
      <c r="P470" s="33">
        <f>Inventory[[#This Row],[Total Price GBP]]/USDtoGBP</f>
        <v>2.6029888976165303</v>
      </c>
      <c r="Q470" s="33">
        <f>Inventory[[#This Row],[Total Price GBP]]/ CADtoGBP</f>
        <v>3.331975423025427</v>
      </c>
      <c r="R470" s="33">
        <f>Inventory[[#This Row],[Total Price GBP]]/AUDtoGBP</f>
        <v>3.4105110819742785</v>
      </c>
      <c r="S470" s="33">
        <f>IFERROR(VLOOKUP(Inventory[[#This Row],[Assigned Item SKU]],skuQuantity[#All],2,FALSE),0)</f>
        <v>0</v>
      </c>
      <c r="T470" s="33" t="str">
        <f>PROPER(Inventory[[#This Row],[METAL]] &amp; " " &amp; Inventory[[#This Row],[Item Type]])</f>
        <v>925 Silver Earrings</v>
      </c>
      <c r="U470" s="33">
        <f>Inventory[[#This Row],[Quantity]]*Inventory[[#This Row],[Weight (g)]]</f>
        <v>0</v>
      </c>
      <c r="V470" s="33">
        <f>Inventory[[#This Row],[Total Price GBP]]*Inventory[[#This Row],[Quantity]]</f>
        <v>0</v>
      </c>
      <c r="W470" s="33">
        <f>Inventory[[#This Row],[Total Cost GBP]]/EURtoGBP</f>
        <v>0</v>
      </c>
      <c r="X470" s="33">
        <f>Inventory[[#This Row],[Total Cost GBP]]/USDtoGBP</f>
        <v>0</v>
      </c>
      <c r="Y470" s="33">
        <f>Inventory[[#This Row],[Total Cost GBP]]/CADtoGBP</f>
        <v>0</v>
      </c>
      <c r="Z470" s="33">
        <f>Inventory[[#This Row],[Total Cost GBP]]*AUDtoGBP</f>
        <v>0</v>
      </c>
      <c r="AA470" s="33"/>
      <c r="AB470" s="33"/>
    </row>
    <row r="471" spans="1:28" x14ac:dyDescent="0.25">
      <c r="A471" t="s">
        <v>1085</v>
      </c>
      <c r="B471" t="s">
        <v>1086</v>
      </c>
      <c r="C471" t="s">
        <v>112</v>
      </c>
      <c r="D471" t="s">
        <v>1080</v>
      </c>
      <c r="E471">
        <v>1.4</v>
      </c>
      <c r="F471" t="s">
        <v>116</v>
      </c>
      <c r="G471" t="s">
        <v>1309</v>
      </c>
      <c r="H471">
        <v>1.8988361499999995</v>
      </c>
      <c r="I471" t="str">
        <f>IF(Inventory[[#This Row],[METAL]] = "925 Silver",  "7113.11.00"," 7113.19.00")</f>
        <v>7113.11.00</v>
      </c>
      <c r="J471" t="str">
        <f>IF(Inventory[[#This Row],[METAL]]= "925 Silver", "7113.11.10.00"," 7113.19.10.00")</f>
        <v>7113.11.10.00</v>
      </c>
      <c r="K471" t="str">
        <f>IF(Inventory[[#This Row],[METAL]] = "925 Silver",  "7113.11.00"," 7113.19.00")</f>
        <v>7113.11.00</v>
      </c>
      <c r="L471" s="106" t="str">
        <f>PROPER(Inventory[[#This Row],[METAL]] &amp; " " &amp; Inventory[[#This Row],[Item Type]])</f>
        <v>925 Silver Earrings</v>
      </c>
      <c r="M471" s="106" t="str">
        <f>IFERROR(VLOOKUP(Inventory[[#This Row],[Short Description]],Map!$G$12:$H$32,2,FALSE), IF(F470 = "925 Silver", "7113.11.10.00", "7113.19.29.00"))</f>
        <v>7113.11.10.00</v>
      </c>
      <c r="N471" s="106" t="str">
        <f>Inventory[[#This Row],[ASIN]] &amp; " " &amp; Inventory[[#This Row],[Short Description]]</f>
        <v>B071DCB494 Earrings - circle stud</v>
      </c>
      <c r="O471" s="33">
        <f>Inventory[[#This Row],[Total Price GBP]]/ EURtoGBP</f>
        <v>2.155404755012968</v>
      </c>
      <c r="P471" s="33">
        <f>Inventory[[#This Row],[Total Price GBP]]/USDtoGBP</f>
        <v>2.6029888976165303</v>
      </c>
      <c r="Q471" s="33">
        <f>Inventory[[#This Row],[Total Price GBP]]/ CADtoGBP</f>
        <v>3.331975423025427</v>
      </c>
      <c r="R471" s="33">
        <f>Inventory[[#This Row],[Total Price GBP]]/AUDtoGBP</f>
        <v>3.4105110819742785</v>
      </c>
      <c r="S471" s="33">
        <f>IFERROR(VLOOKUP(Inventory[[#This Row],[Assigned Item SKU]],skuQuantity[#All],2,FALSE),0)</f>
        <v>0</v>
      </c>
      <c r="T471" s="33" t="str">
        <f>PROPER(Inventory[[#This Row],[METAL]] &amp; " " &amp; Inventory[[#This Row],[Item Type]])</f>
        <v>925 Silver Earrings</v>
      </c>
      <c r="U471" s="33">
        <f>Inventory[[#This Row],[Quantity]]*Inventory[[#This Row],[Weight (g)]]</f>
        <v>0</v>
      </c>
      <c r="V471" s="33">
        <f>Inventory[[#This Row],[Total Price GBP]]*Inventory[[#This Row],[Quantity]]</f>
        <v>0</v>
      </c>
      <c r="W471" s="33">
        <f>Inventory[[#This Row],[Total Cost GBP]]/EURtoGBP</f>
        <v>0</v>
      </c>
      <c r="X471" s="33">
        <f>Inventory[[#This Row],[Total Cost GBP]]/USDtoGBP</f>
        <v>0</v>
      </c>
      <c r="Y471" s="33">
        <f>Inventory[[#This Row],[Total Cost GBP]]/CADtoGBP</f>
        <v>0</v>
      </c>
      <c r="Z471" s="33">
        <f>Inventory[[#This Row],[Total Cost GBP]]*AUDtoGBP</f>
        <v>0</v>
      </c>
      <c r="AA471" s="33"/>
      <c r="AB471" s="33"/>
    </row>
    <row r="472" spans="1:28" x14ac:dyDescent="0.25">
      <c r="A472" t="s">
        <v>1087</v>
      </c>
      <c r="B472" t="s">
        <v>1088</v>
      </c>
      <c r="C472" t="s">
        <v>112</v>
      </c>
      <c r="D472" t="s">
        <v>1080</v>
      </c>
      <c r="E472">
        <v>1.4</v>
      </c>
      <c r="F472" t="s">
        <v>116</v>
      </c>
      <c r="G472" t="s">
        <v>1309</v>
      </c>
      <c r="H472">
        <v>1.8988361499999995</v>
      </c>
      <c r="I472" t="str">
        <f>IF(Inventory[[#This Row],[METAL]] = "925 Silver",  "7113.11.00"," 7113.19.00")</f>
        <v>7113.11.00</v>
      </c>
      <c r="J472" t="str">
        <f>IF(Inventory[[#This Row],[METAL]]= "925 Silver", "7113.11.10.00"," 7113.19.10.00")</f>
        <v>7113.11.10.00</v>
      </c>
      <c r="K472" t="str">
        <f>IF(Inventory[[#This Row],[METAL]] = "925 Silver",  "7113.11.00"," 7113.19.00")</f>
        <v>7113.11.00</v>
      </c>
      <c r="L472" s="106" t="str">
        <f>PROPER(Inventory[[#This Row],[METAL]] &amp; " " &amp; Inventory[[#This Row],[Item Type]])</f>
        <v>925 Silver Earrings</v>
      </c>
      <c r="M472" s="106" t="str">
        <f>IFERROR(VLOOKUP(Inventory[[#This Row],[Short Description]],Map!$G$12:$H$32,2,FALSE), IF(F471 = "925 Silver", "7113.11.10.00", "7113.19.29.00"))</f>
        <v>7113.11.10.00</v>
      </c>
      <c r="N472" s="106" t="str">
        <f>Inventory[[#This Row],[ASIN]] &amp; " " &amp; Inventory[[#This Row],[Short Description]]</f>
        <v>B071Y1DJZF Earrings - circle stud</v>
      </c>
      <c r="O472" s="33">
        <f>Inventory[[#This Row],[Total Price GBP]]/ EURtoGBP</f>
        <v>2.155404755012968</v>
      </c>
      <c r="P472" s="33">
        <f>Inventory[[#This Row],[Total Price GBP]]/USDtoGBP</f>
        <v>2.6029888976165303</v>
      </c>
      <c r="Q472" s="33">
        <f>Inventory[[#This Row],[Total Price GBP]]/ CADtoGBP</f>
        <v>3.331975423025427</v>
      </c>
      <c r="R472" s="33">
        <f>Inventory[[#This Row],[Total Price GBP]]/AUDtoGBP</f>
        <v>3.4105110819742785</v>
      </c>
      <c r="S472" s="33">
        <f>IFERROR(VLOOKUP(Inventory[[#This Row],[Assigned Item SKU]],skuQuantity[#All],2,FALSE),0)</f>
        <v>0</v>
      </c>
      <c r="T472" s="33" t="str">
        <f>PROPER(Inventory[[#This Row],[METAL]] &amp; " " &amp; Inventory[[#This Row],[Item Type]])</f>
        <v>925 Silver Earrings</v>
      </c>
      <c r="U472" s="33">
        <f>Inventory[[#This Row],[Quantity]]*Inventory[[#This Row],[Weight (g)]]</f>
        <v>0</v>
      </c>
      <c r="V472" s="33">
        <f>Inventory[[#This Row],[Total Price GBP]]*Inventory[[#This Row],[Quantity]]</f>
        <v>0</v>
      </c>
      <c r="W472" s="33">
        <f>Inventory[[#This Row],[Total Cost GBP]]/EURtoGBP</f>
        <v>0</v>
      </c>
      <c r="X472" s="33">
        <f>Inventory[[#This Row],[Total Cost GBP]]/USDtoGBP</f>
        <v>0</v>
      </c>
      <c r="Y472" s="33">
        <f>Inventory[[#This Row],[Total Cost GBP]]/CADtoGBP</f>
        <v>0</v>
      </c>
      <c r="Z472" s="33">
        <f>Inventory[[#This Row],[Total Cost GBP]]*AUDtoGBP</f>
        <v>0</v>
      </c>
      <c r="AA472" s="33"/>
      <c r="AB472" s="33"/>
    </row>
    <row r="473" spans="1:28" x14ac:dyDescent="0.25">
      <c r="A473" t="s">
        <v>1089</v>
      </c>
      <c r="B473" t="s">
        <v>1090</v>
      </c>
      <c r="C473" t="s">
        <v>113</v>
      </c>
      <c r="D473" t="s">
        <v>3267</v>
      </c>
      <c r="E473">
        <v>2.5</v>
      </c>
      <c r="F473" t="s">
        <v>116</v>
      </c>
      <c r="G473" t="s">
        <v>1413</v>
      </c>
      <c r="H473">
        <v>3.6783854500000008</v>
      </c>
      <c r="I473" t="str">
        <f>IF(Inventory[[#This Row],[METAL]] = "925 Silver",  "7113.11.00"," 7113.19.00")</f>
        <v>7113.11.00</v>
      </c>
      <c r="J473" t="str">
        <f>IF(Inventory[[#This Row],[METAL]]= "925 Silver", "7113.11.10.00"," 7113.19.10.00")</f>
        <v>7113.11.10.00</v>
      </c>
      <c r="K473" t="str">
        <f>IF(Inventory[[#This Row],[METAL]] = "925 Silver",  "7113.11.00"," 7113.19.00")</f>
        <v>7113.11.00</v>
      </c>
      <c r="L473" s="106" t="str">
        <f>PROPER(Inventory[[#This Row],[METAL]] &amp; " " &amp; Inventory[[#This Row],[Item Type]])</f>
        <v>925 Silver Bracelet</v>
      </c>
      <c r="M473" s="106" t="str">
        <f>IFERROR(VLOOKUP(Inventory[[#This Row],[Short Description]],Map!$G$12:$H$32,2,FALSE), IF(F472 = "925 Silver", "7113.11.10.00", "7113.19.29.00"))</f>
        <v>7113.11.10.00</v>
      </c>
      <c r="N473" s="106" t="str">
        <f>Inventory[[#This Row],[ASIN]] &amp; " " &amp; Inventory[[#This Row],[Short Description]]</f>
        <v xml:space="preserve">B077T3Y5N7 trace chain, Teddy, Big Tag, with beads </v>
      </c>
      <c r="O473" s="33">
        <f>Inventory[[#This Row],[Total Price GBP]]/ EURtoGBP</f>
        <v>4.1754047550129698</v>
      </c>
      <c r="P473" s="33">
        <f>Inventory[[#This Row],[Total Price GBP]]/USDtoGBP</f>
        <v>5.042455341659779</v>
      </c>
      <c r="Q473" s="33">
        <f>Inventory[[#This Row],[Total Price GBP]]/ CADtoGBP</f>
        <v>6.4546327053096872</v>
      </c>
      <c r="R473" s="33">
        <f>Inventory[[#This Row],[Total Price GBP]]/AUDtoGBP</f>
        <v>6.6067703319203979</v>
      </c>
      <c r="S473" s="33">
        <f>IFERROR(VLOOKUP(Inventory[[#This Row],[Assigned Item SKU]],skuQuantity[#All],2,FALSE),0)</f>
        <v>0</v>
      </c>
      <c r="T473" s="33" t="str">
        <f>PROPER(Inventory[[#This Row],[METAL]] &amp; " " &amp; Inventory[[#This Row],[Item Type]])</f>
        <v>925 Silver Bracelet</v>
      </c>
      <c r="U473" s="33">
        <f>Inventory[[#This Row],[Quantity]]*Inventory[[#This Row],[Weight (g)]]</f>
        <v>0</v>
      </c>
      <c r="V473" s="33">
        <f>Inventory[[#This Row],[Total Price GBP]]*Inventory[[#This Row],[Quantity]]</f>
        <v>0</v>
      </c>
      <c r="W473" s="33">
        <f>Inventory[[#This Row],[Total Cost GBP]]/EURtoGBP</f>
        <v>0</v>
      </c>
      <c r="X473" s="33">
        <f>Inventory[[#This Row],[Total Cost GBP]]/USDtoGBP</f>
        <v>0</v>
      </c>
      <c r="Y473" s="33">
        <f>Inventory[[#This Row],[Total Cost GBP]]/CADtoGBP</f>
        <v>0</v>
      </c>
      <c r="Z473" s="33">
        <f>Inventory[[#This Row],[Total Cost GBP]]*AUDtoGBP</f>
        <v>0</v>
      </c>
      <c r="AA473" s="33"/>
      <c r="AB473" s="33"/>
    </row>
    <row r="474" spans="1:28" x14ac:dyDescent="0.25">
      <c r="A474" t="s">
        <v>1091</v>
      </c>
      <c r="B474" t="s">
        <v>1092</v>
      </c>
      <c r="C474" t="s">
        <v>113</v>
      </c>
      <c r="D474" t="s">
        <v>3267</v>
      </c>
      <c r="E474">
        <v>2.8</v>
      </c>
      <c r="F474" t="s">
        <v>116</v>
      </c>
      <c r="G474" t="s">
        <v>1413</v>
      </c>
      <c r="H474">
        <v>4.1065344399999999</v>
      </c>
      <c r="I474" t="str">
        <f>IF(Inventory[[#This Row],[METAL]] = "925 Silver",  "7113.11.00"," 7113.19.00")</f>
        <v>7113.11.00</v>
      </c>
      <c r="J474" t="str">
        <f>IF(Inventory[[#This Row],[METAL]]= "925 Silver", "7113.11.10.00"," 7113.19.10.00")</f>
        <v>7113.11.10.00</v>
      </c>
      <c r="K474" t="str">
        <f>IF(Inventory[[#This Row],[METAL]] = "925 Silver",  "7113.11.00"," 7113.19.00")</f>
        <v>7113.11.00</v>
      </c>
      <c r="L474" s="106" t="str">
        <f>PROPER(Inventory[[#This Row],[METAL]] &amp; " " &amp; Inventory[[#This Row],[Item Type]])</f>
        <v>925 Silver Bracelet</v>
      </c>
      <c r="M474" s="106" t="str">
        <f>IFERROR(VLOOKUP(Inventory[[#This Row],[Short Description]],Map!$G$12:$H$32,2,FALSE), IF(F473 = "925 Silver", "7113.11.10.00", "7113.19.29.00"))</f>
        <v>7113.11.10.00</v>
      </c>
      <c r="N474" s="106" t="str">
        <f>Inventory[[#This Row],[ASIN]] &amp; " " &amp; Inventory[[#This Row],[Short Description]]</f>
        <v xml:space="preserve">B077TK8B4P trace chain, Teddy, Big Tag, with beads </v>
      </c>
      <c r="O474" s="33">
        <f>Inventory[[#This Row],[Total Price GBP]]/ EURtoGBP</f>
        <v>4.6614047550129687</v>
      </c>
      <c r="P474" s="33">
        <f>Inventory[[#This Row],[Total Price GBP]]/USDtoGBP</f>
        <v>5.6293764762167182</v>
      </c>
      <c r="Q474" s="33">
        <f>Inventory[[#This Row],[Total Price GBP]]/ CADtoGBP</f>
        <v>7.2059254969879776</v>
      </c>
      <c r="R474" s="33">
        <f>Inventory[[#This Row],[Total Price GBP]]/AUDtoGBP</f>
        <v>7.3757713197787194</v>
      </c>
      <c r="S474" s="33">
        <f>IFERROR(VLOOKUP(Inventory[[#This Row],[Assigned Item SKU]],skuQuantity[#All],2,FALSE),0)</f>
        <v>0</v>
      </c>
      <c r="T474" s="33" t="str">
        <f>PROPER(Inventory[[#This Row],[METAL]] &amp; " " &amp; Inventory[[#This Row],[Item Type]])</f>
        <v>925 Silver Bracelet</v>
      </c>
      <c r="U474" s="33">
        <f>Inventory[[#This Row],[Quantity]]*Inventory[[#This Row],[Weight (g)]]</f>
        <v>0</v>
      </c>
      <c r="V474" s="33">
        <f>Inventory[[#This Row],[Total Price GBP]]*Inventory[[#This Row],[Quantity]]</f>
        <v>0</v>
      </c>
      <c r="W474" s="33">
        <f>Inventory[[#This Row],[Total Cost GBP]]/EURtoGBP</f>
        <v>0</v>
      </c>
      <c r="X474" s="33">
        <f>Inventory[[#This Row],[Total Cost GBP]]/USDtoGBP</f>
        <v>0</v>
      </c>
      <c r="Y474" s="33">
        <f>Inventory[[#This Row],[Total Cost GBP]]/CADtoGBP</f>
        <v>0</v>
      </c>
      <c r="Z474" s="33">
        <f>Inventory[[#This Row],[Total Cost GBP]]*AUDtoGBP</f>
        <v>0</v>
      </c>
      <c r="AA474" s="33"/>
      <c r="AB474" s="33"/>
    </row>
    <row r="475" spans="1:28" x14ac:dyDescent="0.25">
      <c r="A475" t="s">
        <v>1093</v>
      </c>
      <c r="B475" t="s">
        <v>1094</v>
      </c>
      <c r="C475" t="s">
        <v>113</v>
      </c>
      <c r="D475" t="s">
        <v>3268</v>
      </c>
      <c r="E475">
        <v>2.5</v>
      </c>
      <c r="F475" t="s">
        <v>116</v>
      </c>
      <c r="G475" t="s">
        <v>1413</v>
      </c>
      <c r="H475">
        <v>3.6783854500000008</v>
      </c>
      <c r="I475" t="str">
        <f>IF(Inventory[[#This Row],[METAL]] = "925 Silver",  "7113.11.00"," 7113.19.00")</f>
        <v>7113.11.00</v>
      </c>
      <c r="J475" t="str">
        <f>IF(Inventory[[#This Row],[METAL]]= "925 Silver", "7113.11.10.00"," 7113.19.10.00")</f>
        <v>7113.11.10.00</v>
      </c>
      <c r="K475" t="str">
        <f>IF(Inventory[[#This Row],[METAL]] = "925 Silver",  "7113.11.00"," 7113.19.00")</f>
        <v>7113.11.00</v>
      </c>
      <c r="L475" s="106" t="str">
        <f>PROPER(Inventory[[#This Row],[METAL]] &amp; " " &amp; Inventory[[#This Row],[Item Type]])</f>
        <v>925 Silver Bracelet</v>
      </c>
      <c r="M475" s="106" t="str">
        <f>IFERROR(VLOOKUP(Inventory[[#This Row],[Short Description]],Map!$G$12:$H$32,2,FALSE), IF(F474 = "925 Silver", "7113.11.10.00", "7113.19.29.00"))</f>
        <v>7113.11.10.00</v>
      </c>
      <c r="N475" s="106" t="str">
        <f>Inventory[[#This Row],[ASIN]] &amp; " " &amp; Inventory[[#This Row],[Short Description]]</f>
        <v xml:space="preserve">B077TB9WP2 ball chain, Duck, Big Tag, with beads </v>
      </c>
      <c r="O475" s="33">
        <f>Inventory[[#This Row],[Total Price GBP]]/ EURtoGBP</f>
        <v>4.1754047550129698</v>
      </c>
      <c r="P475" s="33">
        <f>Inventory[[#This Row],[Total Price GBP]]/USDtoGBP</f>
        <v>5.042455341659779</v>
      </c>
      <c r="Q475" s="33">
        <f>Inventory[[#This Row],[Total Price GBP]]/ CADtoGBP</f>
        <v>6.4546327053096872</v>
      </c>
      <c r="R475" s="33">
        <f>Inventory[[#This Row],[Total Price GBP]]/AUDtoGBP</f>
        <v>6.6067703319203979</v>
      </c>
      <c r="S475" s="33">
        <f>IFERROR(VLOOKUP(Inventory[[#This Row],[Assigned Item SKU]],skuQuantity[#All],2,FALSE),0)</f>
        <v>0</v>
      </c>
      <c r="T475" s="33" t="str">
        <f>PROPER(Inventory[[#This Row],[METAL]] &amp; " " &amp; Inventory[[#This Row],[Item Type]])</f>
        <v>925 Silver Bracelet</v>
      </c>
      <c r="U475" s="33">
        <f>Inventory[[#This Row],[Quantity]]*Inventory[[#This Row],[Weight (g)]]</f>
        <v>0</v>
      </c>
      <c r="V475" s="33">
        <f>Inventory[[#This Row],[Total Price GBP]]*Inventory[[#This Row],[Quantity]]</f>
        <v>0</v>
      </c>
      <c r="W475" s="33">
        <f>Inventory[[#This Row],[Total Cost GBP]]/EURtoGBP</f>
        <v>0</v>
      </c>
      <c r="X475" s="33">
        <f>Inventory[[#This Row],[Total Cost GBP]]/USDtoGBP</f>
        <v>0</v>
      </c>
      <c r="Y475" s="33">
        <f>Inventory[[#This Row],[Total Cost GBP]]/CADtoGBP</f>
        <v>0</v>
      </c>
      <c r="Z475" s="33">
        <f>Inventory[[#This Row],[Total Cost GBP]]*AUDtoGBP</f>
        <v>0</v>
      </c>
      <c r="AA475" s="33"/>
      <c r="AB475" s="33"/>
    </row>
    <row r="476" spans="1:28" x14ac:dyDescent="0.25">
      <c r="A476" t="s">
        <v>1095</v>
      </c>
      <c r="B476" t="s">
        <v>1096</v>
      </c>
      <c r="C476" t="s">
        <v>113</v>
      </c>
      <c r="D476" t="s">
        <v>3269</v>
      </c>
      <c r="E476">
        <v>3.5</v>
      </c>
      <c r="F476" t="s">
        <v>116</v>
      </c>
      <c r="G476" t="s">
        <v>1413</v>
      </c>
      <c r="H476">
        <v>5.1055487500000005</v>
      </c>
      <c r="I476" t="str">
        <f>IF(Inventory[[#This Row],[METAL]] = "925 Silver",  "7113.11.00"," 7113.19.00")</f>
        <v>7113.11.00</v>
      </c>
      <c r="J476" t="str">
        <f>IF(Inventory[[#This Row],[METAL]]= "925 Silver", "7113.11.10.00"," 7113.19.10.00")</f>
        <v>7113.11.10.00</v>
      </c>
      <c r="K476" t="str">
        <f>IF(Inventory[[#This Row],[METAL]] = "925 Silver",  "7113.11.00"," 7113.19.00")</f>
        <v>7113.11.00</v>
      </c>
      <c r="L476" s="106" t="str">
        <f>PROPER(Inventory[[#This Row],[METAL]] &amp; " " &amp; Inventory[[#This Row],[Item Type]])</f>
        <v>925 Silver Bracelet</v>
      </c>
      <c r="M476" s="106" t="str">
        <f>IFERROR(VLOOKUP(Inventory[[#This Row],[Short Description]],Map!$G$12:$H$32,2,FALSE), IF(F475 = "925 Silver", "7113.11.10.00", "7113.19.29.00"))</f>
        <v>7113.11.10.00</v>
      </c>
      <c r="N476" s="106" t="str">
        <f>Inventory[[#This Row],[ASIN]] &amp; " " &amp; Inventory[[#This Row],[Short Description]]</f>
        <v>B077T8TYX9 rolo chain, Bunny, Big Tag, none multiple tags</v>
      </c>
      <c r="O476" s="33">
        <f>Inventory[[#This Row],[Total Price GBP]]/ EURtoGBP</f>
        <v>5.795404755012969</v>
      </c>
      <c r="P476" s="33">
        <f>Inventory[[#This Row],[Total Price GBP]]/USDtoGBP</f>
        <v>6.9988591235162447</v>
      </c>
      <c r="Q476" s="33">
        <f>Inventory[[#This Row],[Total Price GBP]]/ CADtoGBP</f>
        <v>8.9589420109039928</v>
      </c>
      <c r="R476" s="33">
        <f>Inventory[[#This Row],[Total Price GBP]]/AUDtoGBP</f>
        <v>9.1701069581148076</v>
      </c>
      <c r="S476" s="33">
        <f>IFERROR(VLOOKUP(Inventory[[#This Row],[Assigned Item SKU]],skuQuantity[#All],2,FALSE),0)</f>
        <v>0</v>
      </c>
      <c r="T476" s="33" t="str">
        <f>PROPER(Inventory[[#This Row],[METAL]] &amp; " " &amp; Inventory[[#This Row],[Item Type]])</f>
        <v>925 Silver Bracelet</v>
      </c>
      <c r="U476" s="33">
        <f>Inventory[[#This Row],[Quantity]]*Inventory[[#This Row],[Weight (g)]]</f>
        <v>0</v>
      </c>
      <c r="V476" s="33">
        <f>Inventory[[#This Row],[Total Price GBP]]*Inventory[[#This Row],[Quantity]]</f>
        <v>0</v>
      </c>
      <c r="W476" s="33">
        <f>Inventory[[#This Row],[Total Cost GBP]]/EURtoGBP</f>
        <v>0</v>
      </c>
      <c r="X476" s="33">
        <f>Inventory[[#This Row],[Total Cost GBP]]/USDtoGBP</f>
        <v>0</v>
      </c>
      <c r="Y476" s="33">
        <f>Inventory[[#This Row],[Total Cost GBP]]/CADtoGBP</f>
        <v>0</v>
      </c>
      <c r="Z476" s="33">
        <f>Inventory[[#This Row],[Total Cost GBP]]*AUDtoGBP</f>
        <v>0</v>
      </c>
      <c r="AA476" s="33"/>
      <c r="AB476" s="33"/>
    </row>
    <row r="477" spans="1:28" x14ac:dyDescent="0.25">
      <c r="A477" t="s">
        <v>1097</v>
      </c>
      <c r="B477" t="s">
        <v>1098</v>
      </c>
      <c r="C477" t="s">
        <v>113</v>
      </c>
      <c r="D477" t="s">
        <v>3270</v>
      </c>
      <c r="E477">
        <v>2.6</v>
      </c>
      <c r="F477" t="s">
        <v>116</v>
      </c>
      <c r="G477" t="s">
        <v>1413</v>
      </c>
      <c r="H477">
        <v>3.8669119600000017</v>
      </c>
      <c r="I477" t="str">
        <f>IF(Inventory[[#This Row],[METAL]] = "925 Silver",  "7113.11.00"," 7113.19.00")</f>
        <v>7113.11.00</v>
      </c>
      <c r="J477" t="str">
        <f>IF(Inventory[[#This Row],[METAL]]= "925 Silver", "7113.11.10.00"," 7113.19.10.00")</f>
        <v>7113.11.10.00</v>
      </c>
      <c r="K477" t="str">
        <f>IF(Inventory[[#This Row],[METAL]] = "925 Silver",  "7113.11.00"," 7113.19.00")</f>
        <v>7113.11.00</v>
      </c>
      <c r="L477" s="106" t="str">
        <f>PROPER(Inventory[[#This Row],[METAL]] &amp; " " &amp; Inventory[[#This Row],[Item Type]])</f>
        <v>925 Silver Bracelet</v>
      </c>
      <c r="M477" s="106" t="str">
        <f>IFERROR(VLOOKUP(Inventory[[#This Row],[Short Description]],Map!$G$12:$H$32,2,FALSE), IF(F476 = "925 Silver", "7113.11.10.00", "7113.19.29.00"))</f>
        <v>7113.11.10.00</v>
      </c>
      <c r="N477" s="106" t="str">
        <f>Inventory[[#This Row],[ASIN]] &amp; " " &amp; Inventory[[#This Row],[Short Description]]</f>
        <v xml:space="preserve">B0784Y55C4 trace with balls chain, Butterfly, Big Tag, no beads </v>
      </c>
      <c r="O477" s="33">
        <f>Inventory[[#This Row],[Total Price GBP]]/ EURtoGBP</f>
        <v>4.3894047550129711</v>
      </c>
      <c r="P477" s="33">
        <f>Inventory[[#This Row],[Total Price GBP]]/USDtoGBP</f>
        <v>5.3008938659297087</v>
      </c>
      <c r="Q477" s="33">
        <f>Inventory[[#This Row],[Total Price GBP]]/ CADtoGBP</f>
        <v>6.7854488728388134</v>
      </c>
      <c r="R477" s="33">
        <f>Inventory[[#This Row],[Total Price GBP]]/AUDtoGBP</f>
        <v>6.9453839356275617</v>
      </c>
      <c r="S477" s="33">
        <f>IFERROR(VLOOKUP(Inventory[[#This Row],[Assigned Item SKU]],skuQuantity[#All],2,FALSE),0)</f>
        <v>0</v>
      </c>
      <c r="T477" s="33" t="str">
        <f>PROPER(Inventory[[#This Row],[METAL]] &amp; " " &amp; Inventory[[#This Row],[Item Type]])</f>
        <v>925 Silver Bracelet</v>
      </c>
      <c r="U477" s="33">
        <f>Inventory[[#This Row],[Quantity]]*Inventory[[#This Row],[Weight (g)]]</f>
        <v>0</v>
      </c>
      <c r="V477" s="33">
        <f>Inventory[[#This Row],[Total Price GBP]]*Inventory[[#This Row],[Quantity]]</f>
        <v>0</v>
      </c>
      <c r="W477" s="33">
        <f>Inventory[[#This Row],[Total Cost GBP]]/EURtoGBP</f>
        <v>0</v>
      </c>
      <c r="X477" s="33">
        <f>Inventory[[#This Row],[Total Cost GBP]]/USDtoGBP</f>
        <v>0</v>
      </c>
      <c r="Y477" s="33">
        <f>Inventory[[#This Row],[Total Cost GBP]]/CADtoGBP</f>
        <v>0</v>
      </c>
      <c r="Z477" s="33">
        <f>Inventory[[#This Row],[Total Cost GBP]]*AUDtoGBP</f>
        <v>0</v>
      </c>
      <c r="AA477" s="33"/>
      <c r="AB477" s="33"/>
    </row>
    <row r="478" spans="1:28" x14ac:dyDescent="0.25">
      <c r="A478" t="s">
        <v>1099</v>
      </c>
      <c r="B478" t="s">
        <v>1100</v>
      </c>
      <c r="C478" t="s">
        <v>113</v>
      </c>
      <c r="D478" t="s">
        <v>3271</v>
      </c>
      <c r="E478">
        <v>4.3</v>
      </c>
      <c r="F478" t="s">
        <v>116</v>
      </c>
      <c r="G478" t="s">
        <v>1413</v>
      </c>
      <c r="H478">
        <v>5.679056965</v>
      </c>
      <c r="I478" t="str">
        <f>IF(Inventory[[#This Row],[METAL]] = "925 Silver",  "7113.11.00"," 7113.19.00")</f>
        <v>7113.11.00</v>
      </c>
      <c r="J478" t="str">
        <f>IF(Inventory[[#This Row],[METAL]]= "925 Silver", "7113.11.10.00"," 7113.19.10.00")</f>
        <v>7113.11.10.00</v>
      </c>
      <c r="K478" t="str">
        <f>IF(Inventory[[#This Row],[METAL]] = "925 Silver",  "7113.11.00"," 7113.19.00")</f>
        <v>7113.11.00</v>
      </c>
      <c r="L478" s="106" t="str">
        <f>PROPER(Inventory[[#This Row],[METAL]] &amp; " " &amp; Inventory[[#This Row],[Item Type]])</f>
        <v>925 Silver Bracelet</v>
      </c>
      <c r="M478" s="106" t="str">
        <f>IFERROR(VLOOKUP(Inventory[[#This Row],[Short Description]],Map!$G$12:$H$32,2,FALSE), IF(F477 = "925 Silver", "7113.11.10.00", "7113.19.29.00"))</f>
        <v>7113.11.10.00</v>
      </c>
      <c r="N478" s="106" t="str">
        <f>Inventory[[#This Row],[ASIN]] &amp; " " &amp; Inventory[[#This Row],[Short Description]]</f>
        <v xml:space="preserve">B077T8QPFX rolo chain - thick, Angel, Big Tag, Big Circles </v>
      </c>
      <c r="O478" s="33">
        <f>Inventory[[#This Row],[Total Price GBP]]/ EURtoGBP</f>
        <v>6.4464047550129688</v>
      </c>
      <c r="P478" s="33">
        <f>Inventory[[#This Row],[Total Price GBP]]/USDtoGBP</f>
        <v>7.7850436062252308</v>
      </c>
      <c r="Q478" s="33">
        <f>Inventory[[#This Row],[Total Price GBP]]/ CADtoGBP</f>
        <v>9.9653033429668891</v>
      </c>
      <c r="R478" s="33">
        <f>Inventory[[#This Row],[Total Price GBP]]/AUDtoGBP</f>
        <v>10.200188528270708</v>
      </c>
      <c r="S478" s="33">
        <f>IFERROR(VLOOKUP(Inventory[[#This Row],[Assigned Item SKU]],skuQuantity[#All],2,FALSE),0)</f>
        <v>0</v>
      </c>
      <c r="T478" s="33" t="str">
        <f>PROPER(Inventory[[#This Row],[METAL]] &amp; " " &amp; Inventory[[#This Row],[Item Type]])</f>
        <v>925 Silver Bracelet</v>
      </c>
      <c r="U478" s="33">
        <f>Inventory[[#This Row],[Quantity]]*Inventory[[#This Row],[Weight (g)]]</f>
        <v>0</v>
      </c>
      <c r="V478" s="33">
        <f>Inventory[[#This Row],[Total Price GBP]]*Inventory[[#This Row],[Quantity]]</f>
        <v>0</v>
      </c>
      <c r="W478" s="33">
        <f>Inventory[[#This Row],[Total Cost GBP]]/EURtoGBP</f>
        <v>0</v>
      </c>
      <c r="X478" s="33">
        <f>Inventory[[#This Row],[Total Cost GBP]]/USDtoGBP</f>
        <v>0</v>
      </c>
      <c r="Y478" s="33">
        <f>Inventory[[#This Row],[Total Cost GBP]]/CADtoGBP</f>
        <v>0</v>
      </c>
      <c r="Z478" s="33">
        <f>Inventory[[#This Row],[Total Cost GBP]]*AUDtoGBP</f>
        <v>0</v>
      </c>
      <c r="AA478" s="33"/>
      <c r="AB478" s="33"/>
    </row>
    <row r="479" spans="1:28" x14ac:dyDescent="0.25">
      <c r="A479" t="s">
        <v>1101</v>
      </c>
      <c r="B479" t="s">
        <v>1102</v>
      </c>
      <c r="C479" t="s">
        <v>113</v>
      </c>
      <c r="D479" t="s">
        <v>3272</v>
      </c>
      <c r="E479">
        <v>3.7</v>
      </c>
      <c r="F479" t="s">
        <v>116</v>
      </c>
      <c r="G479" t="s">
        <v>1413</v>
      </c>
      <c r="H479">
        <v>4.9346415400000012</v>
      </c>
      <c r="I479" t="str">
        <f>IF(Inventory[[#This Row],[METAL]] = "925 Silver",  "7113.11.00"," 7113.19.00")</f>
        <v>7113.11.00</v>
      </c>
      <c r="J479" t="str">
        <f>IF(Inventory[[#This Row],[METAL]]= "925 Silver", "7113.11.10.00"," 7113.19.10.00")</f>
        <v>7113.11.10.00</v>
      </c>
      <c r="K479" t="str">
        <f>IF(Inventory[[#This Row],[METAL]] = "925 Silver",  "7113.11.00"," 7113.19.00")</f>
        <v>7113.11.00</v>
      </c>
      <c r="L479" s="106" t="str">
        <f>PROPER(Inventory[[#This Row],[METAL]] &amp; " " &amp; Inventory[[#This Row],[Item Type]])</f>
        <v>925 Silver Bracelet</v>
      </c>
      <c r="M479" s="106" t="str">
        <f>IFERROR(VLOOKUP(Inventory[[#This Row],[Short Description]],Map!$G$12:$H$32,2,FALSE), IF(F478 = "925 Silver", "7113.11.10.00", "7113.19.29.00"))</f>
        <v>7113.11.10.00</v>
      </c>
      <c r="N479" s="106" t="str">
        <f>Inventory[[#This Row],[ASIN]] &amp; " " &amp; Inventory[[#This Row],[Short Description]]</f>
        <v xml:space="preserve">B077T8SQNQ rolo chain, Irish Flower, Large tag, rings </v>
      </c>
      <c r="O479" s="33">
        <f>Inventory[[#This Row],[Total Price GBP]]/ EURtoGBP</f>
        <v>5.60140475501297</v>
      </c>
      <c r="P479" s="33">
        <f>Inventory[[#This Row],[Total Price GBP]]/USDtoGBP</f>
        <v>6.7645737323556565</v>
      </c>
      <c r="Q479" s="33">
        <f>Inventory[[#This Row],[Total Price GBP]]/ CADtoGBP</f>
        <v>8.6590432422093677</v>
      </c>
      <c r="R479" s="33">
        <f>Inventory[[#This Row],[Total Price GBP]]/AUDtoGBP</f>
        <v>8.8631394855952319</v>
      </c>
      <c r="S479" s="33">
        <f>IFERROR(VLOOKUP(Inventory[[#This Row],[Assigned Item SKU]],skuQuantity[#All],2,FALSE),0)</f>
        <v>0</v>
      </c>
      <c r="T479" s="33" t="str">
        <f>PROPER(Inventory[[#This Row],[METAL]] &amp; " " &amp; Inventory[[#This Row],[Item Type]])</f>
        <v>925 Silver Bracelet</v>
      </c>
      <c r="U479" s="33">
        <f>Inventory[[#This Row],[Quantity]]*Inventory[[#This Row],[Weight (g)]]</f>
        <v>0</v>
      </c>
      <c r="V479" s="33">
        <f>Inventory[[#This Row],[Total Price GBP]]*Inventory[[#This Row],[Quantity]]</f>
        <v>0</v>
      </c>
      <c r="W479" s="33">
        <f>Inventory[[#This Row],[Total Cost GBP]]/EURtoGBP</f>
        <v>0</v>
      </c>
      <c r="X479" s="33">
        <f>Inventory[[#This Row],[Total Cost GBP]]/USDtoGBP</f>
        <v>0</v>
      </c>
      <c r="Y479" s="33">
        <f>Inventory[[#This Row],[Total Cost GBP]]/CADtoGBP</f>
        <v>0</v>
      </c>
      <c r="Z479" s="33">
        <f>Inventory[[#This Row],[Total Cost GBP]]*AUDtoGBP</f>
        <v>0</v>
      </c>
      <c r="AA479" s="33"/>
      <c r="AB479" s="33"/>
    </row>
    <row r="480" spans="1:28" x14ac:dyDescent="0.25">
      <c r="A480" t="s">
        <v>1103</v>
      </c>
      <c r="B480" t="s">
        <v>1104</v>
      </c>
      <c r="C480" t="s">
        <v>113</v>
      </c>
      <c r="D480" t="s">
        <v>3273</v>
      </c>
      <c r="E480">
        <v>1.9</v>
      </c>
      <c r="F480" t="s">
        <v>116</v>
      </c>
      <c r="G480" t="s">
        <v>1413</v>
      </c>
      <c r="H480">
        <v>2.8220874699999996</v>
      </c>
      <c r="I480" t="str">
        <f>IF(Inventory[[#This Row],[METAL]] = "925 Silver",  "7113.11.00"," 7113.19.00")</f>
        <v>7113.11.00</v>
      </c>
      <c r="J480" t="str">
        <f>IF(Inventory[[#This Row],[METAL]]= "925 Silver", "7113.11.10.00"," 7113.19.10.00")</f>
        <v>7113.11.10.00</v>
      </c>
      <c r="K480" t="str">
        <f>IF(Inventory[[#This Row],[METAL]] = "925 Silver",  "7113.11.00"," 7113.19.00")</f>
        <v>7113.11.00</v>
      </c>
      <c r="L480" s="106" t="str">
        <f>PROPER(Inventory[[#This Row],[METAL]] &amp; " " &amp; Inventory[[#This Row],[Item Type]])</f>
        <v>925 Silver Bracelet</v>
      </c>
      <c r="M480" s="106" t="str">
        <f>IFERROR(VLOOKUP(Inventory[[#This Row],[Short Description]],Map!$G$12:$H$32,2,FALSE), IF(F479 = "925 Silver", "7113.11.10.00", "7113.19.29.00"))</f>
        <v>7113.11.10.00</v>
      </c>
      <c r="N480" s="106" t="str">
        <f>Inventory[[#This Row],[ASIN]] &amp; " " &amp; Inventory[[#This Row],[Short Description]]</f>
        <v xml:space="preserve">B077T3Y2V8 tace chain - thick, Buterrfly, Medium Tag, with beads </v>
      </c>
      <c r="O480" s="33">
        <f>Inventory[[#This Row],[Total Price GBP]]/ EURtoGBP</f>
        <v>3.2034047550129681</v>
      </c>
      <c r="P480" s="33">
        <f>Inventory[[#This Row],[Total Price GBP]]/USDtoGBP</f>
        <v>3.8686130725458985</v>
      </c>
      <c r="Q480" s="33">
        <f>Inventory[[#This Row],[Total Price GBP]]/ CADtoGBP</f>
        <v>4.9520471219531013</v>
      </c>
      <c r="R480" s="33">
        <f>Inventory[[#This Row],[Total Price GBP]]/AUDtoGBP</f>
        <v>5.0687683562037495</v>
      </c>
      <c r="S480" s="33">
        <f>IFERROR(VLOOKUP(Inventory[[#This Row],[Assigned Item SKU]],skuQuantity[#All],2,FALSE),0)</f>
        <v>0</v>
      </c>
      <c r="T480" s="33" t="str">
        <f>PROPER(Inventory[[#This Row],[METAL]] &amp; " " &amp; Inventory[[#This Row],[Item Type]])</f>
        <v>925 Silver Bracelet</v>
      </c>
      <c r="U480" s="33">
        <f>Inventory[[#This Row],[Quantity]]*Inventory[[#This Row],[Weight (g)]]</f>
        <v>0</v>
      </c>
      <c r="V480" s="33">
        <f>Inventory[[#This Row],[Total Price GBP]]*Inventory[[#This Row],[Quantity]]</f>
        <v>0</v>
      </c>
      <c r="W480" s="33">
        <f>Inventory[[#This Row],[Total Cost GBP]]/EURtoGBP</f>
        <v>0</v>
      </c>
      <c r="X480" s="33">
        <f>Inventory[[#This Row],[Total Cost GBP]]/USDtoGBP</f>
        <v>0</v>
      </c>
      <c r="Y480" s="33">
        <f>Inventory[[#This Row],[Total Cost GBP]]/CADtoGBP</f>
        <v>0</v>
      </c>
      <c r="Z480" s="33">
        <f>Inventory[[#This Row],[Total Cost GBP]]*AUDtoGBP</f>
        <v>0</v>
      </c>
      <c r="AA480" s="33"/>
      <c r="AB480" s="33"/>
    </row>
    <row r="481" spans="1:28" x14ac:dyDescent="0.25">
      <c r="A481" t="s">
        <v>1105</v>
      </c>
      <c r="B481" t="s">
        <v>1106</v>
      </c>
      <c r="C481" t="s">
        <v>113</v>
      </c>
      <c r="D481" t="s">
        <v>3274</v>
      </c>
      <c r="E481">
        <v>2.9</v>
      </c>
      <c r="F481" t="s">
        <v>116</v>
      </c>
      <c r="G481" t="s">
        <v>1413</v>
      </c>
      <c r="H481">
        <v>4.2492507700000006</v>
      </c>
      <c r="I481" t="str">
        <f>IF(Inventory[[#This Row],[METAL]] = "925 Silver",  "7113.11.00"," 7113.19.00")</f>
        <v>7113.11.00</v>
      </c>
      <c r="J481" t="str">
        <f>IF(Inventory[[#This Row],[METAL]]= "925 Silver", "7113.11.10.00"," 7113.19.10.00")</f>
        <v>7113.11.10.00</v>
      </c>
      <c r="K481" t="str">
        <f>IF(Inventory[[#This Row],[METAL]] = "925 Silver",  "7113.11.00"," 7113.19.00")</f>
        <v>7113.11.00</v>
      </c>
      <c r="L481" s="106" t="str">
        <f>PROPER(Inventory[[#This Row],[METAL]] &amp; " " &amp; Inventory[[#This Row],[Item Type]])</f>
        <v>925 Silver Bracelet</v>
      </c>
      <c r="M481" s="106" t="str">
        <f>IFERROR(VLOOKUP(Inventory[[#This Row],[Short Description]],Map!$G$12:$H$32,2,FALSE), IF(F480 = "925 Silver", "7113.11.10.00", "7113.19.29.00"))</f>
        <v>7113.11.10.00</v>
      </c>
      <c r="N481" s="106" t="str">
        <f>Inventory[[#This Row],[ASIN]] &amp; " " &amp; Inventory[[#This Row],[Short Description]]</f>
        <v xml:space="preserve">B078C9RDKG snake chain, Teddy, small, with beads </v>
      </c>
      <c r="O481" s="33">
        <f>Inventory[[#This Row],[Total Price GBP]]/ EURtoGBP</f>
        <v>4.8234047550129695</v>
      </c>
      <c r="P481" s="33">
        <f>Inventory[[#This Row],[Total Price GBP]]/USDtoGBP</f>
        <v>5.8250168544023655</v>
      </c>
      <c r="Q481" s="33">
        <f>Inventory[[#This Row],[Total Price GBP]]/ CADtoGBP</f>
        <v>7.4563564275474095</v>
      </c>
      <c r="R481" s="33">
        <f>Inventory[[#This Row],[Total Price GBP]]/AUDtoGBP</f>
        <v>7.632104982398161</v>
      </c>
      <c r="S481" s="33">
        <f>IFERROR(VLOOKUP(Inventory[[#This Row],[Assigned Item SKU]],skuQuantity[#All],2,FALSE),0)</f>
        <v>0</v>
      </c>
      <c r="T481" s="33" t="str">
        <f>PROPER(Inventory[[#This Row],[METAL]] &amp; " " &amp; Inventory[[#This Row],[Item Type]])</f>
        <v>925 Silver Bracelet</v>
      </c>
      <c r="U481" s="33">
        <f>Inventory[[#This Row],[Quantity]]*Inventory[[#This Row],[Weight (g)]]</f>
        <v>0</v>
      </c>
      <c r="V481" s="33">
        <f>Inventory[[#This Row],[Total Price GBP]]*Inventory[[#This Row],[Quantity]]</f>
        <v>0</v>
      </c>
      <c r="W481" s="33">
        <f>Inventory[[#This Row],[Total Cost GBP]]/EURtoGBP</f>
        <v>0</v>
      </c>
      <c r="X481" s="33">
        <f>Inventory[[#This Row],[Total Cost GBP]]/USDtoGBP</f>
        <v>0</v>
      </c>
      <c r="Y481" s="33">
        <f>Inventory[[#This Row],[Total Cost GBP]]/CADtoGBP</f>
        <v>0</v>
      </c>
      <c r="Z481" s="33">
        <f>Inventory[[#This Row],[Total Cost GBP]]*AUDtoGBP</f>
        <v>0</v>
      </c>
      <c r="AA481" s="33"/>
      <c r="AB481" s="33"/>
    </row>
    <row r="482" spans="1:28" x14ac:dyDescent="0.25">
      <c r="A482" t="s">
        <v>1107</v>
      </c>
      <c r="B482" t="s">
        <v>1108</v>
      </c>
      <c r="C482" t="s">
        <v>113</v>
      </c>
      <c r="D482" t="s">
        <v>3275</v>
      </c>
      <c r="E482">
        <v>2.4</v>
      </c>
      <c r="F482" t="s">
        <v>116</v>
      </c>
      <c r="G482" t="s">
        <v>1413</v>
      </c>
      <c r="H482">
        <v>3.5779554399999993</v>
      </c>
      <c r="I482" t="str">
        <f>IF(Inventory[[#This Row],[METAL]] = "925 Silver",  "7113.11.00"," 7113.19.00")</f>
        <v>7113.11.00</v>
      </c>
      <c r="J482" t="str">
        <f>IF(Inventory[[#This Row],[METAL]]= "925 Silver", "7113.11.10.00"," 7113.19.10.00")</f>
        <v>7113.11.10.00</v>
      </c>
      <c r="K482" t="str">
        <f>IF(Inventory[[#This Row],[METAL]] = "925 Silver",  "7113.11.00"," 7113.19.00")</f>
        <v>7113.11.00</v>
      </c>
      <c r="L482" s="106" t="str">
        <f>PROPER(Inventory[[#This Row],[METAL]] &amp; " " &amp; Inventory[[#This Row],[Item Type]])</f>
        <v>925 Silver Bracelet</v>
      </c>
      <c r="M482" s="106" t="str">
        <f>IFERROR(VLOOKUP(Inventory[[#This Row],[Short Description]],Map!$G$12:$H$32,2,FALSE), IF(F481 = "925 Silver", "7113.11.10.00", "7113.19.29.00"))</f>
        <v>7113.11.10.00</v>
      </c>
      <c r="N482" s="106" t="str">
        <f>Inventory[[#This Row],[ASIN]] &amp; " " &amp; Inventory[[#This Row],[Short Description]]</f>
        <v xml:space="preserve">B077T8SNV2 trace with balls chain, Butterfly, Medium Tag, no beads </v>
      </c>
      <c r="O482" s="33">
        <f>Inventory[[#This Row],[Total Price GBP]]/ EURtoGBP</f>
        <v>4.0614047550129682</v>
      </c>
      <c r="P482" s="33">
        <f>Inventory[[#This Row],[Total Price GBP]]/USDtoGBP</f>
        <v>4.904782482936545</v>
      </c>
      <c r="Q482" s="33">
        <f>Inventory[[#This Row],[Total Price GBP]]/ CADtoGBP</f>
        <v>6.2784035319530487</v>
      </c>
      <c r="R482" s="33">
        <f>Inventory[[#This Row],[Total Price GBP]]/AUDtoGBP</f>
        <v>6.426387384151159</v>
      </c>
      <c r="S482" s="33">
        <f>IFERROR(VLOOKUP(Inventory[[#This Row],[Assigned Item SKU]],skuQuantity[#All],2,FALSE),0)</f>
        <v>0</v>
      </c>
      <c r="T482" s="33" t="str">
        <f>PROPER(Inventory[[#This Row],[METAL]] &amp; " " &amp; Inventory[[#This Row],[Item Type]])</f>
        <v>925 Silver Bracelet</v>
      </c>
      <c r="U482" s="33">
        <f>Inventory[[#This Row],[Quantity]]*Inventory[[#This Row],[Weight (g)]]</f>
        <v>0</v>
      </c>
      <c r="V482" s="33">
        <f>Inventory[[#This Row],[Total Price GBP]]*Inventory[[#This Row],[Quantity]]</f>
        <v>0</v>
      </c>
      <c r="W482" s="33">
        <f>Inventory[[#This Row],[Total Cost GBP]]/EURtoGBP</f>
        <v>0</v>
      </c>
      <c r="X482" s="33">
        <f>Inventory[[#This Row],[Total Cost GBP]]/USDtoGBP</f>
        <v>0</v>
      </c>
      <c r="Y482" s="33">
        <f>Inventory[[#This Row],[Total Cost GBP]]/CADtoGBP</f>
        <v>0</v>
      </c>
      <c r="Z482" s="33">
        <f>Inventory[[#This Row],[Total Cost GBP]]*AUDtoGBP</f>
        <v>0</v>
      </c>
      <c r="AA482" s="33"/>
      <c r="AB482" s="33"/>
    </row>
    <row r="483" spans="1:28" x14ac:dyDescent="0.25">
      <c r="A483" t="s">
        <v>1109</v>
      </c>
      <c r="B483" t="s">
        <v>1110</v>
      </c>
      <c r="C483" t="s">
        <v>113</v>
      </c>
      <c r="D483" t="s">
        <v>3276</v>
      </c>
      <c r="E483">
        <v>2.2999999999999998</v>
      </c>
      <c r="F483" t="s">
        <v>116</v>
      </c>
      <c r="G483" t="s">
        <v>1413</v>
      </c>
      <c r="H483">
        <v>2.8053491350000002</v>
      </c>
      <c r="I483" t="str">
        <f>IF(Inventory[[#This Row],[METAL]] = "925 Silver",  "7113.11.00"," 7113.19.00")</f>
        <v>7113.11.00</v>
      </c>
      <c r="J483" t="str">
        <f>IF(Inventory[[#This Row],[METAL]]= "925 Silver", "7113.11.10.00"," 7113.19.10.00")</f>
        <v>7113.11.10.00</v>
      </c>
      <c r="K483" t="str">
        <f>IF(Inventory[[#This Row],[METAL]] = "925 Silver",  "7113.11.00"," 7113.19.00")</f>
        <v>7113.11.00</v>
      </c>
      <c r="L483" s="106" t="str">
        <f>PROPER(Inventory[[#This Row],[METAL]] &amp; " " &amp; Inventory[[#This Row],[Item Type]])</f>
        <v>925 Silver Bracelet</v>
      </c>
      <c r="M483" s="106" t="str">
        <f>IFERROR(VLOOKUP(Inventory[[#This Row],[Short Description]],Map!$G$12:$H$32,2,FALSE), IF(F482 = "925 Silver", "7113.11.10.00", "7113.19.29.00"))</f>
        <v>7113.11.10.00</v>
      </c>
      <c r="N483" s="106" t="str">
        <f>Inventory[[#This Row],[ASIN]] &amp; " " &amp; Inventory[[#This Row],[Short Description]]</f>
        <v xml:space="preserve">B077T8SLKQ box chain, Sun, small tag, with beads </v>
      </c>
      <c r="O483" s="33">
        <f>Inventory[[#This Row],[Total Price GBP]]/ EURtoGBP</f>
        <v>3.1844047550129688</v>
      </c>
      <c r="P483" s="33">
        <f>Inventory[[#This Row],[Total Price GBP]]/USDtoGBP</f>
        <v>3.845667596092027</v>
      </c>
      <c r="Q483" s="33">
        <f>Inventory[[#This Row],[Total Price GBP]]/ CADtoGBP</f>
        <v>4.9226755930603296</v>
      </c>
      <c r="R483" s="33">
        <f>Inventory[[#This Row],[Total Price GBP]]/AUDtoGBP</f>
        <v>5.0387045315755445</v>
      </c>
      <c r="S483" s="33">
        <f>IFERROR(VLOOKUP(Inventory[[#This Row],[Assigned Item SKU]],skuQuantity[#All],2,FALSE),0)</f>
        <v>0</v>
      </c>
      <c r="T483" s="33" t="str">
        <f>PROPER(Inventory[[#This Row],[METAL]] &amp; " " &amp; Inventory[[#This Row],[Item Type]])</f>
        <v>925 Silver Bracelet</v>
      </c>
      <c r="U483" s="33">
        <f>Inventory[[#This Row],[Quantity]]*Inventory[[#This Row],[Weight (g)]]</f>
        <v>0</v>
      </c>
      <c r="V483" s="33">
        <f>Inventory[[#This Row],[Total Price GBP]]*Inventory[[#This Row],[Quantity]]</f>
        <v>0</v>
      </c>
      <c r="W483" s="33">
        <f>Inventory[[#This Row],[Total Cost GBP]]/EURtoGBP</f>
        <v>0</v>
      </c>
      <c r="X483" s="33">
        <f>Inventory[[#This Row],[Total Cost GBP]]/USDtoGBP</f>
        <v>0</v>
      </c>
      <c r="Y483" s="33">
        <f>Inventory[[#This Row],[Total Cost GBP]]/CADtoGBP</f>
        <v>0</v>
      </c>
      <c r="Z483" s="33">
        <f>Inventory[[#This Row],[Total Cost GBP]]*AUDtoGBP</f>
        <v>0</v>
      </c>
      <c r="AA483" s="33"/>
      <c r="AB483" s="33"/>
    </row>
    <row r="484" spans="1:28" x14ac:dyDescent="0.25">
      <c r="A484" t="s">
        <v>1111</v>
      </c>
      <c r="B484" t="s">
        <v>1112</v>
      </c>
      <c r="C484" t="s">
        <v>113</v>
      </c>
      <c r="D484" t="s">
        <v>3277</v>
      </c>
      <c r="E484">
        <v>3.1</v>
      </c>
      <c r="F484" t="s">
        <v>116</v>
      </c>
      <c r="G484" t="s">
        <v>1413</v>
      </c>
      <c r="H484">
        <v>4.8624024100000005</v>
      </c>
      <c r="I484" t="str">
        <f>IF(Inventory[[#This Row],[METAL]] = "925 Silver",  "7113.11.00"," 7113.19.00")</f>
        <v>7113.11.00</v>
      </c>
      <c r="J484" t="str">
        <f>IF(Inventory[[#This Row],[METAL]]= "925 Silver", "7113.11.10.00"," 7113.19.10.00")</f>
        <v>7113.11.10.00</v>
      </c>
      <c r="K484" t="str">
        <f>IF(Inventory[[#This Row],[METAL]] = "925 Silver",  "7113.11.00"," 7113.19.00")</f>
        <v>7113.11.00</v>
      </c>
      <c r="L484" s="106" t="str">
        <f>PROPER(Inventory[[#This Row],[METAL]] &amp; " " &amp; Inventory[[#This Row],[Item Type]])</f>
        <v>925 Silver Bracelet</v>
      </c>
      <c r="M484" s="106" t="str">
        <f>IFERROR(VLOOKUP(Inventory[[#This Row],[Short Description]],Map!$G$12:$H$32,2,FALSE), IF(F483 = "925 Silver", "7113.11.10.00", "7113.19.29.00"))</f>
        <v>7113.11.10.00</v>
      </c>
      <c r="N484" s="106" t="str">
        <f>Inventory[[#This Row],[ASIN]] &amp; " " &amp; Inventory[[#This Row],[Short Description]]</f>
        <v>B077TK8LZL trace chain, Hearts, small tags, rings multiple tags</v>
      </c>
      <c r="O484" s="33">
        <f>Inventory[[#This Row],[Total Price GBP]]/ EURtoGBP</f>
        <v>5.5194047550129692</v>
      </c>
      <c r="P484" s="33">
        <f>Inventory[[#This Row],[Total Price GBP]]/USDtoGBP</f>
        <v>6.6655458866073651</v>
      </c>
      <c r="Q484" s="33">
        <f>Inventory[[#This Row],[Total Price GBP]]/ CADtoGBP</f>
        <v>8.5322819069879259</v>
      </c>
      <c r="R484" s="33">
        <f>Inventory[[#This Row],[Total Price GBP]]/AUDtoGBP</f>
        <v>8.7333903477261305</v>
      </c>
      <c r="S484" s="33">
        <f>IFERROR(VLOOKUP(Inventory[[#This Row],[Assigned Item SKU]],skuQuantity[#All],2,FALSE),0)</f>
        <v>0</v>
      </c>
      <c r="T484" s="33" t="str">
        <f>PROPER(Inventory[[#This Row],[METAL]] &amp; " " &amp; Inventory[[#This Row],[Item Type]])</f>
        <v>925 Silver Bracelet</v>
      </c>
      <c r="U484" s="33">
        <f>Inventory[[#This Row],[Quantity]]*Inventory[[#This Row],[Weight (g)]]</f>
        <v>0</v>
      </c>
      <c r="V484" s="33">
        <f>Inventory[[#This Row],[Total Price GBP]]*Inventory[[#This Row],[Quantity]]</f>
        <v>0</v>
      </c>
      <c r="W484" s="33">
        <f>Inventory[[#This Row],[Total Cost GBP]]/EURtoGBP</f>
        <v>0</v>
      </c>
      <c r="X484" s="33">
        <f>Inventory[[#This Row],[Total Cost GBP]]/USDtoGBP</f>
        <v>0</v>
      </c>
      <c r="Y484" s="33">
        <f>Inventory[[#This Row],[Total Cost GBP]]/CADtoGBP</f>
        <v>0</v>
      </c>
      <c r="Z484" s="33">
        <f>Inventory[[#This Row],[Total Cost GBP]]*AUDtoGBP</f>
        <v>0</v>
      </c>
      <c r="AA484" s="33"/>
      <c r="AB484" s="33"/>
    </row>
    <row r="485" spans="1:28" x14ac:dyDescent="0.25">
      <c r="A485" t="s">
        <v>1113</v>
      </c>
      <c r="B485" t="s">
        <v>1114</v>
      </c>
      <c r="C485" t="s">
        <v>113</v>
      </c>
      <c r="D485" t="s">
        <v>3278</v>
      </c>
      <c r="E485">
        <v>2.7</v>
      </c>
      <c r="F485" t="s">
        <v>116</v>
      </c>
      <c r="G485" t="s">
        <v>1413</v>
      </c>
      <c r="H485">
        <v>4.2492507700000006</v>
      </c>
      <c r="I485" t="str">
        <f>IF(Inventory[[#This Row],[METAL]] = "925 Silver",  "7113.11.00"," 7113.19.00")</f>
        <v>7113.11.00</v>
      </c>
      <c r="J485" t="str">
        <f>IF(Inventory[[#This Row],[METAL]]= "925 Silver", "7113.11.10.00"," 7113.19.10.00")</f>
        <v>7113.11.10.00</v>
      </c>
      <c r="K485" t="str">
        <f>IF(Inventory[[#This Row],[METAL]] = "925 Silver",  "7113.11.00"," 7113.19.00")</f>
        <v>7113.11.00</v>
      </c>
      <c r="L485" s="106" t="str">
        <f>PROPER(Inventory[[#This Row],[METAL]] &amp; " " &amp; Inventory[[#This Row],[Item Type]])</f>
        <v>925 Silver Bracelet</v>
      </c>
      <c r="M485" s="106" t="str">
        <f>IFERROR(VLOOKUP(Inventory[[#This Row],[Short Description]],Map!$G$12:$H$32,2,FALSE), IF(F484 = "925 Silver", "7113.11.10.00", "7113.19.29.00"))</f>
        <v>7113.11.10.00</v>
      </c>
      <c r="N485" s="106" t="str">
        <f>Inventory[[#This Row],[ASIN]] &amp; " " &amp; Inventory[[#This Row],[Short Description]]</f>
        <v>B077TG89TW rolo chain, Hearts, small tags, rings multiple tags</v>
      </c>
      <c r="O485" s="33">
        <f>Inventory[[#This Row],[Total Price GBP]]/ EURtoGBP</f>
        <v>4.8234047550129695</v>
      </c>
      <c r="P485" s="33">
        <f>Inventory[[#This Row],[Total Price GBP]]/USDtoGBP</f>
        <v>5.8250168544023655</v>
      </c>
      <c r="Q485" s="33">
        <f>Inventory[[#This Row],[Total Price GBP]]/ CADtoGBP</f>
        <v>7.4563564275474095</v>
      </c>
      <c r="R485" s="33">
        <f>Inventory[[#This Row],[Total Price GBP]]/AUDtoGBP</f>
        <v>7.632104982398161</v>
      </c>
      <c r="S485" s="33">
        <f>IFERROR(VLOOKUP(Inventory[[#This Row],[Assigned Item SKU]],skuQuantity[#All],2,FALSE),0)</f>
        <v>0</v>
      </c>
      <c r="T485" s="33" t="str">
        <f>PROPER(Inventory[[#This Row],[METAL]] &amp; " " &amp; Inventory[[#This Row],[Item Type]])</f>
        <v>925 Silver Bracelet</v>
      </c>
      <c r="U485" s="33">
        <f>Inventory[[#This Row],[Quantity]]*Inventory[[#This Row],[Weight (g)]]</f>
        <v>0</v>
      </c>
      <c r="V485" s="33">
        <f>Inventory[[#This Row],[Total Price GBP]]*Inventory[[#This Row],[Quantity]]</f>
        <v>0</v>
      </c>
      <c r="W485" s="33">
        <f>Inventory[[#This Row],[Total Cost GBP]]/EURtoGBP</f>
        <v>0</v>
      </c>
      <c r="X485" s="33">
        <f>Inventory[[#This Row],[Total Cost GBP]]/USDtoGBP</f>
        <v>0</v>
      </c>
      <c r="Y485" s="33">
        <f>Inventory[[#This Row],[Total Cost GBP]]/CADtoGBP</f>
        <v>0</v>
      </c>
      <c r="Z485" s="33">
        <f>Inventory[[#This Row],[Total Cost GBP]]*AUDtoGBP</f>
        <v>0</v>
      </c>
      <c r="AA485" s="33"/>
      <c r="AB485" s="33"/>
    </row>
    <row r="486" spans="1:28" x14ac:dyDescent="0.25">
      <c r="A486" t="s">
        <v>1115</v>
      </c>
      <c r="B486" t="s">
        <v>1116</v>
      </c>
      <c r="C486" t="s">
        <v>113</v>
      </c>
      <c r="D486" t="s">
        <v>3279</v>
      </c>
      <c r="E486">
        <v>4</v>
      </c>
      <c r="F486" t="s">
        <v>116</v>
      </c>
      <c r="G486" t="s">
        <v>1413</v>
      </c>
      <c r="H486">
        <v>4.8676882000000008</v>
      </c>
      <c r="I486" t="str">
        <f>IF(Inventory[[#This Row],[METAL]] = "925 Silver",  "7113.11.00"," 7113.19.00")</f>
        <v>7113.11.00</v>
      </c>
      <c r="J486" t="str">
        <f>IF(Inventory[[#This Row],[METAL]]= "925 Silver", "7113.11.10.00"," 7113.19.10.00")</f>
        <v>7113.11.10.00</v>
      </c>
      <c r="K486" t="str">
        <f>IF(Inventory[[#This Row],[METAL]] = "925 Silver",  "7113.11.00"," 7113.19.00")</f>
        <v>7113.11.00</v>
      </c>
      <c r="L486" s="106" t="str">
        <f>PROPER(Inventory[[#This Row],[METAL]] &amp; " " &amp; Inventory[[#This Row],[Item Type]])</f>
        <v>925 Silver Bracelet</v>
      </c>
      <c r="M486" s="106" t="str">
        <f>IFERROR(VLOOKUP(Inventory[[#This Row],[Short Description]],Map!$G$12:$H$32,2,FALSE), IF(F485 = "925 Silver", "7113.11.10.00", "7113.19.29.00"))</f>
        <v>7113.11.10.00</v>
      </c>
      <c r="N486" s="106" t="str">
        <f>Inventory[[#This Row],[ASIN]] &amp; " " &amp; Inventory[[#This Row],[Short Description]]</f>
        <v>B077T8V8QJ rolo chain - thick, Hearts, Medium tag, Ring multiple tags</v>
      </c>
      <c r="O486" s="33">
        <f>Inventory[[#This Row],[Total Price GBP]]/ EURtoGBP</f>
        <v>5.5254047550129695</v>
      </c>
      <c r="P486" s="33">
        <f>Inventory[[#This Row],[Total Price GBP]]/USDtoGBP</f>
        <v>6.6727918265401671</v>
      </c>
      <c r="Q486" s="33">
        <f>Inventory[[#This Row],[Total Price GBP]]/ CADtoGBP</f>
        <v>8.5415571266382759</v>
      </c>
      <c r="R486" s="33">
        <f>Inventory[[#This Row],[Total Price GBP]]/AUDtoGBP</f>
        <v>8.7428841870824066</v>
      </c>
      <c r="S486" s="33">
        <f>IFERROR(VLOOKUP(Inventory[[#This Row],[Assigned Item SKU]],skuQuantity[#All],2,FALSE),0)</f>
        <v>0</v>
      </c>
      <c r="T486" s="33" t="str">
        <f>PROPER(Inventory[[#This Row],[METAL]] &amp; " " &amp; Inventory[[#This Row],[Item Type]])</f>
        <v>925 Silver Bracelet</v>
      </c>
      <c r="U486" s="33">
        <f>Inventory[[#This Row],[Quantity]]*Inventory[[#This Row],[Weight (g)]]</f>
        <v>0</v>
      </c>
      <c r="V486" s="33">
        <f>Inventory[[#This Row],[Total Price GBP]]*Inventory[[#This Row],[Quantity]]</f>
        <v>0</v>
      </c>
      <c r="W486" s="33">
        <f>Inventory[[#This Row],[Total Cost GBP]]/EURtoGBP</f>
        <v>0</v>
      </c>
      <c r="X486" s="33">
        <f>Inventory[[#This Row],[Total Cost GBP]]/USDtoGBP</f>
        <v>0</v>
      </c>
      <c r="Y486" s="33">
        <f>Inventory[[#This Row],[Total Cost GBP]]/CADtoGBP</f>
        <v>0</v>
      </c>
      <c r="Z486" s="33">
        <f>Inventory[[#This Row],[Total Cost GBP]]*AUDtoGBP</f>
        <v>0</v>
      </c>
      <c r="AA486" s="33"/>
      <c r="AB486" s="33"/>
    </row>
    <row r="487" spans="1:28" x14ac:dyDescent="0.25">
      <c r="A487" t="s">
        <v>1117</v>
      </c>
      <c r="B487" t="s">
        <v>1118</v>
      </c>
      <c r="C487" t="s">
        <v>113</v>
      </c>
      <c r="D487" t="s">
        <v>3280</v>
      </c>
      <c r="E487">
        <v>2.6</v>
      </c>
      <c r="F487" t="s">
        <v>116</v>
      </c>
      <c r="G487" t="s">
        <v>1413</v>
      </c>
      <c r="H487">
        <v>3.7294814200000008</v>
      </c>
      <c r="I487" t="str">
        <f>IF(Inventory[[#This Row],[METAL]] = "925 Silver",  "7113.11.00"," 7113.19.00")</f>
        <v>7113.11.00</v>
      </c>
      <c r="J487" t="str">
        <f>IF(Inventory[[#This Row],[METAL]]= "925 Silver", "7113.11.10.00"," 7113.19.10.00")</f>
        <v>7113.11.10.00</v>
      </c>
      <c r="K487" t="str">
        <f>IF(Inventory[[#This Row],[METAL]] = "925 Silver",  "7113.11.00"," 7113.19.00")</f>
        <v>7113.11.00</v>
      </c>
      <c r="L487" s="106" t="str">
        <f>PROPER(Inventory[[#This Row],[METAL]] &amp; " " &amp; Inventory[[#This Row],[Item Type]])</f>
        <v>925 Silver Bracelet</v>
      </c>
      <c r="M487" s="106" t="str">
        <f>IFERROR(VLOOKUP(Inventory[[#This Row],[Short Description]],Map!$G$12:$H$32,2,FALSE), IF(F486 = "925 Silver", "7113.11.10.00", "7113.19.29.00"))</f>
        <v>7113.11.10.00</v>
      </c>
      <c r="N487" s="106" t="str">
        <f>Inventory[[#This Row],[ASIN]] &amp; " " &amp; Inventory[[#This Row],[Short Description]]</f>
        <v>B077TK8MFG box chain, Flowers, small tag, rings multiple tags</v>
      </c>
      <c r="O487" s="33">
        <f>Inventory[[#This Row],[Total Price GBP]]/ EURtoGBP</f>
        <v>4.2334047550129696</v>
      </c>
      <c r="P487" s="33">
        <f>Inventory[[#This Row],[Total Price GBP]]/USDtoGBP</f>
        <v>5.1124994276768625</v>
      </c>
      <c r="Q487" s="33">
        <f>Inventory[[#This Row],[Total Price GBP]]/ CADtoGBP</f>
        <v>6.5442931619297307</v>
      </c>
      <c r="R487" s="33">
        <f>Inventory[[#This Row],[Total Price GBP]]/AUDtoGBP</f>
        <v>6.6985441123643952</v>
      </c>
      <c r="S487" s="33">
        <f>IFERROR(VLOOKUP(Inventory[[#This Row],[Assigned Item SKU]],skuQuantity[#All],2,FALSE),0)</f>
        <v>0</v>
      </c>
      <c r="T487" s="33" t="str">
        <f>PROPER(Inventory[[#This Row],[METAL]] &amp; " " &amp; Inventory[[#This Row],[Item Type]])</f>
        <v>925 Silver Bracelet</v>
      </c>
      <c r="U487" s="33">
        <f>Inventory[[#This Row],[Quantity]]*Inventory[[#This Row],[Weight (g)]]</f>
        <v>0</v>
      </c>
      <c r="V487" s="33">
        <f>Inventory[[#This Row],[Total Price GBP]]*Inventory[[#This Row],[Quantity]]</f>
        <v>0</v>
      </c>
      <c r="W487" s="33">
        <f>Inventory[[#This Row],[Total Cost GBP]]/EURtoGBP</f>
        <v>0</v>
      </c>
      <c r="X487" s="33">
        <f>Inventory[[#This Row],[Total Cost GBP]]/USDtoGBP</f>
        <v>0</v>
      </c>
      <c r="Y487" s="33">
        <f>Inventory[[#This Row],[Total Cost GBP]]/CADtoGBP</f>
        <v>0</v>
      </c>
      <c r="Z487" s="33">
        <f>Inventory[[#This Row],[Total Cost GBP]]*AUDtoGBP</f>
        <v>0</v>
      </c>
      <c r="AA487" s="33"/>
      <c r="AB487" s="33"/>
    </row>
    <row r="488" spans="1:28" x14ac:dyDescent="0.25">
      <c r="A488" t="s">
        <v>1119</v>
      </c>
      <c r="B488" t="s">
        <v>1120</v>
      </c>
      <c r="C488" t="s">
        <v>113</v>
      </c>
      <c r="D488" t="s">
        <v>3281</v>
      </c>
      <c r="E488">
        <v>3.8</v>
      </c>
      <c r="F488" t="s">
        <v>116</v>
      </c>
      <c r="G488" t="s">
        <v>1413</v>
      </c>
      <c r="H488">
        <v>4.8641643400000003</v>
      </c>
      <c r="I488" t="str">
        <f>IF(Inventory[[#This Row],[METAL]] = "925 Silver",  "7113.11.00"," 7113.19.00")</f>
        <v>7113.11.00</v>
      </c>
      <c r="J488" t="str">
        <f>IF(Inventory[[#This Row],[METAL]]= "925 Silver", "7113.11.10.00"," 7113.19.10.00")</f>
        <v>7113.11.10.00</v>
      </c>
      <c r="K488" t="str">
        <f>IF(Inventory[[#This Row],[METAL]] = "925 Silver",  "7113.11.00"," 7113.19.00")</f>
        <v>7113.11.00</v>
      </c>
      <c r="L488" s="106" t="str">
        <f>PROPER(Inventory[[#This Row],[METAL]] &amp; " " &amp; Inventory[[#This Row],[Item Type]])</f>
        <v>925 Silver Bracelet</v>
      </c>
      <c r="M488" s="106" t="str">
        <f>IFERROR(VLOOKUP(Inventory[[#This Row],[Short Description]],Map!$G$12:$H$32,2,FALSE), IF(F487 = "925 Silver", "7113.11.10.00", "7113.19.29.00"))</f>
        <v>7113.11.10.00</v>
      </c>
      <c r="N488" s="106" t="str">
        <f>Inventory[[#This Row],[ASIN]] &amp; " " &amp; Inventory[[#This Row],[Short Description]]</f>
        <v>B077TK8NL9 rolo chain, Flowers, Medium tags, rings multiple tags</v>
      </c>
      <c r="O488" s="33">
        <f>Inventory[[#This Row],[Total Price GBP]]/ EURtoGBP</f>
        <v>5.521404755012969</v>
      </c>
      <c r="P488" s="33">
        <f>Inventory[[#This Row],[Total Price GBP]]/USDtoGBP</f>
        <v>6.6679611999182988</v>
      </c>
      <c r="Q488" s="33">
        <f>Inventory[[#This Row],[Total Price GBP]]/ CADtoGBP</f>
        <v>8.5353736468713759</v>
      </c>
      <c r="R488" s="33">
        <f>Inventory[[#This Row],[Total Price GBP]]/AUDtoGBP</f>
        <v>8.736554960844888</v>
      </c>
      <c r="S488" s="33">
        <f>IFERROR(VLOOKUP(Inventory[[#This Row],[Assigned Item SKU]],skuQuantity[#All],2,FALSE),0)</f>
        <v>0</v>
      </c>
      <c r="T488" s="33" t="str">
        <f>PROPER(Inventory[[#This Row],[METAL]] &amp; " " &amp; Inventory[[#This Row],[Item Type]])</f>
        <v>925 Silver Bracelet</v>
      </c>
      <c r="U488" s="33">
        <f>Inventory[[#This Row],[Quantity]]*Inventory[[#This Row],[Weight (g)]]</f>
        <v>0</v>
      </c>
      <c r="V488" s="33">
        <f>Inventory[[#This Row],[Total Price GBP]]*Inventory[[#This Row],[Quantity]]</f>
        <v>0</v>
      </c>
      <c r="W488" s="33">
        <f>Inventory[[#This Row],[Total Cost GBP]]/EURtoGBP</f>
        <v>0</v>
      </c>
      <c r="X488" s="33">
        <f>Inventory[[#This Row],[Total Cost GBP]]/USDtoGBP</f>
        <v>0</v>
      </c>
      <c r="Y488" s="33">
        <f>Inventory[[#This Row],[Total Cost GBP]]/CADtoGBP</f>
        <v>0</v>
      </c>
      <c r="Z488" s="33">
        <f>Inventory[[#This Row],[Total Cost GBP]]*AUDtoGBP</f>
        <v>0</v>
      </c>
      <c r="AA488" s="33"/>
      <c r="AB488" s="33"/>
    </row>
    <row r="489" spans="1:28" x14ac:dyDescent="0.25">
      <c r="A489" t="s">
        <v>1121</v>
      </c>
      <c r="B489" t="s">
        <v>1122</v>
      </c>
      <c r="C489" t="s">
        <v>113</v>
      </c>
      <c r="D489" t="s">
        <v>3282</v>
      </c>
      <c r="E489">
        <v>3.4</v>
      </c>
      <c r="F489" t="s">
        <v>116</v>
      </c>
      <c r="G489" t="s">
        <v>1413</v>
      </c>
      <c r="H489">
        <v>5.1725020900000009</v>
      </c>
      <c r="I489" t="str">
        <f>IF(Inventory[[#This Row],[METAL]] = "925 Silver",  "7113.11.00"," 7113.19.00")</f>
        <v>7113.11.00</v>
      </c>
      <c r="J489" t="str">
        <f>IF(Inventory[[#This Row],[METAL]]= "925 Silver", "7113.11.10.00"," 7113.19.10.00")</f>
        <v>7113.11.10.00</v>
      </c>
      <c r="K489" t="str">
        <f>IF(Inventory[[#This Row],[METAL]] = "925 Silver",  "7113.11.00"," 7113.19.00")</f>
        <v>7113.11.00</v>
      </c>
      <c r="L489" s="106" t="str">
        <f>PROPER(Inventory[[#This Row],[METAL]] &amp; " " &amp; Inventory[[#This Row],[Item Type]])</f>
        <v>925 Silver Bracelet</v>
      </c>
      <c r="M489" s="106" t="str">
        <f>IFERROR(VLOOKUP(Inventory[[#This Row],[Short Description]],Map!$G$12:$H$32,2,FALSE), IF(F488 = "925 Silver", "7113.11.10.00", "7113.19.29.00"))</f>
        <v>7113.11.10.00</v>
      </c>
      <c r="N489" s="106" t="str">
        <f>Inventory[[#This Row],[ASIN]] &amp; " " &amp; Inventory[[#This Row],[Short Description]]</f>
        <v>B077TBB6MJ ball chain, Flowers, small tags, none multiple tags</v>
      </c>
      <c r="O489" s="33">
        <f>Inventory[[#This Row],[Total Price GBP]]/ EURtoGBP</f>
        <v>5.8714047550129695</v>
      </c>
      <c r="P489" s="33">
        <f>Inventory[[#This Row],[Total Price GBP]]/USDtoGBP</f>
        <v>7.0906410293317332</v>
      </c>
      <c r="Q489" s="33">
        <f>Inventory[[#This Row],[Total Price GBP]]/ CADtoGBP</f>
        <v>9.0764281264750846</v>
      </c>
      <c r="R489" s="33">
        <f>Inventory[[#This Row],[Total Price GBP]]/AUDtoGBP</f>
        <v>9.2903622566276329</v>
      </c>
      <c r="S489" s="33">
        <f>IFERROR(VLOOKUP(Inventory[[#This Row],[Assigned Item SKU]],skuQuantity[#All],2,FALSE),0)</f>
        <v>0</v>
      </c>
      <c r="T489" s="33" t="str">
        <f>PROPER(Inventory[[#This Row],[METAL]] &amp; " " &amp; Inventory[[#This Row],[Item Type]])</f>
        <v>925 Silver Bracelet</v>
      </c>
      <c r="U489" s="33">
        <f>Inventory[[#This Row],[Quantity]]*Inventory[[#This Row],[Weight (g)]]</f>
        <v>0</v>
      </c>
      <c r="V489" s="33">
        <f>Inventory[[#This Row],[Total Price GBP]]*Inventory[[#This Row],[Quantity]]</f>
        <v>0</v>
      </c>
      <c r="W489" s="33">
        <f>Inventory[[#This Row],[Total Cost GBP]]/EURtoGBP</f>
        <v>0</v>
      </c>
      <c r="X489" s="33">
        <f>Inventory[[#This Row],[Total Cost GBP]]/USDtoGBP</f>
        <v>0</v>
      </c>
      <c r="Y489" s="33">
        <f>Inventory[[#This Row],[Total Cost GBP]]/CADtoGBP</f>
        <v>0</v>
      </c>
      <c r="Z489" s="33">
        <f>Inventory[[#This Row],[Total Cost GBP]]*AUDtoGBP</f>
        <v>0</v>
      </c>
      <c r="AA489" s="33"/>
      <c r="AB489" s="33"/>
    </row>
    <row r="490" spans="1:28" x14ac:dyDescent="0.25">
      <c r="A490" t="s">
        <v>1123</v>
      </c>
      <c r="B490" t="s">
        <v>1124</v>
      </c>
      <c r="C490" t="s">
        <v>113</v>
      </c>
      <c r="D490" t="s">
        <v>3283</v>
      </c>
      <c r="E490">
        <v>2.6</v>
      </c>
      <c r="F490" t="s">
        <v>116</v>
      </c>
      <c r="G490" t="s">
        <v>1413</v>
      </c>
      <c r="H490">
        <v>3.7294814200000008</v>
      </c>
      <c r="I490" t="str">
        <f>IF(Inventory[[#This Row],[METAL]] = "925 Silver",  "7113.11.00"," 7113.19.00")</f>
        <v>7113.11.00</v>
      </c>
      <c r="J490" t="str">
        <f>IF(Inventory[[#This Row],[METAL]]= "925 Silver", "7113.11.10.00"," 7113.19.10.00")</f>
        <v>7113.11.10.00</v>
      </c>
      <c r="K490" t="str">
        <f>IF(Inventory[[#This Row],[METAL]] = "925 Silver",  "7113.11.00"," 7113.19.00")</f>
        <v>7113.11.00</v>
      </c>
      <c r="L490" s="106" t="str">
        <f>PROPER(Inventory[[#This Row],[METAL]] &amp; " " &amp; Inventory[[#This Row],[Item Type]])</f>
        <v>925 Silver Bracelet</v>
      </c>
      <c r="M490" s="106" t="str">
        <f>IFERROR(VLOOKUP(Inventory[[#This Row],[Short Description]],Map!$G$12:$H$32,2,FALSE), IF(F489 = "925 Silver", "7113.11.10.00", "7113.19.29.00"))</f>
        <v>7113.11.10.00</v>
      </c>
      <c r="N490" s="106" t="str">
        <f>Inventory[[#This Row],[ASIN]] &amp; " " &amp; Inventory[[#This Row],[Short Description]]</f>
        <v>B077TK8DG7 trace chain, Flowers, small tags, none multiple tags</v>
      </c>
      <c r="O490" s="33">
        <f>Inventory[[#This Row],[Total Price GBP]]/ EURtoGBP</f>
        <v>4.2334047550129696</v>
      </c>
      <c r="P490" s="33">
        <f>Inventory[[#This Row],[Total Price GBP]]/USDtoGBP</f>
        <v>5.1124994276768625</v>
      </c>
      <c r="Q490" s="33">
        <f>Inventory[[#This Row],[Total Price GBP]]/ CADtoGBP</f>
        <v>6.5442931619297307</v>
      </c>
      <c r="R490" s="33">
        <f>Inventory[[#This Row],[Total Price GBP]]/AUDtoGBP</f>
        <v>6.6985441123643952</v>
      </c>
      <c r="S490" s="33">
        <f>IFERROR(VLOOKUP(Inventory[[#This Row],[Assigned Item SKU]],skuQuantity[#All],2,FALSE),0)</f>
        <v>0</v>
      </c>
      <c r="T490" s="33" t="str">
        <f>PROPER(Inventory[[#This Row],[METAL]] &amp; " " &amp; Inventory[[#This Row],[Item Type]])</f>
        <v>925 Silver Bracelet</v>
      </c>
      <c r="U490" s="33">
        <f>Inventory[[#This Row],[Quantity]]*Inventory[[#This Row],[Weight (g)]]</f>
        <v>0</v>
      </c>
      <c r="V490" s="33">
        <f>Inventory[[#This Row],[Total Price GBP]]*Inventory[[#This Row],[Quantity]]</f>
        <v>0</v>
      </c>
      <c r="W490" s="33">
        <f>Inventory[[#This Row],[Total Cost GBP]]/EURtoGBP</f>
        <v>0</v>
      </c>
      <c r="X490" s="33">
        <f>Inventory[[#This Row],[Total Cost GBP]]/USDtoGBP</f>
        <v>0</v>
      </c>
      <c r="Y490" s="33">
        <f>Inventory[[#This Row],[Total Cost GBP]]/CADtoGBP</f>
        <v>0</v>
      </c>
      <c r="Z490" s="33">
        <f>Inventory[[#This Row],[Total Cost GBP]]*AUDtoGBP</f>
        <v>0</v>
      </c>
      <c r="AA490" s="33"/>
      <c r="AB490" s="33"/>
    </row>
    <row r="491" spans="1:28" x14ac:dyDescent="0.25">
      <c r="A491" t="s">
        <v>1125</v>
      </c>
      <c r="B491" t="s">
        <v>1126</v>
      </c>
      <c r="C491" t="s">
        <v>113</v>
      </c>
      <c r="D491" t="s">
        <v>3284</v>
      </c>
      <c r="E491">
        <v>3.2</v>
      </c>
      <c r="F491" t="s">
        <v>116</v>
      </c>
      <c r="G491" t="s">
        <v>1413</v>
      </c>
      <c r="H491">
        <v>4.3391092000000011</v>
      </c>
      <c r="I491" t="str">
        <f>IF(Inventory[[#This Row],[METAL]] = "925 Silver",  "7113.11.00"," 7113.19.00")</f>
        <v>7113.11.00</v>
      </c>
      <c r="J491" t="str">
        <f>IF(Inventory[[#This Row],[METAL]]= "925 Silver", "7113.11.10.00"," 7113.19.10.00")</f>
        <v>7113.11.10.00</v>
      </c>
      <c r="K491" t="str">
        <f>IF(Inventory[[#This Row],[METAL]] = "925 Silver",  "7113.11.00"," 7113.19.00")</f>
        <v>7113.11.00</v>
      </c>
      <c r="L491" s="106" t="str">
        <f>PROPER(Inventory[[#This Row],[METAL]] &amp; " " &amp; Inventory[[#This Row],[Item Type]])</f>
        <v>925 Silver Bracelet</v>
      </c>
      <c r="M491" s="106" t="str">
        <f>IFERROR(VLOOKUP(Inventory[[#This Row],[Short Description]],Map!$G$12:$H$32,2,FALSE), IF(F490 = "925 Silver", "7113.11.10.00", "7113.19.29.00"))</f>
        <v>7113.11.10.00</v>
      </c>
      <c r="N491" s="106" t="str">
        <f>Inventory[[#This Row],[ASIN]] &amp; " " &amp; Inventory[[#This Row],[Short Description]]</f>
        <v>B077T8SMSJ square snake chain, Roses, small, none multiple tags</v>
      </c>
      <c r="O491" s="33">
        <f>Inventory[[#This Row],[Total Price GBP]]/ EURtoGBP</f>
        <v>4.9254047550129698</v>
      </c>
      <c r="P491" s="33">
        <f>Inventory[[#This Row],[Total Price GBP]]/USDtoGBP</f>
        <v>5.9481978332599956</v>
      </c>
      <c r="Q491" s="33">
        <f>Inventory[[#This Row],[Total Price GBP]]/ CADtoGBP</f>
        <v>7.6140351616033479</v>
      </c>
      <c r="R491" s="33">
        <f>Inventory[[#This Row],[Total Price GBP]]/AUDtoGBP</f>
        <v>7.793500251454847</v>
      </c>
      <c r="S491" s="33">
        <f>IFERROR(VLOOKUP(Inventory[[#This Row],[Assigned Item SKU]],skuQuantity[#All],2,FALSE),0)</f>
        <v>0</v>
      </c>
      <c r="T491" s="33" t="str">
        <f>PROPER(Inventory[[#This Row],[METAL]] &amp; " " &amp; Inventory[[#This Row],[Item Type]])</f>
        <v>925 Silver Bracelet</v>
      </c>
      <c r="U491" s="33">
        <f>Inventory[[#This Row],[Quantity]]*Inventory[[#This Row],[Weight (g)]]</f>
        <v>0</v>
      </c>
      <c r="V491" s="33">
        <f>Inventory[[#This Row],[Total Price GBP]]*Inventory[[#This Row],[Quantity]]</f>
        <v>0</v>
      </c>
      <c r="W491" s="33">
        <f>Inventory[[#This Row],[Total Cost GBP]]/EURtoGBP</f>
        <v>0</v>
      </c>
      <c r="X491" s="33">
        <f>Inventory[[#This Row],[Total Cost GBP]]/USDtoGBP</f>
        <v>0</v>
      </c>
      <c r="Y491" s="33">
        <f>Inventory[[#This Row],[Total Cost GBP]]/CADtoGBP</f>
        <v>0</v>
      </c>
      <c r="Z491" s="33">
        <f>Inventory[[#This Row],[Total Cost GBP]]*AUDtoGBP</f>
        <v>0</v>
      </c>
      <c r="AA491" s="33"/>
      <c r="AB491" s="33"/>
    </row>
    <row r="492" spans="1:28" x14ac:dyDescent="0.25">
      <c r="A492" t="s">
        <v>1127</v>
      </c>
      <c r="B492" t="s">
        <v>1128</v>
      </c>
      <c r="C492" t="s">
        <v>113</v>
      </c>
      <c r="D492" t="s">
        <v>3285</v>
      </c>
      <c r="E492">
        <v>3.6</v>
      </c>
      <c r="F492" t="s">
        <v>116</v>
      </c>
      <c r="G492" t="s">
        <v>1413</v>
      </c>
      <c r="H492">
        <v>4.5562539500000012</v>
      </c>
      <c r="I492" t="str">
        <f>IF(Inventory[[#This Row],[METAL]] = "925 Silver",  "7113.11.00"," 7113.19.00")</f>
        <v>7113.11.00</v>
      </c>
      <c r="J492" t="str">
        <f>IF(Inventory[[#This Row],[METAL]]= "925 Silver", "7113.11.10.00"," 7113.19.10.00")</f>
        <v>7113.11.10.00</v>
      </c>
      <c r="K492" t="str">
        <f>IF(Inventory[[#This Row],[METAL]] = "925 Silver",  "7113.11.00"," 7113.19.00")</f>
        <v>7113.11.00</v>
      </c>
      <c r="L492" s="106" t="str">
        <f>PROPER(Inventory[[#This Row],[METAL]] &amp; " " &amp; Inventory[[#This Row],[Item Type]])</f>
        <v>925 Silver Bracelet</v>
      </c>
      <c r="M492" s="106" t="str">
        <f>IFERROR(VLOOKUP(Inventory[[#This Row],[Short Description]],Map!$G$12:$H$32,2,FALSE), IF(F491 = "925 Silver", "7113.11.10.00", "7113.19.29.00"))</f>
        <v>7113.11.10.00</v>
      </c>
      <c r="N492" s="106" t="str">
        <f>Inventory[[#This Row],[ASIN]] &amp; " " &amp; Inventory[[#This Row],[Short Description]]</f>
        <v>B077T3TTTN rolo chain - thick, moons and stars, medium tags, none multiple tags</v>
      </c>
      <c r="O492" s="33">
        <f>Inventory[[#This Row],[Total Price GBP]]/ EURtoGBP</f>
        <v>5.1718898594155283</v>
      </c>
      <c r="P492" s="33">
        <f>Inventory[[#This Row],[Total Price GBP]]/USDtoGBP</f>
        <v>6.2458672100652119</v>
      </c>
      <c r="Q492" s="33">
        <f>Inventory[[#This Row],[Total Price GBP]]/ CADtoGBP</f>
        <v>7.9950690755821823</v>
      </c>
      <c r="R492" s="33">
        <f>Inventory[[#This Row],[Total Price GBP]]/AUDtoGBP</f>
        <v>8.1835152489402994</v>
      </c>
      <c r="S492" s="33">
        <f>IFERROR(VLOOKUP(Inventory[[#This Row],[Assigned Item SKU]],skuQuantity[#All],2,FALSE),0)</f>
        <v>0</v>
      </c>
      <c r="T492" s="33" t="str">
        <f>PROPER(Inventory[[#This Row],[METAL]] &amp; " " &amp; Inventory[[#This Row],[Item Type]])</f>
        <v>925 Silver Bracelet</v>
      </c>
      <c r="U492" s="33">
        <f>Inventory[[#This Row],[Quantity]]*Inventory[[#This Row],[Weight (g)]]</f>
        <v>0</v>
      </c>
      <c r="V492" s="33">
        <f>Inventory[[#This Row],[Total Price GBP]]*Inventory[[#This Row],[Quantity]]</f>
        <v>0</v>
      </c>
      <c r="W492" s="33">
        <f>Inventory[[#This Row],[Total Cost GBP]]/EURtoGBP</f>
        <v>0</v>
      </c>
      <c r="X492" s="33">
        <f>Inventory[[#This Row],[Total Cost GBP]]/USDtoGBP</f>
        <v>0</v>
      </c>
      <c r="Y492" s="33">
        <f>Inventory[[#This Row],[Total Cost GBP]]/CADtoGBP</f>
        <v>0</v>
      </c>
      <c r="Z492" s="33">
        <f>Inventory[[#This Row],[Total Cost GBP]]*AUDtoGBP</f>
        <v>0</v>
      </c>
      <c r="AA492" s="33"/>
      <c r="AB492" s="33"/>
    </row>
    <row r="493" spans="1:28" x14ac:dyDescent="0.25">
      <c r="A493" t="s">
        <v>1129</v>
      </c>
      <c r="B493" t="s">
        <v>1130</v>
      </c>
      <c r="C493" t="s">
        <v>113</v>
      </c>
      <c r="D493" t="s">
        <v>3286</v>
      </c>
      <c r="E493">
        <v>4</v>
      </c>
      <c r="F493" t="s">
        <v>116</v>
      </c>
      <c r="G493" t="s">
        <v>1413</v>
      </c>
      <c r="H493">
        <v>4.8557820500000002</v>
      </c>
      <c r="I493" t="str">
        <f>IF(Inventory[[#This Row],[METAL]] = "925 Silver",  "7113.11.00"," 7113.19.00")</f>
        <v>7113.11.00</v>
      </c>
      <c r="J493" t="str">
        <f>IF(Inventory[[#This Row],[METAL]]= "925 Silver", "7113.11.10.00"," 7113.19.10.00")</f>
        <v>7113.11.10.00</v>
      </c>
      <c r="K493" t="str">
        <f>IF(Inventory[[#This Row],[METAL]] = "925 Silver",  "7113.11.00"," 7113.19.00")</f>
        <v>7113.11.00</v>
      </c>
      <c r="L493" s="106" t="str">
        <f>PROPER(Inventory[[#This Row],[METAL]] &amp; " " &amp; Inventory[[#This Row],[Item Type]])</f>
        <v>925 Silver Bracelet</v>
      </c>
      <c r="M493" s="106" t="str">
        <f>IFERROR(VLOOKUP(Inventory[[#This Row],[Short Description]],Map!$G$12:$H$32,2,FALSE), IF(F492 = "925 Silver", "7113.11.10.00", "7113.19.29.00"))</f>
        <v>7113.11.10.00</v>
      </c>
      <c r="N493" s="106" t="str">
        <f>Inventory[[#This Row],[ASIN]] &amp; " " &amp; Inventory[[#This Row],[Short Description]]</f>
        <v>B0784Y4YKW flat anchor chain, none, none, none 5 lines</v>
      </c>
      <c r="O493" s="33">
        <f>Inventory[[#This Row],[Total Price GBP]]/ EURtoGBP</f>
        <v>5.5118898594155272</v>
      </c>
      <c r="P493" s="33">
        <f>Inventory[[#This Row],[Total Price GBP]]/USDtoGBP</f>
        <v>6.6564704729239752</v>
      </c>
      <c r="Q493" s="33">
        <f>Inventory[[#This Row],[Total Price GBP]]/ CADtoGBP</f>
        <v>8.52066485576864</v>
      </c>
      <c r="R493" s="33">
        <f>Inventory[[#This Row],[Total Price GBP]]/AUDtoGBP</f>
        <v>8.7214994791292479</v>
      </c>
      <c r="S493" s="33">
        <f>IFERROR(VLOOKUP(Inventory[[#This Row],[Assigned Item SKU]],skuQuantity[#All],2,FALSE),0)</f>
        <v>0</v>
      </c>
      <c r="T493" s="33" t="str">
        <f>PROPER(Inventory[[#This Row],[METAL]] &amp; " " &amp; Inventory[[#This Row],[Item Type]])</f>
        <v>925 Silver Bracelet</v>
      </c>
      <c r="U493" s="33">
        <f>Inventory[[#This Row],[Quantity]]*Inventory[[#This Row],[Weight (g)]]</f>
        <v>0</v>
      </c>
      <c r="V493" s="33">
        <f>Inventory[[#This Row],[Total Price GBP]]*Inventory[[#This Row],[Quantity]]</f>
        <v>0</v>
      </c>
      <c r="W493" s="33">
        <f>Inventory[[#This Row],[Total Cost GBP]]/EURtoGBP</f>
        <v>0</v>
      </c>
      <c r="X493" s="33">
        <f>Inventory[[#This Row],[Total Cost GBP]]/USDtoGBP</f>
        <v>0</v>
      </c>
      <c r="Y493" s="33">
        <f>Inventory[[#This Row],[Total Cost GBP]]/CADtoGBP</f>
        <v>0</v>
      </c>
      <c r="Z493" s="33">
        <f>Inventory[[#This Row],[Total Cost GBP]]*AUDtoGBP</f>
        <v>0</v>
      </c>
      <c r="AA493" s="33"/>
      <c r="AB493" s="33"/>
    </row>
    <row r="494" spans="1:28" x14ac:dyDescent="0.25">
      <c r="A494" t="s">
        <v>1131</v>
      </c>
      <c r="B494" t="s">
        <v>1132</v>
      </c>
      <c r="C494" t="s">
        <v>113</v>
      </c>
      <c r="D494" t="s">
        <v>3287</v>
      </c>
      <c r="E494">
        <v>4.0999999999999996</v>
      </c>
      <c r="F494" t="s">
        <v>116</v>
      </c>
      <c r="G494" t="s">
        <v>1413</v>
      </c>
      <c r="H494">
        <v>5.18702489</v>
      </c>
      <c r="I494" t="str">
        <f>IF(Inventory[[#This Row],[METAL]] = "925 Silver",  "7113.11.00"," 7113.19.00")</f>
        <v>7113.11.00</v>
      </c>
      <c r="J494" t="str">
        <f>IF(Inventory[[#This Row],[METAL]]= "925 Silver", "7113.11.10.00"," 7113.19.10.00")</f>
        <v>7113.11.10.00</v>
      </c>
      <c r="K494" t="str">
        <f>IF(Inventory[[#This Row],[METAL]] = "925 Silver",  "7113.11.00"," 7113.19.00")</f>
        <v>7113.11.00</v>
      </c>
      <c r="L494" s="106" t="str">
        <f>PROPER(Inventory[[#This Row],[METAL]] &amp; " " &amp; Inventory[[#This Row],[Item Type]])</f>
        <v>925 Silver Bracelet</v>
      </c>
      <c r="M494" s="106" t="str">
        <f>IFERROR(VLOOKUP(Inventory[[#This Row],[Short Description]],Map!$G$12:$H$32,2,FALSE), IF(F493 = "925 Silver", "7113.11.10.00", "7113.19.29.00"))</f>
        <v>7113.11.10.00</v>
      </c>
      <c r="N494" s="106" t="str">
        <f>Inventory[[#This Row],[ASIN]] &amp; " " &amp; Inventory[[#This Row],[Short Description]]</f>
        <v>B078C7ZT6Z trace with beads chain, none, none, none 5 lines</v>
      </c>
      <c r="O494" s="33">
        <f>Inventory[[#This Row],[Total Price GBP]]/ EURtoGBP</f>
        <v>5.8878898594155276</v>
      </c>
      <c r="P494" s="33">
        <f>Inventory[[#This Row],[Total Price GBP]]/USDtoGBP</f>
        <v>7.1105493753795495</v>
      </c>
      <c r="Q494" s="33">
        <f>Inventory[[#This Row],[Total Price GBP]]/ CADtoGBP</f>
        <v>9.1019119538571953</v>
      </c>
      <c r="R494" s="33">
        <f>Inventory[[#This Row],[Total Price GBP]]/AUDtoGBP</f>
        <v>9.3164467454558508</v>
      </c>
      <c r="S494" s="33">
        <f>IFERROR(VLOOKUP(Inventory[[#This Row],[Assigned Item SKU]],skuQuantity[#All],2,FALSE),0)</f>
        <v>0</v>
      </c>
      <c r="T494" s="33" t="str">
        <f>PROPER(Inventory[[#This Row],[METAL]] &amp; " " &amp; Inventory[[#This Row],[Item Type]])</f>
        <v>925 Silver Bracelet</v>
      </c>
      <c r="U494" s="33">
        <f>Inventory[[#This Row],[Quantity]]*Inventory[[#This Row],[Weight (g)]]</f>
        <v>0</v>
      </c>
      <c r="V494" s="33">
        <f>Inventory[[#This Row],[Total Price GBP]]*Inventory[[#This Row],[Quantity]]</f>
        <v>0</v>
      </c>
      <c r="W494" s="33">
        <f>Inventory[[#This Row],[Total Cost GBP]]/EURtoGBP</f>
        <v>0</v>
      </c>
      <c r="X494" s="33">
        <f>Inventory[[#This Row],[Total Cost GBP]]/USDtoGBP</f>
        <v>0</v>
      </c>
      <c r="Y494" s="33">
        <f>Inventory[[#This Row],[Total Cost GBP]]/CADtoGBP</f>
        <v>0</v>
      </c>
      <c r="Z494" s="33">
        <f>Inventory[[#This Row],[Total Cost GBP]]*AUDtoGBP</f>
        <v>0</v>
      </c>
      <c r="AA494" s="33"/>
      <c r="AB494" s="33"/>
    </row>
    <row r="495" spans="1:28" x14ac:dyDescent="0.25">
      <c r="A495" t="s">
        <v>1133</v>
      </c>
      <c r="B495" t="s">
        <v>1134</v>
      </c>
      <c r="C495" t="s">
        <v>113</v>
      </c>
      <c r="D495" t="s">
        <v>3288</v>
      </c>
      <c r="E495">
        <v>3</v>
      </c>
      <c r="F495" t="s">
        <v>116</v>
      </c>
      <c r="G495" t="s">
        <v>1413</v>
      </c>
      <c r="H495">
        <v>4.08053285</v>
      </c>
      <c r="I495" t="str">
        <f>IF(Inventory[[#This Row],[METAL]] = "925 Silver",  "7113.11.00"," 7113.19.00")</f>
        <v>7113.11.00</v>
      </c>
      <c r="J495" t="str">
        <f>IF(Inventory[[#This Row],[METAL]]= "925 Silver", "7113.11.10.00"," 7113.19.10.00")</f>
        <v>7113.11.10.00</v>
      </c>
      <c r="K495" t="str">
        <f>IF(Inventory[[#This Row],[METAL]] = "925 Silver",  "7113.11.00"," 7113.19.00")</f>
        <v>7113.11.00</v>
      </c>
      <c r="L495" s="106" t="str">
        <f>PROPER(Inventory[[#This Row],[METAL]] &amp; " " &amp; Inventory[[#This Row],[Item Type]])</f>
        <v>925 Silver Bracelet</v>
      </c>
      <c r="M495" s="106" t="str">
        <f>IFERROR(VLOOKUP(Inventory[[#This Row],[Short Description]],Map!$G$12:$H$32,2,FALSE), IF(F494 = "925 Silver", "7113.11.10.00", "7113.19.29.00"))</f>
        <v>7113.11.10.00</v>
      </c>
      <c r="N495" s="106" t="str">
        <f>Inventory[[#This Row],[ASIN]] &amp; " " &amp; Inventory[[#This Row],[Short Description]]</f>
        <v>B077T8SKZB twisted chain, none, none, none 5 lines</v>
      </c>
      <c r="O495" s="33">
        <f>Inventory[[#This Row],[Total Price GBP]]/ EURtoGBP</f>
        <v>4.6318898594155273</v>
      </c>
      <c r="P495" s="33">
        <f>Inventory[[#This Row],[Total Price GBP]]/USDtoGBP</f>
        <v>5.5937326161130558</v>
      </c>
      <c r="Q495" s="33">
        <f>Inventory[[#This Row],[Total Price GBP]]/ CADtoGBP</f>
        <v>7.160299307050745</v>
      </c>
      <c r="R495" s="33">
        <f>Inventory[[#This Row],[Total Price GBP]]/AUDtoGBP</f>
        <v>7.3290697068754938</v>
      </c>
      <c r="S495" s="33">
        <f>IFERROR(VLOOKUP(Inventory[[#This Row],[Assigned Item SKU]],skuQuantity[#All],2,FALSE),0)</f>
        <v>0</v>
      </c>
      <c r="T495" s="33" t="str">
        <f>PROPER(Inventory[[#This Row],[METAL]] &amp; " " &amp; Inventory[[#This Row],[Item Type]])</f>
        <v>925 Silver Bracelet</v>
      </c>
      <c r="U495" s="33">
        <f>Inventory[[#This Row],[Quantity]]*Inventory[[#This Row],[Weight (g)]]</f>
        <v>0</v>
      </c>
      <c r="V495" s="33">
        <f>Inventory[[#This Row],[Total Price GBP]]*Inventory[[#This Row],[Quantity]]</f>
        <v>0</v>
      </c>
      <c r="W495" s="33">
        <f>Inventory[[#This Row],[Total Cost GBP]]/EURtoGBP</f>
        <v>0</v>
      </c>
      <c r="X495" s="33">
        <f>Inventory[[#This Row],[Total Cost GBP]]/USDtoGBP</f>
        <v>0</v>
      </c>
      <c r="Y495" s="33">
        <f>Inventory[[#This Row],[Total Cost GBP]]/CADtoGBP</f>
        <v>0</v>
      </c>
      <c r="Z495" s="33">
        <f>Inventory[[#This Row],[Total Cost GBP]]*AUDtoGBP</f>
        <v>0</v>
      </c>
      <c r="AA495" s="33"/>
      <c r="AB495" s="33"/>
    </row>
    <row r="496" spans="1:28" x14ac:dyDescent="0.25">
      <c r="A496" t="s">
        <v>1135</v>
      </c>
      <c r="B496" t="s">
        <v>1136</v>
      </c>
      <c r="C496" t="s">
        <v>113</v>
      </c>
      <c r="D496" t="s">
        <v>3289</v>
      </c>
      <c r="E496">
        <v>3.3</v>
      </c>
      <c r="F496" t="s">
        <v>116</v>
      </c>
      <c r="G496" t="s">
        <v>1413</v>
      </c>
      <c r="H496">
        <v>4.2285349699999992</v>
      </c>
      <c r="I496" t="str">
        <f>IF(Inventory[[#This Row],[METAL]] = "925 Silver",  "7113.11.00"," 7113.19.00")</f>
        <v>7113.11.00</v>
      </c>
      <c r="J496" t="str">
        <f>IF(Inventory[[#This Row],[METAL]]= "925 Silver", "7113.11.10.00"," 7113.19.10.00")</f>
        <v>7113.11.10.00</v>
      </c>
      <c r="K496" t="str">
        <f>IF(Inventory[[#This Row],[METAL]] = "925 Silver",  "7113.11.00"," 7113.19.00")</f>
        <v>7113.11.00</v>
      </c>
      <c r="L496" s="106" t="str">
        <f>PROPER(Inventory[[#This Row],[METAL]] &amp; " " &amp; Inventory[[#This Row],[Item Type]])</f>
        <v>925 Silver Bracelet</v>
      </c>
      <c r="M496" s="106" t="str">
        <f>IFERROR(VLOOKUP(Inventory[[#This Row],[Short Description]],Map!$G$12:$H$32,2,FALSE), IF(F495 = "925 Silver", "7113.11.10.00", "7113.19.29.00"))</f>
        <v>7113.11.10.00</v>
      </c>
      <c r="N496" s="106" t="str">
        <f>Inventory[[#This Row],[ASIN]] &amp; " " &amp; Inventory[[#This Row],[Short Description]]</f>
        <v>B077T3W49Y twisted chain with balls, none, none, none 5 lines</v>
      </c>
      <c r="O496" s="33">
        <f>Inventory[[#This Row],[Total Price GBP]]/ EURtoGBP</f>
        <v>4.7998898594155266</v>
      </c>
      <c r="P496" s="33">
        <f>Inventory[[#This Row],[Total Price GBP]]/USDtoGBP</f>
        <v>5.7966189342315024</v>
      </c>
      <c r="Q496" s="33">
        <f>Inventory[[#This Row],[Total Price GBP]]/ CADtoGBP</f>
        <v>7.4200054572605234</v>
      </c>
      <c r="R496" s="33">
        <f>Inventory[[#This Row],[Total Price GBP]]/AUDtoGBP</f>
        <v>7.5948972088512088</v>
      </c>
      <c r="S496" s="33">
        <f>IFERROR(VLOOKUP(Inventory[[#This Row],[Assigned Item SKU]],skuQuantity[#All],2,FALSE),0)</f>
        <v>0</v>
      </c>
      <c r="T496" s="33" t="str">
        <f>PROPER(Inventory[[#This Row],[METAL]] &amp; " " &amp; Inventory[[#This Row],[Item Type]])</f>
        <v>925 Silver Bracelet</v>
      </c>
      <c r="U496" s="33">
        <f>Inventory[[#This Row],[Quantity]]*Inventory[[#This Row],[Weight (g)]]</f>
        <v>0</v>
      </c>
      <c r="V496" s="33">
        <f>Inventory[[#This Row],[Total Price GBP]]*Inventory[[#This Row],[Quantity]]</f>
        <v>0</v>
      </c>
      <c r="W496" s="33">
        <f>Inventory[[#This Row],[Total Cost GBP]]/EURtoGBP</f>
        <v>0</v>
      </c>
      <c r="X496" s="33">
        <f>Inventory[[#This Row],[Total Cost GBP]]/USDtoGBP</f>
        <v>0</v>
      </c>
      <c r="Y496" s="33">
        <f>Inventory[[#This Row],[Total Cost GBP]]/CADtoGBP</f>
        <v>0</v>
      </c>
      <c r="Z496" s="33">
        <f>Inventory[[#This Row],[Total Cost GBP]]*AUDtoGBP</f>
        <v>0</v>
      </c>
      <c r="AA496" s="33"/>
      <c r="AB496" s="33"/>
    </row>
    <row r="497" spans="1:28" x14ac:dyDescent="0.25">
      <c r="A497" t="s">
        <v>1137</v>
      </c>
      <c r="B497" t="s">
        <v>1138</v>
      </c>
      <c r="C497" t="s">
        <v>113</v>
      </c>
      <c r="D497" t="s">
        <v>3290</v>
      </c>
      <c r="E497">
        <v>4.8</v>
      </c>
      <c r="F497" t="s">
        <v>116</v>
      </c>
      <c r="G497" t="s">
        <v>1413</v>
      </c>
      <c r="H497">
        <v>6.3639941300000009</v>
      </c>
      <c r="I497" t="str">
        <f>IF(Inventory[[#This Row],[METAL]] = "925 Silver",  "7113.11.00"," 7113.19.00")</f>
        <v>7113.11.00</v>
      </c>
      <c r="J497" t="str">
        <f>IF(Inventory[[#This Row],[METAL]]= "925 Silver", "7113.11.10.00"," 7113.19.10.00")</f>
        <v>7113.11.10.00</v>
      </c>
      <c r="K497" t="str">
        <f>IF(Inventory[[#This Row],[METAL]] = "925 Silver",  "7113.11.00"," 7113.19.00")</f>
        <v>7113.11.00</v>
      </c>
      <c r="L497" s="106" t="str">
        <f>PROPER(Inventory[[#This Row],[METAL]] &amp; " " &amp; Inventory[[#This Row],[Item Type]])</f>
        <v>925 Silver Bracelet</v>
      </c>
      <c r="M497" s="106" t="str">
        <f>IFERROR(VLOOKUP(Inventory[[#This Row],[Short Description]],Map!$G$12:$H$32,2,FALSE), IF(F496 = "925 Silver", "7113.11.10.00", "7113.19.29.00"))</f>
        <v>7113.11.10.00</v>
      </c>
      <c r="N497" s="106" t="str">
        <f>Inventory[[#This Row],[ASIN]] &amp; " " &amp; Inventory[[#This Row],[Short Description]]</f>
        <v>B077T3Y2NW trace chain, Hearts, Medium with colour, none multiple tags</v>
      </c>
      <c r="O497" s="33">
        <f>Inventory[[#This Row],[Total Price GBP]]/ EURtoGBP</f>
        <v>7.2238898594155287</v>
      </c>
      <c r="P497" s="33">
        <f>Inventory[[#This Row],[Total Price GBP]]/USDtoGBP</f>
        <v>8.7239786670834008</v>
      </c>
      <c r="Q497" s="33">
        <f>Inventory[[#This Row],[Total Price GBP]]/ CADtoGBP</f>
        <v>11.167194196001637</v>
      </c>
      <c r="R497" s="33">
        <f>Inventory[[#This Row],[Total Price GBP]]/AUDtoGBP</f>
        <v>11.430408308786552</v>
      </c>
      <c r="S497" s="33">
        <f>IFERROR(VLOOKUP(Inventory[[#This Row],[Assigned Item SKU]],skuQuantity[#All],2,FALSE),0)</f>
        <v>0</v>
      </c>
      <c r="T497" s="33" t="str">
        <f>PROPER(Inventory[[#This Row],[METAL]] &amp; " " &amp; Inventory[[#This Row],[Item Type]])</f>
        <v>925 Silver Bracelet</v>
      </c>
      <c r="U497" s="33">
        <f>Inventory[[#This Row],[Quantity]]*Inventory[[#This Row],[Weight (g)]]</f>
        <v>0</v>
      </c>
      <c r="V497" s="33">
        <f>Inventory[[#This Row],[Total Price GBP]]*Inventory[[#This Row],[Quantity]]</f>
        <v>0</v>
      </c>
      <c r="W497" s="33">
        <f>Inventory[[#This Row],[Total Cost GBP]]/EURtoGBP</f>
        <v>0</v>
      </c>
      <c r="X497" s="33">
        <f>Inventory[[#This Row],[Total Cost GBP]]/USDtoGBP</f>
        <v>0</v>
      </c>
      <c r="Y497" s="33">
        <f>Inventory[[#This Row],[Total Cost GBP]]/CADtoGBP</f>
        <v>0</v>
      </c>
      <c r="Z497" s="33">
        <f>Inventory[[#This Row],[Total Cost GBP]]*AUDtoGBP</f>
        <v>0</v>
      </c>
      <c r="AA497" s="33"/>
      <c r="AB497" s="33"/>
    </row>
    <row r="498" spans="1:28" x14ac:dyDescent="0.25">
      <c r="A498" t="s">
        <v>1139</v>
      </c>
      <c r="B498" t="s">
        <v>1140</v>
      </c>
      <c r="C498" t="s">
        <v>113</v>
      </c>
      <c r="D498" t="s">
        <v>3291</v>
      </c>
      <c r="E498">
        <v>5.2</v>
      </c>
      <c r="F498" t="s">
        <v>116</v>
      </c>
      <c r="G498" t="s">
        <v>1413</v>
      </c>
      <c r="H498">
        <v>7.970874290000002</v>
      </c>
      <c r="I498" t="str">
        <f>IF(Inventory[[#This Row],[METAL]] = "925 Silver",  "7113.11.00"," 7113.19.00")</f>
        <v>7113.11.00</v>
      </c>
      <c r="J498" t="str">
        <f>IF(Inventory[[#This Row],[METAL]]= "925 Silver", "7113.11.10.00"," 7113.19.10.00")</f>
        <v>7113.11.10.00</v>
      </c>
      <c r="K498" t="str">
        <f>IF(Inventory[[#This Row],[METAL]] = "925 Silver",  "7113.11.00"," 7113.19.00")</f>
        <v>7113.11.00</v>
      </c>
      <c r="L498" s="106" t="str">
        <f>PROPER(Inventory[[#This Row],[METAL]] &amp; " " &amp; Inventory[[#This Row],[Item Type]])</f>
        <v>925 Silver Bracelet</v>
      </c>
      <c r="M498" s="106" t="str">
        <f>IFERROR(VLOOKUP(Inventory[[#This Row],[Short Description]],Map!$G$12:$H$32,2,FALSE), IF(F497 = "925 Silver", "7113.11.10.00", "7113.19.29.00"))</f>
        <v>7113.11.10.00</v>
      </c>
      <c r="N498" s="106" t="str">
        <f>Inventory[[#This Row],[ASIN]] &amp; " " &amp; Inventory[[#This Row],[Short Description]]</f>
        <v>B077TB36G4 trace with beads chain, Roses, Medium with colour, none multiple tags</v>
      </c>
      <c r="O498" s="33">
        <f>Inventory[[#This Row],[Total Price GBP]]/ EURtoGBP</f>
        <v>9.0478898594155304</v>
      </c>
      <c r="P498" s="33">
        <f>Inventory[[#This Row],[Total Price GBP]]/USDtoGBP</f>
        <v>10.926744406655127</v>
      </c>
      <c r="Q498" s="33">
        <f>Inventory[[#This Row],[Total Price GBP]]/ CADtoGBP</f>
        <v>13.98686096970782</v>
      </c>
      <c r="R498" s="33">
        <f>Inventory[[#This Row],[Total Price GBP]]/AUDtoGBP</f>
        <v>14.316535473094333</v>
      </c>
      <c r="S498" s="33">
        <f>IFERROR(VLOOKUP(Inventory[[#This Row],[Assigned Item SKU]],skuQuantity[#All],2,FALSE),0)</f>
        <v>0</v>
      </c>
      <c r="T498" s="33" t="str">
        <f>PROPER(Inventory[[#This Row],[METAL]] &amp; " " &amp; Inventory[[#This Row],[Item Type]])</f>
        <v>925 Silver Bracelet</v>
      </c>
      <c r="U498" s="33">
        <f>Inventory[[#This Row],[Quantity]]*Inventory[[#This Row],[Weight (g)]]</f>
        <v>0</v>
      </c>
      <c r="V498" s="33">
        <f>Inventory[[#This Row],[Total Price GBP]]*Inventory[[#This Row],[Quantity]]</f>
        <v>0</v>
      </c>
      <c r="W498" s="33">
        <f>Inventory[[#This Row],[Total Cost GBP]]/EURtoGBP</f>
        <v>0</v>
      </c>
      <c r="X498" s="33">
        <f>Inventory[[#This Row],[Total Cost GBP]]/USDtoGBP</f>
        <v>0</v>
      </c>
      <c r="Y498" s="33">
        <f>Inventory[[#This Row],[Total Cost GBP]]/CADtoGBP</f>
        <v>0</v>
      </c>
      <c r="Z498" s="33">
        <f>Inventory[[#This Row],[Total Cost GBP]]*AUDtoGBP</f>
        <v>0</v>
      </c>
      <c r="AA498" s="33"/>
      <c r="AB498" s="33"/>
    </row>
    <row r="499" spans="1:28" x14ac:dyDescent="0.25">
      <c r="A499" t="s">
        <v>1141</v>
      </c>
      <c r="B499" t="s">
        <v>1142</v>
      </c>
      <c r="C499" t="s">
        <v>113</v>
      </c>
      <c r="D499" t="s">
        <v>3267</v>
      </c>
      <c r="E499">
        <v>2.6</v>
      </c>
      <c r="F499" t="s">
        <v>116</v>
      </c>
      <c r="G499" t="s">
        <v>1425</v>
      </c>
      <c r="H499">
        <v>3.985388630000001</v>
      </c>
      <c r="I499" t="str">
        <f>IF(Inventory[[#This Row],[METAL]] = "925 Silver",  "7113.11.00"," 7113.19.00")</f>
        <v>7113.11.00</v>
      </c>
      <c r="J499" t="str">
        <f>IF(Inventory[[#This Row],[METAL]]= "925 Silver", "7113.11.10.00"," 7113.19.10.00")</f>
        <v>7113.11.10.00</v>
      </c>
      <c r="K499" t="str">
        <f>IF(Inventory[[#This Row],[METAL]] = "925 Silver",  "7113.11.00"," 7113.19.00")</f>
        <v>7113.11.00</v>
      </c>
      <c r="L499" s="106" t="str">
        <f>PROPER(Inventory[[#This Row],[METAL]] &amp; " " &amp; Inventory[[#This Row],[Item Type]])</f>
        <v>925 Silver Anklet</v>
      </c>
      <c r="M499" s="106" t="str">
        <f>IFERROR(VLOOKUP(Inventory[[#This Row],[Short Description]],Map!$G$12:$H$32,2,FALSE), IF(F498 = "925 Silver", "7113.11.10.00", "7113.19.29.00"))</f>
        <v>7113.11.10.00</v>
      </c>
      <c r="N499" s="106" t="str">
        <f>Inventory[[#This Row],[ASIN]] &amp; " " &amp; Inventory[[#This Row],[Short Description]]</f>
        <v xml:space="preserve">B07F8B199V trace chain, Teddy, Big Tag, with beads </v>
      </c>
      <c r="O499" s="33">
        <f>Inventory[[#This Row],[Total Price GBP]]/ EURtoGBP</f>
        <v>4.5238898594155286</v>
      </c>
      <c r="P499" s="33">
        <f>Inventory[[#This Row],[Total Price GBP]]/USDtoGBP</f>
        <v>5.4633056973226255</v>
      </c>
      <c r="Q499" s="33">
        <f>Inventory[[#This Row],[Total Price GBP]]/ CADtoGBP</f>
        <v>6.9933453533444601</v>
      </c>
      <c r="R499" s="33">
        <f>Inventory[[#This Row],[Total Price GBP]]/AUDtoGBP</f>
        <v>7.1581805984625344</v>
      </c>
      <c r="S499" s="33">
        <f>IFERROR(VLOOKUP(Inventory[[#This Row],[Assigned Item SKU]],skuQuantity[#All],2,FALSE),0)</f>
        <v>0</v>
      </c>
      <c r="T499" s="33" t="str">
        <f>PROPER(Inventory[[#This Row],[METAL]] &amp; " " &amp; Inventory[[#This Row],[Item Type]])</f>
        <v>925 Silver Anklet</v>
      </c>
      <c r="U499" s="33">
        <f>Inventory[[#This Row],[Quantity]]*Inventory[[#This Row],[Weight (g)]]</f>
        <v>0</v>
      </c>
      <c r="V499" s="33">
        <f>Inventory[[#This Row],[Total Price GBP]]*Inventory[[#This Row],[Quantity]]</f>
        <v>0</v>
      </c>
      <c r="W499" s="33">
        <f>Inventory[[#This Row],[Total Cost GBP]]/EURtoGBP</f>
        <v>0</v>
      </c>
      <c r="X499" s="33">
        <f>Inventory[[#This Row],[Total Cost GBP]]/USDtoGBP</f>
        <v>0</v>
      </c>
      <c r="Y499" s="33">
        <f>Inventory[[#This Row],[Total Cost GBP]]/CADtoGBP</f>
        <v>0</v>
      </c>
      <c r="Z499" s="33">
        <f>Inventory[[#This Row],[Total Cost GBP]]*AUDtoGBP</f>
        <v>0</v>
      </c>
      <c r="AA499" s="33"/>
      <c r="AB499" s="33"/>
    </row>
    <row r="500" spans="1:28" x14ac:dyDescent="0.25">
      <c r="A500" t="s">
        <v>1143</v>
      </c>
      <c r="B500" t="s">
        <v>1144</v>
      </c>
      <c r="C500" t="s">
        <v>113</v>
      </c>
      <c r="D500" t="s">
        <v>3267</v>
      </c>
      <c r="E500">
        <v>2.9</v>
      </c>
      <c r="F500" t="s">
        <v>116</v>
      </c>
      <c r="G500" t="s">
        <v>1425</v>
      </c>
      <c r="H500">
        <v>4.4135376200000005</v>
      </c>
      <c r="I500" t="str">
        <f>IF(Inventory[[#This Row],[METAL]] = "925 Silver",  "7113.11.00"," 7113.19.00")</f>
        <v>7113.11.00</v>
      </c>
      <c r="J500" t="str">
        <f>IF(Inventory[[#This Row],[METAL]]= "925 Silver", "7113.11.10.00"," 7113.19.10.00")</f>
        <v>7113.11.10.00</v>
      </c>
      <c r="K500" t="str">
        <f>IF(Inventory[[#This Row],[METAL]] = "925 Silver",  "7113.11.00"," 7113.19.00")</f>
        <v>7113.11.00</v>
      </c>
      <c r="L500" s="106" t="str">
        <f>PROPER(Inventory[[#This Row],[METAL]] &amp; " " &amp; Inventory[[#This Row],[Item Type]])</f>
        <v>925 Silver Anklet</v>
      </c>
      <c r="M500" s="106" t="str">
        <f>IFERROR(VLOOKUP(Inventory[[#This Row],[Short Description]],Map!$G$12:$H$32,2,FALSE), IF(F499 = "925 Silver", "7113.11.10.00", "7113.19.29.00"))</f>
        <v>7113.11.10.00</v>
      </c>
      <c r="N500" s="106" t="str">
        <f>Inventory[[#This Row],[ASIN]] &amp; " " &amp; Inventory[[#This Row],[Short Description]]</f>
        <v xml:space="preserve">B07F89S6D7 trace chain, Teddy, Big Tag, with beads </v>
      </c>
      <c r="O500" s="33">
        <f>Inventory[[#This Row],[Total Price GBP]]/ EURtoGBP</f>
        <v>5.0098898594155274</v>
      </c>
      <c r="P500" s="33">
        <f>Inventory[[#This Row],[Total Price GBP]]/USDtoGBP</f>
        <v>6.0502268318795647</v>
      </c>
      <c r="Q500" s="33">
        <f>Inventory[[#This Row],[Total Price GBP]]/ CADtoGBP</f>
        <v>7.7446381450227504</v>
      </c>
      <c r="R500" s="33">
        <f>Inventory[[#This Row],[Total Price GBP]]/AUDtoGBP</f>
        <v>7.9271815863208568</v>
      </c>
      <c r="S500" s="33">
        <f>IFERROR(VLOOKUP(Inventory[[#This Row],[Assigned Item SKU]],skuQuantity[#All],2,FALSE),0)</f>
        <v>0</v>
      </c>
      <c r="T500" s="33" t="str">
        <f>PROPER(Inventory[[#This Row],[METAL]] &amp; " " &amp; Inventory[[#This Row],[Item Type]])</f>
        <v>925 Silver Anklet</v>
      </c>
      <c r="U500" s="33">
        <f>Inventory[[#This Row],[Quantity]]*Inventory[[#This Row],[Weight (g)]]</f>
        <v>0</v>
      </c>
      <c r="V500" s="33">
        <f>Inventory[[#This Row],[Total Price GBP]]*Inventory[[#This Row],[Quantity]]</f>
        <v>0</v>
      </c>
      <c r="W500" s="33">
        <f>Inventory[[#This Row],[Total Cost GBP]]/EURtoGBP</f>
        <v>0</v>
      </c>
      <c r="X500" s="33">
        <f>Inventory[[#This Row],[Total Cost GBP]]/USDtoGBP</f>
        <v>0</v>
      </c>
      <c r="Y500" s="33">
        <f>Inventory[[#This Row],[Total Cost GBP]]/CADtoGBP</f>
        <v>0</v>
      </c>
      <c r="Z500" s="33">
        <f>Inventory[[#This Row],[Total Cost GBP]]*AUDtoGBP</f>
        <v>0</v>
      </c>
      <c r="AA500" s="33"/>
      <c r="AB500" s="33"/>
    </row>
    <row r="501" spans="1:28" x14ac:dyDescent="0.25">
      <c r="A501" t="s">
        <v>1145</v>
      </c>
      <c r="B501" t="s">
        <v>1146</v>
      </c>
      <c r="C501" t="s">
        <v>113</v>
      </c>
      <c r="D501" t="s">
        <v>3268</v>
      </c>
      <c r="E501">
        <v>2.6</v>
      </c>
      <c r="F501" t="s">
        <v>116</v>
      </c>
      <c r="G501" t="s">
        <v>1425</v>
      </c>
      <c r="H501">
        <v>3.985388630000001</v>
      </c>
      <c r="I501" t="str">
        <f>IF(Inventory[[#This Row],[METAL]] = "925 Silver",  "7113.11.00"," 7113.19.00")</f>
        <v>7113.11.00</v>
      </c>
      <c r="J501" t="str">
        <f>IF(Inventory[[#This Row],[METAL]]= "925 Silver", "7113.11.10.00"," 7113.19.10.00")</f>
        <v>7113.11.10.00</v>
      </c>
      <c r="K501" t="str">
        <f>IF(Inventory[[#This Row],[METAL]] = "925 Silver",  "7113.11.00"," 7113.19.00")</f>
        <v>7113.11.00</v>
      </c>
      <c r="L501" s="106" t="str">
        <f>PROPER(Inventory[[#This Row],[METAL]] &amp; " " &amp; Inventory[[#This Row],[Item Type]])</f>
        <v>925 Silver Anklet</v>
      </c>
      <c r="M501" s="106" t="str">
        <f>IFERROR(VLOOKUP(Inventory[[#This Row],[Short Description]],Map!$G$12:$H$32,2,FALSE), IF(F500 = "925 Silver", "7113.11.10.00", "7113.19.29.00"))</f>
        <v>7113.11.10.00</v>
      </c>
      <c r="N501" s="106" t="str">
        <f>Inventory[[#This Row],[ASIN]] &amp; " " &amp; Inventory[[#This Row],[Short Description]]</f>
        <v xml:space="preserve">B07F8CDSFB ball chain, Duck, Big Tag, with beads </v>
      </c>
      <c r="O501" s="33">
        <f>Inventory[[#This Row],[Total Price GBP]]/ EURtoGBP</f>
        <v>4.5238898594155286</v>
      </c>
      <c r="P501" s="33">
        <f>Inventory[[#This Row],[Total Price GBP]]/USDtoGBP</f>
        <v>5.4633056973226255</v>
      </c>
      <c r="Q501" s="33">
        <f>Inventory[[#This Row],[Total Price GBP]]/ CADtoGBP</f>
        <v>6.9933453533444601</v>
      </c>
      <c r="R501" s="33">
        <f>Inventory[[#This Row],[Total Price GBP]]/AUDtoGBP</f>
        <v>7.1581805984625344</v>
      </c>
      <c r="S501" s="33">
        <f>IFERROR(VLOOKUP(Inventory[[#This Row],[Assigned Item SKU]],skuQuantity[#All],2,FALSE),0)</f>
        <v>0</v>
      </c>
      <c r="T501" s="33" t="str">
        <f>PROPER(Inventory[[#This Row],[METAL]] &amp; " " &amp; Inventory[[#This Row],[Item Type]])</f>
        <v>925 Silver Anklet</v>
      </c>
      <c r="U501" s="33">
        <f>Inventory[[#This Row],[Quantity]]*Inventory[[#This Row],[Weight (g)]]</f>
        <v>0</v>
      </c>
      <c r="V501" s="33">
        <f>Inventory[[#This Row],[Total Price GBP]]*Inventory[[#This Row],[Quantity]]</f>
        <v>0</v>
      </c>
      <c r="W501" s="33">
        <f>Inventory[[#This Row],[Total Cost GBP]]/EURtoGBP</f>
        <v>0</v>
      </c>
      <c r="X501" s="33">
        <f>Inventory[[#This Row],[Total Cost GBP]]/USDtoGBP</f>
        <v>0</v>
      </c>
      <c r="Y501" s="33">
        <f>Inventory[[#This Row],[Total Cost GBP]]/CADtoGBP</f>
        <v>0</v>
      </c>
      <c r="Z501" s="33">
        <f>Inventory[[#This Row],[Total Cost GBP]]*AUDtoGBP</f>
        <v>0</v>
      </c>
      <c r="AA501" s="33"/>
      <c r="AB501" s="33"/>
    </row>
    <row r="502" spans="1:28" x14ac:dyDescent="0.25">
      <c r="A502" t="s">
        <v>1147</v>
      </c>
      <c r="B502" t="s">
        <v>1148</v>
      </c>
      <c r="C502" t="s">
        <v>113</v>
      </c>
      <c r="D502" t="s">
        <v>3269</v>
      </c>
      <c r="E502">
        <v>3.6</v>
      </c>
      <c r="F502" t="s">
        <v>116</v>
      </c>
      <c r="G502" t="s">
        <v>1425</v>
      </c>
      <c r="H502">
        <v>5.4125519300000002</v>
      </c>
      <c r="I502" t="str">
        <f>IF(Inventory[[#This Row],[METAL]] = "925 Silver",  "7113.11.00"," 7113.19.00")</f>
        <v>7113.11.00</v>
      </c>
      <c r="J502" t="str">
        <f>IF(Inventory[[#This Row],[METAL]]= "925 Silver", "7113.11.10.00"," 7113.19.10.00")</f>
        <v>7113.11.10.00</v>
      </c>
      <c r="K502" t="str">
        <f>IF(Inventory[[#This Row],[METAL]] = "925 Silver",  "7113.11.00"," 7113.19.00")</f>
        <v>7113.11.00</v>
      </c>
      <c r="L502" s="106" t="str">
        <f>PROPER(Inventory[[#This Row],[METAL]] &amp; " " &amp; Inventory[[#This Row],[Item Type]])</f>
        <v>925 Silver Anklet</v>
      </c>
      <c r="M502" s="106" t="str">
        <f>IFERROR(VLOOKUP(Inventory[[#This Row],[Short Description]],Map!$G$12:$H$32,2,FALSE), IF(F501 = "925 Silver", "7113.11.10.00", "7113.19.29.00"))</f>
        <v>7113.11.10.00</v>
      </c>
      <c r="N502" s="106" t="str">
        <f>Inventory[[#This Row],[ASIN]] &amp; " " &amp; Inventory[[#This Row],[Short Description]]</f>
        <v>B07F8BND62 rolo chain, Bunny, Big Tag, none multiple tags</v>
      </c>
      <c r="O502" s="33">
        <f>Inventory[[#This Row],[Total Price GBP]]/ EURtoGBP</f>
        <v>6.1438898594155278</v>
      </c>
      <c r="P502" s="33">
        <f>Inventory[[#This Row],[Total Price GBP]]/USDtoGBP</f>
        <v>7.4197094791790903</v>
      </c>
      <c r="Q502" s="33">
        <f>Inventory[[#This Row],[Total Price GBP]]/ CADtoGBP</f>
        <v>9.4976546589387638</v>
      </c>
      <c r="R502" s="33">
        <f>Inventory[[#This Row],[Total Price GBP]]/AUDtoGBP</f>
        <v>9.7215172246569441</v>
      </c>
      <c r="S502" s="33">
        <f>IFERROR(VLOOKUP(Inventory[[#This Row],[Assigned Item SKU]],skuQuantity[#All],2,FALSE),0)</f>
        <v>0</v>
      </c>
      <c r="T502" s="33" t="str">
        <f>PROPER(Inventory[[#This Row],[METAL]] &amp; " " &amp; Inventory[[#This Row],[Item Type]])</f>
        <v>925 Silver Anklet</v>
      </c>
      <c r="U502" s="33">
        <f>Inventory[[#This Row],[Quantity]]*Inventory[[#This Row],[Weight (g)]]</f>
        <v>0</v>
      </c>
      <c r="V502" s="33">
        <f>Inventory[[#This Row],[Total Price GBP]]*Inventory[[#This Row],[Quantity]]</f>
        <v>0</v>
      </c>
      <c r="W502" s="33">
        <f>Inventory[[#This Row],[Total Cost GBP]]/EURtoGBP</f>
        <v>0</v>
      </c>
      <c r="X502" s="33">
        <f>Inventory[[#This Row],[Total Cost GBP]]/USDtoGBP</f>
        <v>0</v>
      </c>
      <c r="Y502" s="33">
        <f>Inventory[[#This Row],[Total Cost GBP]]/CADtoGBP</f>
        <v>0</v>
      </c>
      <c r="Z502" s="33">
        <f>Inventory[[#This Row],[Total Cost GBP]]*AUDtoGBP</f>
        <v>0</v>
      </c>
      <c r="AA502" s="33"/>
      <c r="AB502" s="33"/>
    </row>
    <row r="503" spans="1:28" x14ac:dyDescent="0.25">
      <c r="A503" t="s">
        <v>1149</v>
      </c>
      <c r="B503" t="s">
        <v>1150</v>
      </c>
      <c r="C503" t="s">
        <v>113</v>
      </c>
      <c r="D503" t="s">
        <v>3270</v>
      </c>
      <c r="E503">
        <v>2.7</v>
      </c>
      <c r="F503" t="s">
        <v>116</v>
      </c>
      <c r="G503" t="s">
        <v>1425</v>
      </c>
      <c r="H503">
        <v>4.1756770700000008</v>
      </c>
      <c r="I503" t="str">
        <f>IF(Inventory[[#This Row],[METAL]] = "925 Silver",  "7113.11.00"," 7113.19.00")</f>
        <v>7113.11.00</v>
      </c>
      <c r="J503" t="str">
        <f>IF(Inventory[[#This Row],[METAL]]= "925 Silver", "7113.11.10.00"," 7113.19.10.00")</f>
        <v>7113.11.10.00</v>
      </c>
      <c r="K503" t="str">
        <f>IF(Inventory[[#This Row],[METAL]] = "925 Silver",  "7113.11.00"," 7113.19.00")</f>
        <v>7113.11.00</v>
      </c>
      <c r="L503" s="106" t="str">
        <f>PROPER(Inventory[[#This Row],[METAL]] &amp; " " &amp; Inventory[[#This Row],[Item Type]])</f>
        <v>925 Silver Anklet</v>
      </c>
      <c r="M503" s="106" t="str">
        <f>IFERROR(VLOOKUP(Inventory[[#This Row],[Short Description]],Map!$G$12:$H$32,2,FALSE), IF(F502 = "925 Silver", "7113.11.10.00", "7113.19.29.00"))</f>
        <v>7113.11.10.00</v>
      </c>
      <c r="N503" s="106" t="str">
        <f>Inventory[[#This Row],[ASIN]] &amp; " " &amp; Inventory[[#This Row],[Short Description]]</f>
        <v xml:space="preserve">B07F89T25B trace with balls chain, Butterfly, Big Tag, no beads </v>
      </c>
      <c r="O503" s="33">
        <f>Inventory[[#This Row],[Total Price GBP]]/ EURtoGBP</f>
        <v>4.7398898594155279</v>
      </c>
      <c r="P503" s="33">
        <f>Inventory[[#This Row],[Total Price GBP]]/USDtoGBP</f>
        <v>5.7241595349034879</v>
      </c>
      <c r="Q503" s="33">
        <f>Inventory[[#This Row],[Total Price GBP]]/ CADtoGBP</f>
        <v>7.3272532607570335</v>
      </c>
      <c r="R503" s="33">
        <f>Inventory[[#This Row],[Total Price GBP]]/AUDtoGBP</f>
        <v>7.4999588152884558</v>
      </c>
      <c r="S503" s="33">
        <f>IFERROR(VLOOKUP(Inventory[[#This Row],[Assigned Item SKU]],skuQuantity[#All],2,FALSE),0)</f>
        <v>0</v>
      </c>
      <c r="T503" s="33" t="str">
        <f>PROPER(Inventory[[#This Row],[METAL]] &amp; " " &amp; Inventory[[#This Row],[Item Type]])</f>
        <v>925 Silver Anklet</v>
      </c>
      <c r="U503" s="33">
        <f>Inventory[[#This Row],[Quantity]]*Inventory[[#This Row],[Weight (g)]]</f>
        <v>0</v>
      </c>
      <c r="V503" s="33">
        <f>Inventory[[#This Row],[Total Price GBP]]*Inventory[[#This Row],[Quantity]]</f>
        <v>0</v>
      </c>
      <c r="W503" s="33">
        <f>Inventory[[#This Row],[Total Cost GBP]]/EURtoGBP</f>
        <v>0</v>
      </c>
      <c r="X503" s="33">
        <f>Inventory[[#This Row],[Total Cost GBP]]/USDtoGBP</f>
        <v>0</v>
      </c>
      <c r="Y503" s="33">
        <f>Inventory[[#This Row],[Total Cost GBP]]/CADtoGBP</f>
        <v>0</v>
      </c>
      <c r="Z503" s="33">
        <f>Inventory[[#This Row],[Total Cost GBP]]*AUDtoGBP</f>
        <v>0</v>
      </c>
      <c r="AA503" s="33"/>
      <c r="AB503" s="33"/>
    </row>
    <row r="504" spans="1:28" x14ac:dyDescent="0.25">
      <c r="A504" t="s">
        <v>1151</v>
      </c>
      <c r="B504" t="s">
        <v>1152</v>
      </c>
      <c r="C504" t="s">
        <v>113</v>
      </c>
      <c r="D504" t="s">
        <v>3271</v>
      </c>
      <c r="E504">
        <v>4.3</v>
      </c>
      <c r="F504" t="s">
        <v>116</v>
      </c>
      <c r="G504" t="s">
        <v>1425</v>
      </c>
      <c r="H504">
        <v>5.8433438149999999</v>
      </c>
      <c r="I504" t="str">
        <f>IF(Inventory[[#This Row],[METAL]] = "925 Silver",  "7113.11.00"," 7113.19.00")</f>
        <v>7113.11.00</v>
      </c>
      <c r="J504" t="str">
        <f>IF(Inventory[[#This Row],[METAL]]= "925 Silver", "7113.11.10.00"," 7113.19.10.00")</f>
        <v>7113.11.10.00</v>
      </c>
      <c r="K504" t="str">
        <f>IF(Inventory[[#This Row],[METAL]] = "925 Silver",  "7113.11.00"," 7113.19.00")</f>
        <v>7113.11.00</v>
      </c>
      <c r="L504" s="106" t="str">
        <f>PROPER(Inventory[[#This Row],[METAL]] &amp; " " &amp; Inventory[[#This Row],[Item Type]])</f>
        <v>925 Silver Anklet</v>
      </c>
      <c r="M504" s="106" t="str">
        <f>IFERROR(VLOOKUP(Inventory[[#This Row],[Short Description]],Map!$G$12:$H$32,2,FALSE), IF(F503 = "925 Silver", "7113.11.10.00", "7113.19.29.00"))</f>
        <v>7113.11.10.00</v>
      </c>
      <c r="N504" s="106" t="str">
        <f>Inventory[[#This Row],[ASIN]] &amp; " " &amp; Inventory[[#This Row],[Short Description]]</f>
        <v xml:space="preserve">B07F8BGB8R rolo chain - thick, Angel, Big Tag, Big Circles </v>
      </c>
      <c r="O504" s="33">
        <f>Inventory[[#This Row],[Total Price GBP]]/ EURtoGBP</f>
        <v>6.6328898594155268</v>
      </c>
      <c r="P504" s="33">
        <f>Inventory[[#This Row],[Total Price GBP]]/USDtoGBP</f>
        <v>8.0102535837024309</v>
      </c>
      <c r="Q504" s="33">
        <f>Inventory[[#This Row],[Total Price GBP]]/ CADtoGBP</f>
        <v>10.25358506044223</v>
      </c>
      <c r="R504" s="33">
        <f>Inventory[[#This Row],[Total Price GBP]]/AUDtoGBP</f>
        <v>10.495265132193405</v>
      </c>
      <c r="S504" s="33">
        <f>IFERROR(VLOOKUP(Inventory[[#This Row],[Assigned Item SKU]],skuQuantity[#All],2,FALSE),0)</f>
        <v>0</v>
      </c>
      <c r="T504" s="33" t="str">
        <f>PROPER(Inventory[[#This Row],[METAL]] &amp; " " &amp; Inventory[[#This Row],[Item Type]])</f>
        <v>925 Silver Anklet</v>
      </c>
      <c r="U504" s="33">
        <f>Inventory[[#This Row],[Quantity]]*Inventory[[#This Row],[Weight (g)]]</f>
        <v>0</v>
      </c>
      <c r="V504" s="33">
        <f>Inventory[[#This Row],[Total Price GBP]]*Inventory[[#This Row],[Quantity]]</f>
        <v>0</v>
      </c>
      <c r="W504" s="33">
        <f>Inventory[[#This Row],[Total Cost GBP]]/EURtoGBP</f>
        <v>0</v>
      </c>
      <c r="X504" s="33">
        <f>Inventory[[#This Row],[Total Cost GBP]]/USDtoGBP</f>
        <v>0</v>
      </c>
      <c r="Y504" s="33">
        <f>Inventory[[#This Row],[Total Cost GBP]]/CADtoGBP</f>
        <v>0</v>
      </c>
      <c r="Z504" s="33">
        <f>Inventory[[#This Row],[Total Cost GBP]]*AUDtoGBP</f>
        <v>0</v>
      </c>
      <c r="AA504" s="33"/>
      <c r="AB504" s="33"/>
    </row>
    <row r="505" spans="1:28" x14ac:dyDescent="0.25">
      <c r="A505" t="s">
        <v>1153</v>
      </c>
      <c r="B505" t="s">
        <v>1154</v>
      </c>
      <c r="C505" t="s">
        <v>113</v>
      </c>
      <c r="D505" t="s">
        <v>3272</v>
      </c>
      <c r="E505">
        <v>3.8</v>
      </c>
      <c r="F505" t="s">
        <v>116</v>
      </c>
      <c r="G505" t="s">
        <v>1425</v>
      </c>
      <c r="H505">
        <v>5.2293112099999997</v>
      </c>
      <c r="I505" t="str">
        <f>IF(Inventory[[#This Row],[METAL]] = "925 Silver",  "7113.11.00"," 7113.19.00")</f>
        <v>7113.11.00</v>
      </c>
      <c r="J505" t="str">
        <f>IF(Inventory[[#This Row],[METAL]]= "925 Silver", "7113.11.10.00"," 7113.19.10.00")</f>
        <v>7113.11.10.00</v>
      </c>
      <c r="K505" t="str">
        <f>IF(Inventory[[#This Row],[METAL]] = "925 Silver",  "7113.11.00"," 7113.19.00")</f>
        <v>7113.11.00</v>
      </c>
      <c r="L505" s="106" t="str">
        <f>PROPER(Inventory[[#This Row],[METAL]] &amp; " " &amp; Inventory[[#This Row],[Item Type]])</f>
        <v>925 Silver Anklet</v>
      </c>
      <c r="M505" s="106" t="str">
        <f>IFERROR(VLOOKUP(Inventory[[#This Row],[Short Description]],Map!$G$12:$H$32,2,FALSE), IF(F504 = "925 Silver", "7113.11.10.00", "7113.19.29.00"))</f>
        <v>7113.11.10.00</v>
      </c>
      <c r="N505" s="106" t="str">
        <f>Inventory[[#This Row],[ASIN]] &amp; " " &amp; Inventory[[#This Row],[Short Description]]</f>
        <v xml:space="preserve">B07F8C376P rolo chain, Irish Flower, Large tag, rings </v>
      </c>
      <c r="O505" s="33">
        <f>Inventory[[#This Row],[Total Price GBP]]/ EURtoGBP</f>
        <v>5.9358898594155267</v>
      </c>
      <c r="P505" s="33">
        <f>Inventory[[#This Row],[Total Price GBP]]/USDtoGBP</f>
        <v>7.1685168948419626</v>
      </c>
      <c r="Q505" s="33">
        <f>Inventory[[#This Row],[Total Price GBP]]/ CADtoGBP</f>
        <v>9.1761137110599886</v>
      </c>
      <c r="R505" s="33">
        <f>Inventory[[#This Row],[Total Price GBP]]/AUDtoGBP</f>
        <v>9.3923974603060554</v>
      </c>
      <c r="S505" s="33">
        <f>IFERROR(VLOOKUP(Inventory[[#This Row],[Assigned Item SKU]],skuQuantity[#All],2,FALSE),0)</f>
        <v>0</v>
      </c>
      <c r="T505" s="33" t="str">
        <f>PROPER(Inventory[[#This Row],[METAL]] &amp; " " &amp; Inventory[[#This Row],[Item Type]])</f>
        <v>925 Silver Anklet</v>
      </c>
      <c r="U505" s="33">
        <f>Inventory[[#This Row],[Quantity]]*Inventory[[#This Row],[Weight (g)]]</f>
        <v>0</v>
      </c>
      <c r="V505" s="33">
        <f>Inventory[[#This Row],[Total Price GBP]]*Inventory[[#This Row],[Quantity]]</f>
        <v>0</v>
      </c>
      <c r="W505" s="33">
        <f>Inventory[[#This Row],[Total Cost GBP]]/EURtoGBP</f>
        <v>0</v>
      </c>
      <c r="X505" s="33">
        <f>Inventory[[#This Row],[Total Cost GBP]]/USDtoGBP</f>
        <v>0</v>
      </c>
      <c r="Y505" s="33">
        <f>Inventory[[#This Row],[Total Cost GBP]]/CADtoGBP</f>
        <v>0</v>
      </c>
      <c r="Z505" s="33">
        <f>Inventory[[#This Row],[Total Cost GBP]]*AUDtoGBP</f>
        <v>0</v>
      </c>
      <c r="AA505" s="33"/>
      <c r="AB505" s="33"/>
    </row>
    <row r="506" spans="1:28" x14ac:dyDescent="0.25">
      <c r="A506" t="s">
        <v>1155</v>
      </c>
      <c r="B506" t="s">
        <v>1156</v>
      </c>
      <c r="C506" t="s">
        <v>113</v>
      </c>
      <c r="D506" t="s">
        <v>3273</v>
      </c>
      <c r="E506">
        <v>2</v>
      </c>
      <c r="F506" t="s">
        <v>116</v>
      </c>
      <c r="G506" t="s">
        <v>1425</v>
      </c>
      <c r="H506">
        <v>3.1290906500000002</v>
      </c>
      <c r="I506" t="str">
        <f>IF(Inventory[[#This Row],[METAL]] = "925 Silver",  "7113.11.00"," 7113.19.00")</f>
        <v>7113.11.00</v>
      </c>
      <c r="J506" t="str">
        <f>IF(Inventory[[#This Row],[METAL]]= "925 Silver", "7113.11.10.00"," 7113.19.10.00")</f>
        <v>7113.11.10.00</v>
      </c>
      <c r="K506" t="str">
        <f>IF(Inventory[[#This Row],[METAL]] = "925 Silver",  "7113.11.00"," 7113.19.00")</f>
        <v>7113.11.00</v>
      </c>
      <c r="L506" s="106" t="str">
        <f>PROPER(Inventory[[#This Row],[METAL]] &amp; " " &amp; Inventory[[#This Row],[Item Type]])</f>
        <v>925 Silver Anklet</v>
      </c>
      <c r="M506" s="106" t="str">
        <f>IFERROR(VLOOKUP(Inventory[[#This Row],[Short Description]],Map!$G$12:$H$32,2,FALSE), IF(F505 = "925 Silver", "7113.11.10.00", "7113.19.29.00"))</f>
        <v>7113.11.10.00</v>
      </c>
      <c r="N506" s="106" t="str">
        <f>Inventory[[#This Row],[ASIN]] &amp; " " &amp; Inventory[[#This Row],[Short Description]]</f>
        <v xml:space="preserve">B07F8CPSQ1 tace chain - thick, Buterrfly, Medium Tag, with beads </v>
      </c>
      <c r="O506" s="33">
        <f>Inventory[[#This Row],[Total Price GBP]]/ EURtoGBP</f>
        <v>3.5518898594155277</v>
      </c>
      <c r="P506" s="33">
        <f>Inventory[[#This Row],[Total Price GBP]]/USDtoGBP</f>
        <v>4.2894634282087454</v>
      </c>
      <c r="Q506" s="33">
        <f>Inventory[[#This Row],[Total Price GBP]]/ CADtoGBP</f>
        <v>5.490759769987875</v>
      </c>
      <c r="R506" s="33">
        <f>Inventory[[#This Row],[Total Price GBP]]/AUDtoGBP</f>
        <v>5.620178622745887</v>
      </c>
      <c r="S506" s="33">
        <f>IFERROR(VLOOKUP(Inventory[[#This Row],[Assigned Item SKU]],skuQuantity[#All],2,FALSE),0)</f>
        <v>0</v>
      </c>
      <c r="T506" s="33" t="str">
        <f>PROPER(Inventory[[#This Row],[METAL]] &amp; " " &amp; Inventory[[#This Row],[Item Type]])</f>
        <v>925 Silver Anklet</v>
      </c>
      <c r="U506" s="33">
        <f>Inventory[[#This Row],[Quantity]]*Inventory[[#This Row],[Weight (g)]]</f>
        <v>0</v>
      </c>
      <c r="V506" s="33">
        <f>Inventory[[#This Row],[Total Price GBP]]*Inventory[[#This Row],[Quantity]]</f>
        <v>0</v>
      </c>
      <c r="W506" s="33">
        <f>Inventory[[#This Row],[Total Cost GBP]]/EURtoGBP</f>
        <v>0</v>
      </c>
      <c r="X506" s="33">
        <f>Inventory[[#This Row],[Total Cost GBP]]/USDtoGBP</f>
        <v>0</v>
      </c>
      <c r="Y506" s="33">
        <f>Inventory[[#This Row],[Total Cost GBP]]/CADtoGBP</f>
        <v>0</v>
      </c>
      <c r="Z506" s="33">
        <f>Inventory[[#This Row],[Total Cost GBP]]*AUDtoGBP</f>
        <v>0</v>
      </c>
      <c r="AA506" s="33"/>
      <c r="AB506" s="33"/>
    </row>
    <row r="507" spans="1:28" x14ac:dyDescent="0.25">
      <c r="A507" t="s">
        <v>1157</v>
      </c>
      <c r="B507" t="s">
        <v>1158</v>
      </c>
      <c r="C507" t="s">
        <v>113</v>
      </c>
      <c r="D507" t="s">
        <v>3274</v>
      </c>
      <c r="E507">
        <v>3</v>
      </c>
      <c r="F507" t="s">
        <v>116</v>
      </c>
      <c r="G507" t="s">
        <v>1425</v>
      </c>
      <c r="H507">
        <v>4.5562539500000003</v>
      </c>
      <c r="I507" t="str">
        <f>IF(Inventory[[#This Row],[METAL]] = "925 Silver",  "7113.11.00"," 7113.19.00")</f>
        <v>7113.11.00</v>
      </c>
      <c r="J507" t="str">
        <f>IF(Inventory[[#This Row],[METAL]]= "925 Silver", "7113.11.10.00"," 7113.19.10.00")</f>
        <v>7113.11.10.00</v>
      </c>
      <c r="K507" t="str">
        <f>IF(Inventory[[#This Row],[METAL]] = "925 Silver",  "7113.11.00"," 7113.19.00")</f>
        <v>7113.11.00</v>
      </c>
      <c r="L507" s="106" t="str">
        <f>PROPER(Inventory[[#This Row],[METAL]] &amp; " " &amp; Inventory[[#This Row],[Item Type]])</f>
        <v>925 Silver Anklet</v>
      </c>
      <c r="M507" s="106" t="str">
        <f>IFERROR(VLOOKUP(Inventory[[#This Row],[Short Description]],Map!$G$12:$H$32,2,FALSE), IF(F506 = "925 Silver", "7113.11.10.00", "7113.19.29.00"))</f>
        <v>7113.11.10.00</v>
      </c>
      <c r="N507" s="106" t="str">
        <f>Inventory[[#This Row],[ASIN]] &amp; " " &amp; Inventory[[#This Row],[Short Description]]</f>
        <v xml:space="preserve">B07F8BHSHM snake chain, Teddy, small, with beads </v>
      </c>
      <c r="O507" s="33">
        <f>Inventory[[#This Row],[Total Price GBP]]/ EURtoGBP</f>
        <v>5.1718898594155274</v>
      </c>
      <c r="P507" s="33">
        <f>Inventory[[#This Row],[Total Price GBP]]/USDtoGBP</f>
        <v>6.2458672100652111</v>
      </c>
      <c r="Q507" s="33">
        <f>Inventory[[#This Row],[Total Price GBP]]/ CADtoGBP</f>
        <v>7.9950690755821814</v>
      </c>
      <c r="R507" s="33">
        <f>Inventory[[#This Row],[Total Price GBP]]/AUDtoGBP</f>
        <v>8.1835152489402976</v>
      </c>
      <c r="S507" s="33">
        <f>IFERROR(VLOOKUP(Inventory[[#This Row],[Assigned Item SKU]],skuQuantity[#All],2,FALSE),0)</f>
        <v>0</v>
      </c>
      <c r="T507" s="33" t="str">
        <f>PROPER(Inventory[[#This Row],[METAL]] &amp; " " &amp; Inventory[[#This Row],[Item Type]])</f>
        <v>925 Silver Anklet</v>
      </c>
      <c r="U507" s="33">
        <f>Inventory[[#This Row],[Quantity]]*Inventory[[#This Row],[Weight (g)]]</f>
        <v>0</v>
      </c>
      <c r="V507" s="33">
        <f>Inventory[[#This Row],[Total Price GBP]]*Inventory[[#This Row],[Quantity]]</f>
        <v>0</v>
      </c>
      <c r="W507" s="33">
        <f>Inventory[[#This Row],[Total Cost GBP]]/EURtoGBP</f>
        <v>0</v>
      </c>
      <c r="X507" s="33">
        <f>Inventory[[#This Row],[Total Cost GBP]]/USDtoGBP</f>
        <v>0</v>
      </c>
      <c r="Y507" s="33">
        <f>Inventory[[#This Row],[Total Cost GBP]]/CADtoGBP</f>
        <v>0</v>
      </c>
      <c r="Z507" s="33">
        <f>Inventory[[#This Row],[Total Cost GBP]]*AUDtoGBP</f>
        <v>0</v>
      </c>
      <c r="AA507" s="33"/>
      <c r="AB507" s="33"/>
    </row>
    <row r="508" spans="1:28" x14ac:dyDescent="0.25">
      <c r="A508" t="s">
        <v>1159</v>
      </c>
      <c r="B508" t="s">
        <v>1160</v>
      </c>
      <c r="C508" t="s">
        <v>113</v>
      </c>
      <c r="D508" t="s">
        <v>3275</v>
      </c>
      <c r="E508">
        <v>2.5</v>
      </c>
      <c r="F508" t="s">
        <v>116</v>
      </c>
      <c r="G508" t="s">
        <v>1425</v>
      </c>
      <c r="H508">
        <v>3.8867205500000002</v>
      </c>
      <c r="I508" t="str">
        <f>IF(Inventory[[#This Row],[METAL]] = "925 Silver",  "7113.11.00"," 7113.19.00")</f>
        <v>7113.11.00</v>
      </c>
      <c r="J508" t="str">
        <f>IF(Inventory[[#This Row],[METAL]]= "925 Silver", "7113.11.10.00"," 7113.19.10.00")</f>
        <v>7113.11.10.00</v>
      </c>
      <c r="K508" t="str">
        <f>IF(Inventory[[#This Row],[METAL]] = "925 Silver",  "7113.11.00"," 7113.19.00")</f>
        <v>7113.11.00</v>
      </c>
      <c r="L508" s="106" t="str">
        <f>PROPER(Inventory[[#This Row],[METAL]] &amp; " " &amp; Inventory[[#This Row],[Item Type]])</f>
        <v>925 Silver Anklet</v>
      </c>
      <c r="M508" s="106" t="str">
        <f>IFERROR(VLOOKUP(Inventory[[#This Row],[Short Description]],Map!$G$12:$H$32,2,FALSE), IF(F507 = "925 Silver", "7113.11.10.00", "7113.19.29.00"))</f>
        <v>7113.11.10.00</v>
      </c>
      <c r="N508" s="106" t="str">
        <f>Inventory[[#This Row],[ASIN]] &amp; " " &amp; Inventory[[#This Row],[Short Description]]</f>
        <v xml:space="preserve">B07F887PBL trace with balls chain, Butterfly, Medium Tag, no beads </v>
      </c>
      <c r="O508" s="33">
        <f>Inventory[[#This Row],[Total Price GBP]]/ EURtoGBP</f>
        <v>4.4118898594155276</v>
      </c>
      <c r="P508" s="33">
        <f>Inventory[[#This Row],[Total Price GBP]]/USDtoGBP</f>
        <v>5.328048151910326</v>
      </c>
      <c r="Q508" s="33">
        <f>Inventory[[#This Row],[Total Price GBP]]/ CADtoGBP</f>
        <v>6.8202079198712715</v>
      </c>
      <c r="R508" s="33">
        <f>Inventory[[#This Row],[Total Price GBP]]/AUDtoGBP</f>
        <v>6.9809622638120556</v>
      </c>
      <c r="S508" s="33">
        <f>IFERROR(VLOOKUP(Inventory[[#This Row],[Assigned Item SKU]],skuQuantity[#All],2,FALSE),0)</f>
        <v>0</v>
      </c>
      <c r="T508" s="33" t="str">
        <f>PROPER(Inventory[[#This Row],[METAL]] &amp; " " &amp; Inventory[[#This Row],[Item Type]])</f>
        <v>925 Silver Anklet</v>
      </c>
      <c r="U508" s="33">
        <f>Inventory[[#This Row],[Quantity]]*Inventory[[#This Row],[Weight (g)]]</f>
        <v>0</v>
      </c>
      <c r="V508" s="33">
        <f>Inventory[[#This Row],[Total Price GBP]]*Inventory[[#This Row],[Quantity]]</f>
        <v>0</v>
      </c>
      <c r="W508" s="33">
        <f>Inventory[[#This Row],[Total Cost GBP]]/EURtoGBP</f>
        <v>0</v>
      </c>
      <c r="X508" s="33">
        <f>Inventory[[#This Row],[Total Cost GBP]]/USDtoGBP</f>
        <v>0</v>
      </c>
      <c r="Y508" s="33">
        <f>Inventory[[#This Row],[Total Cost GBP]]/CADtoGBP</f>
        <v>0</v>
      </c>
      <c r="Z508" s="33">
        <f>Inventory[[#This Row],[Total Cost GBP]]*AUDtoGBP</f>
        <v>0</v>
      </c>
      <c r="AA508" s="33"/>
      <c r="AB508" s="33"/>
    </row>
    <row r="509" spans="1:28" x14ac:dyDescent="0.25">
      <c r="A509" t="s">
        <v>1161</v>
      </c>
      <c r="B509" t="s">
        <v>1162</v>
      </c>
      <c r="C509" t="s">
        <v>113</v>
      </c>
      <c r="D509" t="s">
        <v>3276</v>
      </c>
      <c r="E509">
        <v>2.4</v>
      </c>
      <c r="F509" t="s">
        <v>116</v>
      </c>
      <c r="G509" t="s">
        <v>1425</v>
      </c>
      <c r="H509">
        <v>3.0868043300000001</v>
      </c>
      <c r="I509" t="str">
        <f>IF(Inventory[[#This Row],[METAL]] = "925 Silver",  "7113.11.00"," 7113.19.00")</f>
        <v>7113.11.00</v>
      </c>
      <c r="J509" t="str">
        <f>IF(Inventory[[#This Row],[METAL]]= "925 Silver", "7113.11.10.00"," 7113.19.10.00")</f>
        <v>7113.11.10.00</v>
      </c>
      <c r="K509" t="str">
        <f>IF(Inventory[[#This Row],[METAL]] = "925 Silver",  "7113.11.00"," 7113.19.00")</f>
        <v>7113.11.00</v>
      </c>
      <c r="L509" s="106" t="str">
        <f>PROPER(Inventory[[#This Row],[METAL]] &amp; " " &amp; Inventory[[#This Row],[Item Type]])</f>
        <v>925 Silver Anklet</v>
      </c>
      <c r="M509" s="106" t="str">
        <f>IFERROR(VLOOKUP(Inventory[[#This Row],[Short Description]],Map!$G$12:$H$32,2,FALSE), IF(F508 = "925 Silver", "7113.11.10.00", "7113.19.29.00"))</f>
        <v>7113.11.10.00</v>
      </c>
      <c r="N509" s="106" t="str">
        <f>Inventory[[#This Row],[ASIN]] &amp; " " &amp; Inventory[[#This Row],[Short Description]]</f>
        <v xml:space="preserve">B07FJ5YQJ7 box chain, Sun, small tag, with beads </v>
      </c>
      <c r="O509" s="33">
        <f>Inventory[[#This Row],[Total Price GBP]]/ EURtoGBP</f>
        <v>3.5038898594155272</v>
      </c>
      <c r="P509" s="33">
        <f>Inventory[[#This Row],[Total Price GBP]]/USDtoGBP</f>
        <v>4.2314959087463313</v>
      </c>
      <c r="Q509" s="33">
        <f>Inventory[[#This Row],[Total Price GBP]]/ CADtoGBP</f>
        <v>5.4165580127850808</v>
      </c>
      <c r="R509" s="33">
        <f>Inventory[[#This Row],[Total Price GBP]]/AUDtoGBP</f>
        <v>5.5442279078956824</v>
      </c>
      <c r="S509" s="33">
        <f>IFERROR(VLOOKUP(Inventory[[#This Row],[Assigned Item SKU]],skuQuantity[#All],2,FALSE),0)</f>
        <v>0</v>
      </c>
      <c r="T509" s="33" t="str">
        <f>PROPER(Inventory[[#This Row],[METAL]] &amp; " " &amp; Inventory[[#This Row],[Item Type]])</f>
        <v>925 Silver Anklet</v>
      </c>
      <c r="U509" s="33">
        <f>Inventory[[#This Row],[Quantity]]*Inventory[[#This Row],[Weight (g)]]</f>
        <v>0</v>
      </c>
      <c r="V509" s="33">
        <f>Inventory[[#This Row],[Total Price GBP]]*Inventory[[#This Row],[Quantity]]</f>
        <v>0</v>
      </c>
      <c r="W509" s="33">
        <f>Inventory[[#This Row],[Total Cost GBP]]/EURtoGBP</f>
        <v>0</v>
      </c>
      <c r="X509" s="33">
        <f>Inventory[[#This Row],[Total Cost GBP]]/USDtoGBP</f>
        <v>0</v>
      </c>
      <c r="Y509" s="33">
        <f>Inventory[[#This Row],[Total Cost GBP]]/CADtoGBP</f>
        <v>0</v>
      </c>
      <c r="Z509" s="33">
        <f>Inventory[[#This Row],[Total Cost GBP]]*AUDtoGBP</f>
        <v>0</v>
      </c>
      <c r="AA509" s="33"/>
      <c r="AB509" s="33"/>
    </row>
    <row r="510" spans="1:28" x14ac:dyDescent="0.25">
      <c r="A510" t="s">
        <v>1163</v>
      </c>
      <c r="B510" t="s">
        <v>1164</v>
      </c>
      <c r="C510" t="s">
        <v>113</v>
      </c>
      <c r="D510" t="s">
        <v>3277</v>
      </c>
      <c r="E510">
        <v>3.2</v>
      </c>
      <c r="F510" t="s">
        <v>116</v>
      </c>
      <c r="G510" t="s">
        <v>1425</v>
      </c>
      <c r="H510">
        <v>5.1799771699999999</v>
      </c>
      <c r="I510" t="str">
        <f>IF(Inventory[[#This Row],[METAL]] = "925 Silver",  "7113.11.00"," 7113.19.00")</f>
        <v>7113.11.00</v>
      </c>
      <c r="J510" t="str">
        <f>IF(Inventory[[#This Row],[METAL]]= "925 Silver", "7113.11.10.00"," 7113.19.10.00")</f>
        <v>7113.11.10.00</v>
      </c>
      <c r="K510" t="str">
        <f>IF(Inventory[[#This Row],[METAL]] = "925 Silver",  "7113.11.00"," 7113.19.00")</f>
        <v>7113.11.00</v>
      </c>
      <c r="L510" s="106" t="str">
        <f>PROPER(Inventory[[#This Row],[METAL]] &amp; " " &amp; Inventory[[#This Row],[Item Type]])</f>
        <v>925 Silver Anklet</v>
      </c>
      <c r="M510" s="106" t="str">
        <f>IFERROR(VLOOKUP(Inventory[[#This Row],[Short Description]],Map!$G$12:$H$32,2,FALSE), IF(F509 = "925 Silver", "7113.11.10.00", "7113.19.29.00"))</f>
        <v>7113.11.10.00</v>
      </c>
      <c r="N510" s="106" t="str">
        <f>Inventory[[#This Row],[ASIN]] &amp; " " &amp; Inventory[[#This Row],[Short Description]]</f>
        <v>B07F8GR72Q trace chain, Hearts, small tags, rings multiple tags</v>
      </c>
      <c r="O510" s="33">
        <f>Inventory[[#This Row],[Total Price GBP]]/ EURtoGBP</f>
        <v>5.8798898594155276</v>
      </c>
      <c r="P510" s="33">
        <f>Inventory[[#This Row],[Total Price GBP]]/USDtoGBP</f>
        <v>7.1008881221358138</v>
      </c>
      <c r="Q510" s="33">
        <f>Inventory[[#This Row],[Total Price GBP]]/ CADtoGBP</f>
        <v>9.0895449943233952</v>
      </c>
      <c r="R510" s="33">
        <f>Inventory[[#This Row],[Total Price GBP]]/AUDtoGBP</f>
        <v>9.3037882929808173</v>
      </c>
      <c r="S510" s="33">
        <f>IFERROR(VLOOKUP(Inventory[[#This Row],[Assigned Item SKU]],skuQuantity[#All],2,FALSE),0)</f>
        <v>0</v>
      </c>
      <c r="T510" s="33" t="str">
        <f>PROPER(Inventory[[#This Row],[METAL]] &amp; " " &amp; Inventory[[#This Row],[Item Type]])</f>
        <v>925 Silver Anklet</v>
      </c>
      <c r="U510" s="33">
        <f>Inventory[[#This Row],[Quantity]]*Inventory[[#This Row],[Weight (g)]]</f>
        <v>0</v>
      </c>
      <c r="V510" s="33">
        <f>Inventory[[#This Row],[Total Price GBP]]*Inventory[[#This Row],[Quantity]]</f>
        <v>0</v>
      </c>
      <c r="W510" s="33">
        <f>Inventory[[#This Row],[Total Cost GBP]]/EURtoGBP</f>
        <v>0</v>
      </c>
      <c r="X510" s="33">
        <f>Inventory[[#This Row],[Total Cost GBP]]/USDtoGBP</f>
        <v>0</v>
      </c>
      <c r="Y510" s="33">
        <f>Inventory[[#This Row],[Total Cost GBP]]/CADtoGBP</f>
        <v>0</v>
      </c>
      <c r="Z510" s="33">
        <f>Inventory[[#This Row],[Total Cost GBP]]*AUDtoGBP</f>
        <v>0</v>
      </c>
      <c r="AA510" s="33"/>
      <c r="AB510" s="33"/>
    </row>
    <row r="511" spans="1:28" x14ac:dyDescent="0.25">
      <c r="A511" t="s">
        <v>1165</v>
      </c>
      <c r="B511" t="s">
        <v>1166</v>
      </c>
      <c r="C511" t="s">
        <v>113</v>
      </c>
      <c r="D511" t="s">
        <v>3278</v>
      </c>
      <c r="E511">
        <v>2.8</v>
      </c>
      <c r="F511" t="s">
        <v>116</v>
      </c>
      <c r="G511" t="s">
        <v>1425</v>
      </c>
      <c r="H511">
        <v>4.56682553</v>
      </c>
      <c r="I511" t="str">
        <f>IF(Inventory[[#This Row],[METAL]] = "925 Silver",  "7113.11.00"," 7113.19.00")</f>
        <v>7113.11.00</v>
      </c>
      <c r="J511" t="str">
        <f>IF(Inventory[[#This Row],[METAL]]= "925 Silver", "7113.11.10.00"," 7113.19.10.00")</f>
        <v>7113.11.10.00</v>
      </c>
      <c r="K511" t="str">
        <f>IF(Inventory[[#This Row],[METAL]] = "925 Silver",  "7113.11.00"," 7113.19.00")</f>
        <v>7113.11.00</v>
      </c>
      <c r="L511" s="106" t="str">
        <f>PROPER(Inventory[[#This Row],[METAL]] &amp; " " &amp; Inventory[[#This Row],[Item Type]])</f>
        <v>925 Silver Anklet</v>
      </c>
      <c r="M511" s="106" t="str">
        <f>IFERROR(VLOOKUP(Inventory[[#This Row],[Short Description]],Map!$G$12:$H$32,2,FALSE), IF(F510 = "925 Silver", "7113.11.10.00", "7113.19.29.00"))</f>
        <v>7113.11.10.00</v>
      </c>
      <c r="N511" s="106" t="str">
        <f>Inventory[[#This Row],[ASIN]] &amp; " " &amp; Inventory[[#This Row],[Short Description]]</f>
        <v>B07F87J5D1 rolo chain, Hearts, small tags, rings multiple tags</v>
      </c>
      <c r="O511" s="33">
        <f>Inventory[[#This Row],[Total Price GBP]]/ EURtoGBP</f>
        <v>5.1838898594155269</v>
      </c>
      <c r="P511" s="33">
        <f>Inventory[[#This Row],[Total Price GBP]]/USDtoGBP</f>
        <v>6.2603590899308141</v>
      </c>
      <c r="Q511" s="33">
        <f>Inventory[[#This Row],[Total Price GBP]]/ CADtoGBP</f>
        <v>8.0136195148828797</v>
      </c>
      <c r="R511" s="33">
        <f>Inventory[[#This Row],[Total Price GBP]]/AUDtoGBP</f>
        <v>8.2025029276528478</v>
      </c>
      <c r="S511" s="33">
        <f>IFERROR(VLOOKUP(Inventory[[#This Row],[Assigned Item SKU]],skuQuantity[#All],2,FALSE),0)</f>
        <v>0</v>
      </c>
      <c r="T511" s="33" t="str">
        <f>PROPER(Inventory[[#This Row],[METAL]] &amp; " " &amp; Inventory[[#This Row],[Item Type]])</f>
        <v>925 Silver Anklet</v>
      </c>
      <c r="U511" s="33">
        <f>Inventory[[#This Row],[Quantity]]*Inventory[[#This Row],[Weight (g)]]</f>
        <v>0</v>
      </c>
      <c r="V511" s="33">
        <f>Inventory[[#This Row],[Total Price GBP]]*Inventory[[#This Row],[Quantity]]</f>
        <v>0</v>
      </c>
      <c r="W511" s="33">
        <f>Inventory[[#This Row],[Total Cost GBP]]/EURtoGBP</f>
        <v>0</v>
      </c>
      <c r="X511" s="33">
        <f>Inventory[[#This Row],[Total Cost GBP]]/USDtoGBP</f>
        <v>0</v>
      </c>
      <c r="Y511" s="33">
        <f>Inventory[[#This Row],[Total Cost GBP]]/CADtoGBP</f>
        <v>0</v>
      </c>
      <c r="Z511" s="33">
        <f>Inventory[[#This Row],[Total Cost GBP]]*AUDtoGBP</f>
        <v>0</v>
      </c>
      <c r="AA511" s="33"/>
      <c r="AB511" s="33"/>
    </row>
    <row r="512" spans="1:28" x14ac:dyDescent="0.25">
      <c r="A512" t="s">
        <v>1167</v>
      </c>
      <c r="B512" t="s">
        <v>1168</v>
      </c>
      <c r="C512" t="s">
        <v>113</v>
      </c>
      <c r="D512" t="s">
        <v>3279</v>
      </c>
      <c r="E512">
        <v>4.0999999999999996</v>
      </c>
      <c r="F512" t="s">
        <v>116</v>
      </c>
      <c r="G512" t="s">
        <v>1425</v>
      </c>
      <c r="H512">
        <v>5.1509053250000001</v>
      </c>
      <c r="I512" t="str">
        <f>IF(Inventory[[#This Row],[METAL]] = "925 Silver",  "7113.11.00"," 7113.19.00")</f>
        <v>7113.11.00</v>
      </c>
      <c r="J512" t="str">
        <f>IF(Inventory[[#This Row],[METAL]]= "925 Silver", "7113.11.10.00"," 7113.19.10.00")</f>
        <v>7113.11.10.00</v>
      </c>
      <c r="K512" t="str">
        <f>IF(Inventory[[#This Row],[METAL]] = "925 Silver",  "7113.11.00"," 7113.19.00")</f>
        <v>7113.11.00</v>
      </c>
      <c r="L512" s="106" t="str">
        <f>PROPER(Inventory[[#This Row],[METAL]] &amp; " " &amp; Inventory[[#This Row],[Item Type]])</f>
        <v>925 Silver Anklet</v>
      </c>
      <c r="M512" s="106" t="str">
        <f>IFERROR(VLOOKUP(Inventory[[#This Row],[Short Description]],Map!$G$12:$H$32,2,FALSE), IF(F511 = "925 Silver", "7113.11.10.00", "7113.19.29.00"))</f>
        <v>7113.11.10.00</v>
      </c>
      <c r="N512" s="106" t="str">
        <f>Inventory[[#This Row],[ASIN]] &amp; " " &amp; Inventory[[#This Row],[Short Description]]</f>
        <v>B07F8BP4K7 rolo chain - thick, Hearts, Medium tag, Ring multiple tags</v>
      </c>
      <c r="O512" s="33">
        <f>Inventory[[#This Row],[Total Price GBP]]/ EURtoGBP</f>
        <v>5.8468898594155272</v>
      </c>
      <c r="P512" s="33">
        <f>Inventory[[#This Row],[Total Price GBP]]/USDtoGBP</f>
        <v>7.0610354525054051</v>
      </c>
      <c r="Q512" s="33">
        <f>Inventory[[#This Row],[Total Price GBP]]/ CADtoGBP</f>
        <v>9.0385312862464744</v>
      </c>
      <c r="R512" s="33">
        <f>Inventory[[#This Row],[Total Price GBP]]/AUDtoGBP</f>
        <v>9.2515721765213019</v>
      </c>
      <c r="S512" s="33">
        <f>IFERROR(VLOOKUP(Inventory[[#This Row],[Assigned Item SKU]],skuQuantity[#All],2,FALSE),0)</f>
        <v>0</v>
      </c>
      <c r="T512" s="33" t="str">
        <f>PROPER(Inventory[[#This Row],[METAL]] &amp; " " &amp; Inventory[[#This Row],[Item Type]])</f>
        <v>925 Silver Anklet</v>
      </c>
      <c r="U512" s="33">
        <f>Inventory[[#This Row],[Quantity]]*Inventory[[#This Row],[Weight (g)]]</f>
        <v>0</v>
      </c>
      <c r="V512" s="33">
        <f>Inventory[[#This Row],[Total Price GBP]]*Inventory[[#This Row],[Quantity]]</f>
        <v>0</v>
      </c>
      <c r="W512" s="33">
        <f>Inventory[[#This Row],[Total Cost GBP]]/EURtoGBP</f>
        <v>0</v>
      </c>
      <c r="X512" s="33">
        <f>Inventory[[#This Row],[Total Cost GBP]]/USDtoGBP</f>
        <v>0</v>
      </c>
      <c r="Y512" s="33">
        <f>Inventory[[#This Row],[Total Cost GBP]]/CADtoGBP</f>
        <v>0</v>
      </c>
      <c r="Z512" s="33">
        <f>Inventory[[#This Row],[Total Cost GBP]]*AUDtoGBP</f>
        <v>0</v>
      </c>
      <c r="AA512" s="33"/>
      <c r="AB512" s="33"/>
    </row>
    <row r="513" spans="1:28" x14ac:dyDescent="0.25">
      <c r="A513" t="s">
        <v>1169</v>
      </c>
      <c r="B513" t="s">
        <v>1170</v>
      </c>
      <c r="C513" t="s">
        <v>113</v>
      </c>
      <c r="D513" t="s">
        <v>3280</v>
      </c>
      <c r="E513">
        <v>2.7</v>
      </c>
      <c r="F513" t="s">
        <v>116</v>
      </c>
      <c r="G513" t="s">
        <v>1425</v>
      </c>
      <c r="H513">
        <v>4.03296074</v>
      </c>
      <c r="I513" t="str">
        <f>IF(Inventory[[#This Row],[METAL]] = "925 Silver",  "7113.11.00"," 7113.19.00")</f>
        <v>7113.11.00</v>
      </c>
      <c r="J513" t="str">
        <f>IF(Inventory[[#This Row],[METAL]]= "925 Silver", "7113.11.10.00"," 7113.19.10.00")</f>
        <v>7113.11.10.00</v>
      </c>
      <c r="K513" t="str">
        <f>IF(Inventory[[#This Row],[METAL]] = "925 Silver",  "7113.11.00"," 7113.19.00")</f>
        <v>7113.11.00</v>
      </c>
      <c r="L513" s="106" t="str">
        <f>PROPER(Inventory[[#This Row],[METAL]] &amp; " " &amp; Inventory[[#This Row],[Item Type]])</f>
        <v>925 Silver Anklet</v>
      </c>
      <c r="M513" s="106" t="str">
        <f>IFERROR(VLOOKUP(Inventory[[#This Row],[Short Description]],Map!$G$12:$H$32,2,FALSE), IF(F512 = "925 Silver", "7113.11.10.00", "7113.19.29.00"))</f>
        <v>7113.11.10.00</v>
      </c>
      <c r="N513" s="106" t="str">
        <f>Inventory[[#This Row],[ASIN]] &amp; " " &amp; Inventory[[#This Row],[Short Description]]</f>
        <v>B07F8CDJRJ box chain, Flowers, small tag, rings multiple tags</v>
      </c>
      <c r="O513" s="33">
        <f>Inventory[[#This Row],[Total Price GBP]]/ EURtoGBP</f>
        <v>4.5778898594155271</v>
      </c>
      <c r="P513" s="33">
        <f>Inventory[[#This Row],[Total Price GBP]]/USDtoGBP</f>
        <v>5.5285191567178398</v>
      </c>
      <c r="Q513" s="33">
        <f>Inventory[[#This Row],[Total Price GBP]]/ CADtoGBP</f>
        <v>7.0768223301976017</v>
      </c>
      <c r="R513" s="33">
        <f>Inventory[[#This Row],[Total Price GBP]]/AUDtoGBP</f>
        <v>7.2436251526690132</v>
      </c>
      <c r="S513" s="33">
        <f>IFERROR(VLOOKUP(Inventory[[#This Row],[Assigned Item SKU]],skuQuantity[#All],2,FALSE),0)</f>
        <v>0</v>
      </c>
      <c r="T513" s="33" t="str">
        <f>PROPER(Inventory[[#This Row],[METAL]] &amp; " " &amp; Inventory[[#This Row],[Item Type]])</f>
        <v>925 Silver Anklet</v>
      </c>
      <c r="U513" s="33">
        <f>Inventory[[#This Row],[Quantity]]*Inventory[[#This Row],[Weight (g)]]</f>
        <v>0</v>
      </c>
      <c r="V513" s="33">
        <f>Inventory[[#This Row],[Total Price GBP]]*Inventory[[#This Row],[Quantity]]</f>
        <v>0</v>
      </c>
      <c r="W513" s="33">
        <f>Inventory[[#This Row],[Total Cost GBP]]/EURtoGBP</f>
        <v>0</v>
      </c>
      <c r="X513" s="33">
        <f>Inventory[[#This Row],[Total Cost GBP]]/USDtoGBP</f>
        <v>0</v>
      </c>
      <c r="Y513" s="33">
        <f>Inventory[[#This Row],[Total Cost GBP]]/CADtoGBP</f>
        <v>0</v>
      </c>
      <c r="Z513" s="33">
        <f>Inventory[[#This Row],[Total Cost GBP]]*AUDtoGBP</f>
        <v>0</v>
      </c>
      <c r="AA513" s="33"/>
      <c r="AB513" s="33"/>
    </row>
    <row r="514" spans="1:28" x14ac:dyDescent="0.25">
      <c r="A514" t="s">
        <v>1171</v>
      </c>
      <c r="B514" t="s">
        <v>1172</v>
      </c>
      <c r="C514" t="s">
        <v>113</v>
      </c>
      <c r="D514" t="s">
        <v>3281</v>
      </c>
      <c r="E514">
        <v>3.9</v>
      </c>
      <c r="F514" t="s">
        <v>116</v>
      </c>
      <c r="G514" t="s">
        <v>1425</v>
      </c>
      <c r="H514">
        <v>5.1535482200000002</v>
      </c>
      <c r="I514" t="str">
        <f>IF(Inventory[[#This Row],[METAL]] = "925 Silver",  "7113.11.00"," 7113.19.00")</f>
        <v>7113.11.00</v>
      </c>
      <c r="J514" t="str">
        <f>IF(Inventory[[#This Row],[METAL]]= "925 Silver", "7113.11.10.00"," 7113.19.10.00")</f>
        <v>7113.11.10.00</v>
      </c>
      <c r="K514" t="str">
        <f>IF(Inventory[[#This Row],[METAL]] = "925 Silver",  "7113.11.00"," 7113.19.00")</f>
        <v>7113.11.00</v>
      </c>
      <c r="L514" s="106" t="str">
        <f>PROPER(Inventory[[#This Row],[METAL]] &amp; " " &amp; Inventory[[#This Row],[Item Type]])</f>
        <v>925 Silver Anklet</v>
      </c>
      <c r="M514" s="106" t="str">
        <f>IFERROR(VLOOKUP(Inventory[[#This Row],[Short Description]],Map!$G$12:$H$32,2,FALSE), IF(F513 = "925 Silver", "7113.11.10.00", "7113.19.29.00"))</f>
        <v>7113.11.10.00</v>
      </c>
      <c r="N514" s="106" t="str">
        <f>Inventory[[#This Row],[ASIN]] &amp; " " &amp; Inventory[[#This Row],[Short Description]]</f>
        <v>B07F8C1VR5 rolo chain, Flowers, Medium tags, rings multiple tags</v>
      </c>
      <c r="O514" s="33">
        <f>Inventory[[#This Row],[Total Price GBP]]/ EURtoGBP</f>
        <v>5.8498898594155273</v>
      </c>
      <c r="P514" s="33">
        <f>Inventory[[#This Row],[Total Price GBP]]/USDtoGBP</f>
        <v>7.0646584224718056</v>
      </c>
      <c r="Q514" s="33">
        <f>Inventory[[#This Row],[Total Price GBP]]/ CADtoGBP</f>
        <v>9.0431688960716503</v>
      </c>
      <c r="R514" s="33">
        <f>Inventory[[#This Row],[Total Price GBP]]/AUDtoGBP</f>
        <v>9.256319096199439</v>
      </c>
      <c r="S514" s="33">
        <f>IFERROR(VLOOKUP(Inventory[[#This Row],[Assigned Item SKU]],skuQuantity[#All],2,FALSE),0)</f>
        <v>0</v>
      </c>
      <c r="T514" s="33" t="str">
        <f>PROPER(Inventory[[#This Row],[METAL]] &amp; " " &amp; Inventory[[#This Row],[Item Type]])</f>
        <v>925 Silver Anklet</v>
      </c>
      <c r="U514" s="33">
        <f>Inventory[[#This Row],[Quantity]]*Inventory[[#This Row],[Weight (g)]]</f>
        <v>0</v>
      </c>
      <c r="V514" s="33">
        <f>Inventory[[#This Row],[Total Price GBP]]*Inventory[[#This Row],[Quantity]]</f>
        <v>0</v>
      </c>
      <c r="W514" s="33">
        <f>Inventory[[#This Row],[Total Cost GBP]]/EURtoGBP</f>
        <v>0</v>
      </c>
      <c r="X514" s="33">
        <f>Inventory[[#This Row],[Total Cost GBP]]/USDtoGBP</f>
        <v>0</v>
      </c>
      <c r="Y514" s="33">
        <f>Inventory[[#This Row],[Total Cost GBP]]/CADtoGBP</f>
        <v>0</v>
      </c>
      <c r="Z514" s="33">
        <f>Inventory[[#This Row],[Total Cost GBP]]*AUDtoGBP</f>
        <v>0</v>
      </c>
      <c r="AA514" s="33"/>
      <c r="AB514" s="33"/>
    </row>
    <row r="515" spans="1:28" x14ac:dyDescent="0.25">
      <c r="A515" t="s">
        <v>1173</v>
      </c>
      <c r="B515" t="s">
        <v>1174</v>
      </c>
      <c r="C515" t="s">
        <v>113</v>
      </c>
      <c r="D515" t="s">
        <v>3282</v>
      </c>
      <c r="E515">
        <v>3.5</v>
      </c>
      <c r="F515" t="s">
        <v>116</v>
      </c>
      <c r="G515" t="s">
        <v>1425</v>
      </c>
      <c r="H515">
        <v>5.4856720250000004</v>
      </c>
      <c r="I515" t="str">
        <f>IF(Inventory[[#This Row],[METAL]] = "925 Silver",  "7113.11.00"," 7113.19.00")</f>
        <v>7113.11.00</v>
      </c>
      <c r="J515" t="str">
        <f>IF(Inventory[[#This Row],[METAL]]= "925 Silver", "7113.11.10.00"," 7113.19.10.00")</f>
        <v>7113.11.10.00</v>
      </c>
      <c r="K515" t="str">
        <f>IF(Inventory[[#This Row],[METAL]] = "925 Silver",  "7113.11.00"," 7113.19.00")</f>
        <v>7113.11.00</v>
      </c>
      <c r="L515" s="106" t="str">
        <f>PROPER(Inventory[[#This Row],[METAL]] &amp; " " &amp; Inventory[[#This Row],[Item Type]])</f>
        <v>925 Silver Anklet</v>
      </c>
      <c r="M515" s="106" t="str">
        <f>IFERROR(VLOOKUP(Inventory[[#This Row],[Short Description]],Map!$G$12:$H$32,2,FALSE), IF(F514 = "925 Silver", "7113.11.10.00", "7113.19.29.00"))</f>
        <v>7113.11.10.00</v>
      </c>
      <c r="N515" s="106" t="str">
        <f>Inventory[[#This Row],[ASIN]] &amp; " " &amp; Inventory[[#This Row],[Short Description]]</f>
        <v>B07F89C3TG ball chain, Flowers, small tags, none multiple tags</v>
      </c>
      <c r="O515" s="33">
        <f>Inventory[[#This Row],[Total Price GBP]]/ EURtoGBP</f>
        <v>6.226889859415528</v>
      </c>
      <c r="P515" s="33">
        <f>Inventory[[#This Row],[Total Price GBP]]/USDtoGBP</f>
        <v>7.5199449815828476</v>
      </c>
      <c r="Q515" s="33">
        <f>Inventory[[#This Row],[Total Price GBP]]/ CADtoGBP</f>
        <v>9.6259618641019298</v>
      </c>
      <c r="R515" s="33">
        <f>Inventory[[#This Row],[Total Price GBP]]/AUDtoGBP</f>
        <v>9.8528486690854233</v>
      </c>
      <c r="S515" s="33">
        <f>IFERROR(VLOOKUP(Inventory[[#This Row],[Assigned Item SKU]],skuQuantity[#All],2,FALSE),0)</f>
        <v>0</v>
      </c>
      <c r="T515" s="33" t="str">
        <f>PROPER(Inventory[[#This Row],[METAL]] &amp; " " &amp; Inventory[[#This Row],[Item Type]])</f>
        <v>925 Silver Anklet</v>
      </c>
      <c r="U515" s="33">
        <f>Inventory[[#This Row],[Quantity]]*Inventory[[#This Row],[Weight (g)]]</f>
        <v>0</v>
      </c>
      <c r="V515" s="33">
        <f>Inventory[[#This Row],[Total Price GBP]]*Inventory[[#This Row],[Quantity]]</f>
        <v>0</v>
      </c>
      <c r="W515" s="33">
        <f>Inventory[[#This Row],[Total Cost GBP]]/EURtoGBP</f>
        <v>0</v>
      </c>
      <c r="X515" s="33">
        <f>Inventory[[#This Row],[Total Cost GBP]]/USDtoGBP</f>
        <v>0</v>
      </c>
      <c r="Y515" s="33">
        <f>Inventory[[#This Row],[Total Cost GBP]]/CADtoGBP</f>
        <v>0</v>
      </c>
      <c r="Z515" s="33">
        <f>Inventory[[#This Row],[Total Cost GBP]]*AUDtoGBP</f>
        <v>0</v>
      </c>
      <c r="AA515" s="33"/>
      <c r="AB515" s="33"/>
    </row>
    <row r="516" spans="1:28" x14ac:dyDescent="0.25">
      <c r="A516" t="s">
        <v>1175</v>
      </c>
      <c r="B516" t="s">
        <v>1176</v>
      </c>
      <c r="C516" t="s">
        <v>113</v>
      </c>
      <c r="D516" t="s">
        <v>3283</v>
      </c>
      <c r="E516">
        <v>2.7</v>
      </c>
      <c r="F516" t="s">
        <v>116</v>
      </c>
      <c r="G516" t="s">
        <v>1425</v>
      </c>
      <c r="H516">
        <v>4.03296074</v>
      </c>
      <c r="I516" t="str">
        <f>IF(Inventory[[#This Row],[METAL]] = "925 Silver",  "7113.11.00"," 7113.19.00")</f>
        <v>7113.11.00</v>
      </c>
      <c r="J516" t="str">
        <f>IF(Inventory[[#This Row],[METAL]]= "925 Silver", "7113.11.10.00"," 7113.19.10.00")</f>
        <v>7113.11.10.00</v>
      </c>
      <c r="K516" t="str">
        <f>IF(Inventory[[#This Row],[METAL]] = "925 Silver",  "7113.11.00"," 7113.19.00")</f>
        <v>7113.11.00</v>
      </c>
      <c r="L516" s="106" t="str">
        <f>PROPER(Inventory[[#This Row],[METAL]] &amp; " " &amp; Inventory[[#This Row],[Item Type]])</f>
        <v>925 Silver Anklet</v>
      </c>
      <c r="M516" s="106" t="str">
        <f>IFERROR(VLOOKUP(Inventory[[#This Row],[Short Description]],Map!$G$12:$H$32,2,FALSE), IF(F515 = "925 Silver", "7113.11.10.00", "7113.19.29.00"))</f>
        <v>7113.11.10.00</v>
      </c>
      <c r="N516" s="106" t="str">
        <f>Inventory[[#This Row],[ASIN]] &amp; " " &amp; Inventory[[#This Row],[Short Description]]</f>
        <v>B07F8CZLPB trace chain, Flowers, small tags, none multiple tags</v>
      </c>
      <c r="O516" s="33">
        <f>Inventory[[#This Row],[Total Price GBP]]/ EURtoGBP</f>
        <v>4.5778898594155271</v>
      </c>
      <c r="P516" s="33">
        <f>Inventory[[#This Row],[Total Price GBP]]/USDtoGBP</f>
        <v>5.5285191567178398</v>
      </c>
      <c r="Q516" s="33">
        <f>Inventory[[#This Row],[Total Price GBP]]/ CADtoGBP</f>
        <v>7.0768223301976017</v>
      </c>
      <c r="R516" s="33">
        <f>Inventory[[#This Row],[Total Price GBP]]/AUDtoGBP</f>
        <v>7.2436251526690132</v>
      </c>
      <c r="S516" s="33">
        <f>IFERROR(VLOOKUP(Inventory[[#This Row],[Assigned Item SKU]],skuQuantity[#All],2,FALSE),0)</f>
        <v>0</v>
      </c>
      <c r="T516" s="33" t="str">
        <f>PROPER(Inventory[[#This Row],[METAL]] &amp; " " &amp; Inventory[[#This Row],[Item Type]])</f>
        <v>925 Silver Anklet</v>
      </c>
      <c r="U516" s="33">
        <f>Inventory[[#This Row],[Quantity]]*Inventory[[#This Row],[Weight (g)]]</f>
        <v>0</v>
      </c>
      <c r="V516" s="33">
        <f>Inventory[[#This Row],[Total Price GBP]]*Inventory[[#This Row],[Quantity]]</f>
        <v>0</v>
      </c>
      <c r="W516" s="33">
        <f>Inventory[[#This Row],[Total Cost GBP]]/EURtoGBP</f>
        <v>0</v>
      </c>
      <c r="X516" s="33">
        <f>Inventory[[#This Row],[Total Cost GBP]]/USDtoGBP</f>
        <v>0</v>
      </c>
      <c r="Y516" s="33">
        <f>Inventory[[#This Row],[Total Cost GBP]]/CADtoGBP</f>
        <v>0</v>
      </c>
      <c r="Z516" s="33">
        <f>Inventory[[#This Row],[Total Cost GBP]]*AUDtoGBP</f>
        <v>0</v>
      </c>
      <c r="AA516" s="33"/>
      <c r="AB516" s="33"/>
    </row>
    <row r="517" spans="1:28" x14ac:dyDescent="0.25">
      <c r="A517" t="s">
        <v>1177</v>
      </c>
      <c r="B517" t="s">
        <v>1178</v>
      </c>
      <c r="C517" t="s">
        <v>113</v>
      </c>
      <c r="D517" t="s">
        <v>3284</v>
      </c>
      <c r="E517">
        <v>3.3</v>
      </c>
      <c r="F517" t="s">
        <v>116</v>
      </c>
      <c r="G517" t="s">
        <v>1425</v>
      </c>
      <c r="H517">
        <v>4.6355407999999994</v>
      </c>
      <c r="I517" t="str">
        <f>IF(Inventory[[#This Row],[METAL]] = "925 Silver",  "7113.11.00"," 7113.19.00")</f>
        <v>7113.11.00</v>
      </c>
      <c r="J517" t="str">
        <f>IF(Inventory[[#This Row],[METAL]]= "925 Silver", "7113.11.10.00"," 7113.19.10.00")</f>
        <v>7113.11.10.00</v>
      </c>
      <c r="K517" t="str">
        <f>IF(Inventory[[#This Row],[METAL]] = "925 Silver",  "7113.11.00"," 7113.19.00")</f>
        <v>7113.11.00</v>
      </c>
      <c r="L517" s="106" t="str">
        <f>PROPER(Inventory[[#This Row],[METAL]] &amp; " " &amp; Inventory[[#This Row],[Item Type]])</f>
        <v>925 Silver Anklet</v>
      </c>
      <c r="M517" s="106" t="str">
        <f>IFERROR(VLOOKUP(Inventory[[#This Row],[Short Description]],Map!$G$12:$H$32,2,FALSE), IF(F516 = "925 Silver", "7113.11.10.00", "7113.19.29.00"))</f>
        <v>7113.11.10.00</v>
      </c>
      <c r="N517" s="106" t="str">
        <f>Inventory[[#This Row],[ASIN]] &amp; " " &amp; Inventory[[#This Row],[Short Description]]</f>
        <v>B07F89D9VY square snake chain, Roses, small, none multiple tags</v>
      </c>
      <c r="O517" s="33">
        <f>Inventory[[#This Row],[Total Price GBP]]/ EURtoGBP</f>
        <v>5.2618898594155263</v>
      </c>
      <c r="P517" s="33">
        <f>Inventory[[#This Row],[Total Price GBP]]/USDtoGBP</f>
        <v>6.3545563090572355</v>
      </c>
      <c r="Q517" s="33">
        <f>Inventory[[#This Row],[Total Price GBP]]/ CADtoGBP</f>
        <v>8.134197370337418</v>
      </c>
      <c r="R517" s="33">
        <f>Inventory[[#This Row],[Total Price GBP]]/AUDtoGBP</f>
        <v>8.3259228392844289</v>
      </c>
      <c r="S517" s="33">
        <f>IFERROR(VLOOKUP(Inventory[[#This Row],[Assigned Item SKU]],skuQuantity[#All],2,FALSE),0)</f>
        <v>0</v>
      </c>
      <c r="T517" s="33" t="str">
        <f>PROPER(Inventory[[#This Row],[METAL]] &amp; " " &amp; Inventory[[#This Row],[Item Type]])</f>
        <v>925 Silver Anklet</v>
      </c>
      <c r="U517" s="33">
        <f>Inventory[[#This Row],[Quantity]]*Inventory[[#This Row],[Weight (g)]]</f>
        <v>0</v>
      </c>
      <c r="V517" s="33">
        <f>Inventory[[#This Row],[Total Price GBP]]*Inventory[[#This Row],[Quantity]]</f>
        <v>0</v>
      </c>
      <c r="W517" s="33">
        <f>Inventory[[#This Row],[Total Cost GBP]]/EURtoGBP</f>
        <v>0</v>
      </c>
      <c r="X517" s="33">
        <f>Inventory[[#This Row],[Total Cost GBP]]/USDtoGBP</f>
        <v>0</v>
      </c>
      <c r="Y517" s="33">
        <f>Inventory[[#This Row],[Total Cost GBP]]/CADtoGBP</f>
        <v>0</v>
      </c>
      <c r="Z517" s="33">
        <f>Inventory[[#This Row],[Total Cost GBP]]*AUDtoGBP</f>
        <v>0</v>
      </c>
      <c r="AA517" s="33"/>
      <c r="AB517" s="33"/>
    </row>
    <row r="518" spans="1:28" x14ac:dyDescent="0.25">
      <c r="A518" t="s">
        <v>1179</v>
      </c>
      <c r="B518" t="s">
        <v>1180</v>
      </c>
      <c r="C518" t="s">
        <v>113</v>
      </c>
      <c r="D518" t="s">
        <v>3285</v>
      </c>
      <c r="E518">
        <v>3.5</v>
      </c>
      <c r="F518" t="s">
        <v>116</v>
      </c>
      <c r="G518" t="s">
        <v>1425</v>
      </c>
      <c r="H518">
        <v>4.437323675</v>
      </c>
      <c r="I518" t="str">
        <f>IF(Inventory[[#This Row],[METAL]] = "925 Silver",  "7113.11.00"," 7113.19.00")</f>
        <v>7113.11.00</v>
      </c>
      <c r="J518" t="str">
        <f>IF(Inventory[[#This Row],[METAL]]= "925 Silver", "7113.11.10.00"," 7113.19.10.00")</f>
        <v>7113.11.10.00</v>
      </c>
      <c r="K518" t="str">
        <f>IF(Inventory[[#This Row],[METAL]] = "925 Silver",  "7113.11.00"," 7113.19.00")</f>
        <v>7113.11.00</v>
      </c>
      <c r="L518" s="106" t="str">
        <f>PROPER(Inventory[[#This Row],[METAL]] &amp; " " &amp; Inventory[[#This Row],[Item Type]])</f>
        <v>925 Silver Anklet</v>
      </c>
      <c r="M518" s="106" t="str">
        <f>IFERROR(VLOOKUP(Inventory[[#This Row],[Short Description]],Map!$G$12:$H$32,2,FALSE), IF(F517 = "925 Silver", "7113.11.10.00", "7113.19.29.00"))</f>
        <v>7113.11.10.00</v>
      </c>
      <c r="N518" s="106" t="str">
        <f>Inventory[[#This Row],[ASIN]] &amp; " " &amp; Inventory[[#This Row],[Short Description]]</f>
        <v>B07F8MX9FP rolo chain - thick, moons and stars, medium tags, none multiple tags</v>
      </c>
      <c r="O518" s="33">
        <f>Inventory[[#This Row],[Total Price GBP]]/ EURtoGBP</f>
        <v>5.0368898594155276</v>
      </c>
      <c r="P518" s="33">
        <f>Inventory[[#This Row],[Total Price GBP]]/USDtoGBP</f>
        <v>6.0828335615771723</v>
      </c>
      <c r="Q518" s="33">
        <f>Inventory[[#This Row],[Total Price GBP]]/ CADtoGBP</f>
        <v>7.7863766334493221</v>
      </c>
      <c r="R518" s="33">
        <f>Inventory[[#This Row],[Total Price GBP]]/AUDtoGBP</f>
        <v>7.9699038634240962</v>
      </c>
      <c r="S518" s="33">
        <f>IFERROR(VLOOKUP(Inventory[[#This Row],[Assigned Item SKU]],skuQuantity[#All],2,FALSE),0)</f>
        <v>0</v>
      </c>
      <c r="T518" s="33" t="str">
        <f>PROPER(Inventory[[#This Row],[METAL]] &amp; " " &amp; Inventory[[#This Row],[Item Type]])</f>
        <v>925 Silver Anklet</v>
      </c>
      <c r="U518" s="33">
        <f>Inventory[[#This Row],[Quantity]]*Inventory[[#This Row],[Weight (g)]]</f>
        <v>0</v>
      </c>
      <c r="V518" s="33">
        <f>Inventory[[#This Row],[Total Price GBP]]*Inventory[[#This Row],[Quantity]]</f>
        <v>0</v>
      </c>
      <c r="W518" s="33">
        <f>Inventory[[#This Row],[Total Cost GBP]]/EURtoGBP</f>
        <v>0</v>
      </c>
      <c r="X518" s="33">
        <f>Inventory[[#This Row],[Total Cost GBP]]/USDtoGBP</f>
        <v>0</v>
      </c>
      <c r="Y518" s="33">
        <f>Inventory[[#This Row],[Total Cost GBP]]/CADtoGBP</f>
        <v>0</v>
      </c>
      <c r="Z518" s="33">
        <f>Inventory[[#This Row],[Total Cost GBP]]*AUDtoGBP</f>
        <v>0</v>
      </c>
      <c r="AA518" s="33"/>
      <c r="AB518" s="33"/>
    </row>
    <row r="519" spans="1:28" x14ac:dyDescent="0.25">
      <c r="A519" t="s">
        <v>1181</v>
      </c>
      <c r="B519" t="s">
        <v>1182</v>
      </c>
      <c r="C519" t="s">
        <v>113</v>
      </c>
      <c r="D519" t="s">
        <v>3290</v>
      </c>
      <c r="E519">
        <v>5</v>
      </c>
      <c r="F519" t="s">
        <v>116</v>
      </c>
      <c r="G519" t="s">
        <v>1425</v>
      </c>
      <c r="H519">
        <v>6.4534252000000016</v>
      </c>
      <c r="I519" t="str">
        <f>IF(Inventory[[#This Row],[METAL]] = "925 Silver",  "7113.11.00"," 7113.19.00")</f>
        <v>7113.11.00</v>
      </c>
      <c r="J519" t="str">
        <f>IF(Inventory[[#This Row],[METAL]]= "925 Silver", "7113.11.10.00"," 7113.19.10.00")</f>
        <v>7113.11.10.00</v>
      </c>
      <c r="K519" t="str">
        <f>IF(Inventory[[#This Row],[METAL]] = "925 Silver",  "7113.11.00"," 7113.19.00")</f>
        <v>7113.11.00</v>
      </c>
      <c r="L519" s="106" t="str">
        <f>PROPER(Inventory[[#This Row],[METAL]] &amp; " " &amp; Inventory[[#This Row],[Item Type]])</f>
        <v>925 Silver Anklet</v>
      </c>
      <c r="M519" s="106" t="str">
        <f>IFERROR(VLOOKUP(Inventory[[#This Row],[Short Description]],Map!$G$12:$H$32,2,FALSE), IF(F518 = "925 Silver", "7113.11.10.00", "7113.19.29.00"))</f>
        <v>7113.11.10.00</v>
      </c>
      <c r="N519" s="106" t="str">
        <f>Inventory[[#This Row],[ASIN]] &amp; " " &amp; Inventory[[#This Row],[Short Description]]</f>
        <v>B07F8CY6QN trace chain, Hearts, Medium with colour, none multiple tags</v>
      </c>
      <c r="O519" s="33">
        <f>Inventory[[#This Row],[Total Price GBP]]/ EURtoGBP</f>
        <v>7.3254047550129702</v>
      </c>
      <c r="P519" s="33">
        <f>Inventory[[#This Row],[Total Price GBP]]/USDtoGBP</f>
        <v>8.846573806380686</v>
      </c>
      <c r="Q519" s="33">
        <f>Inventory[[#This Row],[Total Price GBP]]/ CADtoGBP</f>
        <v>11.324123021743063</v>
      </c>
      <c r="R519" s="33">
        <f>Inventory[[#This Row],[Total Price GBP]]/AUDtoGBP</f>
        <v>11.591035993965086</v>
      </c>
      <c r="S519" s="33">
        <f>IFERROR(VLOOKUP(Inventory[[#This Row],[Assigned Item SKU]],skuQuantity[#All],2,FALSE),0)</f>
        <v>0</v>
      </c>
      <c r="T519" s="33" t="str">
        <f>PROPER(Inventory[[#This Row],[METAL]] &amp; " " &amp; Inventory[[#This Row],[Item Type]])</f>
        <v>925 Silver Anklet</v>
      </c>
      <c r="U519" s="33">
        <f>Inventory[[#This Row],[Quantity]]*Inventory[[#This Row],[Weight (g)]]</f>
        <v>0</v>
      </c>
      <c r="V519" s="33">
        <f>Inventory[[#This Row],[Total Price GBP]]*Inventory[[#This Row],[Quantity]]</f>
        <v>0</v>
      </c>
      <c r="W519" s="33">
        <f>Inventory[[#This Row],[Total Cost GBP]]/EURtoGBP</f>
        <v>0</v>
      </c>
      <c r="X519" s="33">
        <f>Inventory[[#This Row],[Total Cost GBP]]/USDtoGBP</f>
        <v>0</v>
      </c>
      <c r="Y519" s="33">
        <f>Inventory[[#This Row],[Total Cost GBP]]/CADtoGBP</f>
        <v>0</v>
      </c>
      <c r="Z519" s="33">
        <f>Inventory[[#This Row],[Total Cost GBP]]*AUDtoGBP</f>
        <v>0</v>
      </c>
      <c r="AA519" s="33"/>
      <c r="AB519" s="33"/>
    </row>
    <row r="520" spans="1:28" x14ac:dyDescent="0.25">
      <c r="A520" t="s">
        <v>1183</v>
      </c>
      <c r="B520" t="s">
        <v>1184</v>
      </c>
      <c r="C520" t="s">
        <v>113</v>
      </c>
      <c r="D520" t="s">
        <v>1185</v>
      </c>
      <c r="E520">
        <v>3.65</v>
      </c>
      <c r="F520" t="s">
        <v>116</v>
      </c>
      <c r="G520" t="s">
        <v>1413</v>
      </c>
      <c r="H520">
        <v>4.547897905000001</v>
      </c>
      <c r="I520" t="str">
        <f>IF(Inventory[[#This Row],[METAL]] = "925 Silver",  "7113.11.00"," 7113.19.00")</f>
        <v>7113.11.00</v>
      </c>
      <c r="J520" t="str">
        <f>IF(Inventory[[#This Row],[METAL]]= "925 Silver", "7113.11.10.00"," 7113.19.10.00")</f>
        <v>7113.11.10.00</v>
      </c>
      <c r="K520" t="str">
        <f>IF(Inventory[[#This Row],[METAL]] = "925 Silver",  "7113.11.00"," 7113.19.00")</f>
        <v>7113.11.00</v>
      </c>
      <c r="L520" s="106" t="str">
        <f>PROPER(Inventory[[#This Row],[METAL]] &amp; " " &amp; Inventory[[#This Row],[Item Type]])</f>
        <v>925 Silver Bracelet</v>
      </c>
      <c r="M520" s="106" t="str">
        <f>IFERROR(VLOOKUP(Inventory[[#This Row],[Short Description]],Map!$G$12:$H$32,2,FALSE), IF(F519 = "925 Silver", "7113.11.10.00", "7113.19.29.00"))</f>
        <v>7113.11.10.00</v>
      </c>
      <c r="N520" s="106" t="str">
        <f>Inventory[[#This Row],[ASIN]] &amp; " " &amp; Inventory[[#This Row],[Short Description]]</f>
        <v>B07GFL4PWW Bracelet - elastic ball beads</v>
      </c>
      <c r="O520" s="33">
        <f>Inventory[[#This Row],[Total Price GBP]]/ EURtoGBP</f>
        <v>5.1624047550129699</v>
      </c>
      <c r="P520" s="33">
        <f>Inventory[[#This Row],[Total Price GBP]]/USDtoGBP</f>
        <v>6.2344124606056637</v>
      </c>
      <c r="Q520" s="33">
        <f>Inventory[[#This Row],[Total Price GBP]]/ CADtoGBP</f>
        <v>7.9804063377921448</v>
      </c>
      <c r="R520" s="33">
        <f>Inventory[[#This Row],[Total Price GBP]]/AUDtoGBP</f>
        <v>8.1685069060277335</v>
      </c>
      <c r="S520" s="33">
        <f>IFERROR(VLOOKUP(Inventory[[#This Row],[Assigned Item SKU]],skuQuantity[#All],2,FALSE),0)</f>
        <v>0</v>
      </c>
      <c r="T520" s="33" t="str">
        <f>PROPER(Inventory[[#This Row],[METAL]] &amp; " " &amp; Inventory[[#This Row],[Item Type]])</f>
        <v>925 Silver Bracelet</v>
      </c>
      <c r="U520" s="33">
        <f>Inventory[[#This Row],[Quantity]]*Inventory[[#This Row],[Weight (g)]]</f>
        <v>0</v>
      </c>
      <c r="V520" s="33">
        <f>Inventory[[#This Row],[Total Price GBP]]*Inventory[[#This Row],[Quantity]]</f>
        <v>0</v>
      </c>
      <c r="W520" s="33">
        <f>Inventory[[#This Row],[Total Cost GBP]]/EURtoGBP</f>
        <v>0</v>
      </c>
      <c r="X520" s="33">
        <f>Inventory[[#This Row],[Total Cost GBP]]/USDtoGBP</f>
        <v>0</v>
      </c>
      <c r="Y520" s="33">
        <f>Inventory[[#This Row],[Total Cost GBP]]/CADtoGBP</f>
        <v>0</v>
      </c>
      <c r="Z520" s="33">
        <f>Inventory[[#This Row],[Total Cost GBP]]*AUDtoGBP</f>
        <v>0</v>
      </c>
      <c r="AA520" s="33"/>
      <c r="AB520" s="33"/>
    </row>
    <row r="521" spans="1:28" x14ac:dyDescent="0.25">
      <c r="A521" t="s">
        <v>1186</v>
      </c>
      <c r="B521" t="s">
        <v>1187</v>
      </c>
      <c r="C521" t="s">
        <v>113</v>
      </c>
      <c r="D521" t="s">
        <v>1185</v>
      </c>
      <c r="E521">
        <v>3.65</v>
      </c>
      <c r="F521" t="s">
        <v>116</v>
      </c>
      <c r="G521" t="s">
        <v>1413</v>
      </c>
      <c r="H521">
        <v>4.8694501300000015</v>
      </c>
      <c r="I521" t="str">
        <f>IF(Inventory[[#This Row],[METAL]] = "925 Silver",  "7113.11.00"," 7113.19.00")</f>
        <v>7113.11.00</v>
      </c>
      <c r="J521" t="str">
        <f>IF(Inventory[[#This Row],[METAL]]= "925 Silver", "7113.11.10.00"," 7113.19.10.00")</f>
        <v>7113.11.10.00</v>
      </c>
      <c r="K521" t="str">
        <f>IF(Inventory[[#This Row],[METAL]] = "925 Silver",  "7113.11.00"," 7113.19.00")</f>
        <v>7113.11.00</v>
      </c>
      <c r="L521" s="106" t="str">
        <f>PROPER(Inventory[[#This Row],[METAL]] &amp; " " &amp; Inventory[[#This Row],[Item Type]])</f>
        <v>925 Silver Bracelet</v>
      </c>
      <c r="M521" s="106" t="str">
        <f>IFERROR(VLOOKUP(Inventory[[#This Row],[Short Description]],Map!$G$12:$H$32,2,FALSE), IF(F520 = "925 Silver", "7113.11.10.00", "7113.19.29.00"))</f>
        <v>7113.11.10.00</v>
      </c>
      <c r="N521" s="106" t="str">
        <f>Inventory[[#This Row],[ASIN]] &amp; " " &amp; Inventory[[#This Row],[Short Description]]</f>
        <v>B07GFDQ1XW Bracelet - elastic ball beads</v>
      </c>
      <c r="O521" s="33">
        <f>Inventory[[#This Row],[Total Price GBP]]/ EURtoGBP</f>
        <v>5.5274047550129701</v>
      </c>
      <c r="P521" s="33">
        <f>Inventory[[#This Row],[Total Price GBP]]/USDtoGBP</f>
        <v>6.6752071398511017</v>
      </c>
      <c r="Q521" s="33">
        <f>Inventory[[#This Row],[Total Price GBP]]/ CADtoGBP</f>
        <v>8.5446488665217259</v>
      </c>
      <c r="R521" s="33">
        <f>Inventory[[#This Row],[Total Price GBP]]/AUDtoGBP</f>
        <v>8.7460488002011658</v>
      </c>
      <c r="S521" s="33">
        <f>IFERROR(VLOOKUP(Inventory[[#This Row],[Assigned Item SKU]],skuQuantity[#All],2,FALSE),0)</f>
        <v>0</v>
      </c>
      <c r="T521" s="33" t="str">
        <f>PROPER(Inventory[[#This Row],[METAL]] &amp; " " &amp; Inventory[[#This Row],[Item Type]])</f>
        <v>925 Silver Bracelet</v>
      </c>
      <c r="U521" s="33">
        <f>Inventory[[#This Row],[Quantity]]*Inventory[[#This Row],[Weight (g)]]</f>
        <v>0</v>
      </c>
      <c r="V521" s="33">
        <f>Inventory[[#This Row],[Total Price GBP]]*Inventory[[#This Row],[Quantity]]</f>
        <v>0</v>
      </c>
      <c r="W521" s="33">
        <f>Inventory[[#This Row],[Total Cost GBP]]/EURtoGBP</f>
        <v>0</v>
      </c>
      <c r="X521" s="33">
        <f>Inventory[[#This Row],[Total Cost GBP]]/USDtoGBP</f>
        <v>0</v>
      </c>
      <c r="Y521" s="33">
        <f>Inventory[[#This Row],[Total Cost GBP]]/CADtoGBP</f>
        <v>0</v>
      </c>
      <c r="Z521" s="33">
        <f>Inventory[[#This Row],[Total Cost GBP]]*AUDtoGBP</f>
        <v>0</v>
      </c>
      <c r="AA521" s="33"/>
      <c r="AB521" s="33"/>
    </row>
    <row r="522" spans="1:28" x14ac:dyDescent="0.25">
      <c r="A522" t="s">
        <v>1188</v>
      </c>
      <c r="B522" t="s">
        <v>1189</v>
      </c>
      <c r="C522" t="s">
        <v>113</v>
      </c>
      <c r="D522" t="s">
        <v>1185</v>
      </c>
      <c r="E522">
        <v>3.65</v>
      </c>
      <c r="F522" t="s">
        <v>116</v>
      </c>
      <c r="G522" t="s">
        <v>1413</v>
      </c>
      <c r="H522">
        <v>4.933760575</v>
      </c>
      <c r="I522" t="str">
        <f>IF(Inventory[[#This Row],[METAL]] = "925 Silver",  "7113.11.00"," 7113.19.00")</f>
        <v>7113.11.00</v>
      </c>
      <c r="J522" t="str">
        <f>IF(Inventory[[#This Row],[METAL]]= "925 Silver", "7113.11.10.00"," 7113.19.10.00")</f>
        <v>7113.11.10.00</v>
      </c>
      <c r="K522" t="str">
        <f>IF(Inventory[[#This Row],[METAL]] = "925 Silver",  "7113.11.00"," 7113.19.00")</f>
        <v>7113.11.00</v>
      </c>
      <c r="L522" s="106" t="str">
        <f>PROPER(Inventory[[#This Row],[METAL]] &amp; " " &amp; Inventory[[#This Row],[Item Type]])</f>
        <v>925 Silver Bracelet</v>
      </c>
      <c r="M522" s="106" t="str">
        <f>IFERROR(VLOOKUP(Inventory[[#This Row],[Short Description]],Map!$G$12:$H$32,2,FALSE), IF(F521 = "925 Silver", "7113.11.10.00", "7113.19.29.00"))</f>
        <v>7113.11.10.00</v>
      </c>
      <c r="N522" s="106" t="str">
        <f>Inventory[[#This Row],[ASIN]] &amp; " " &amp; Inventory[[#This Row],[Short Description]]</f>
        <v>B07GFMN96Z Bracelet - elastic ball beads</v>
      </c>
      <c r="O522" s="33">
        <f>Inventory[[#This Row],[Total Price GBP]]/ EURtoGBP</f>
        <v>5.6004047550129687</v>
      </c>
      <c r="P522" s="33">
        <f>Inventory[[#This Row],[Total Price GBP]]/USDtoGBP</f>
        <v>6.7633660757001879</v>
      </c>
      <c r="Q522" s="33">
        <f>Inventory[[#This Row],[Total Price GBP]]/ CADtoGBP</f>
        <v>8.65749737226764</v>
      </c>
      <c r="R522" s="33">
        <f>Inventory[[#This Row],[Total Price GBP]]/AUDtoGBP</f>
        <v>8.8615571790358505</v>
      </c>
      <c r="S522" s="33">
        <f>IFERROR(VLOOKUP(Inventory[[#This Row],[Assigned Item SKU]],skuQuantity[#All],2,FALSE),0)</f>
        <v>0</v>
      </c>
      <c r="T522" s="33" t="str">
        <f>PROPER(Inventory[[#This Row],[METAL]] &amp; " " &amp; Inventory[[#This Row],[Item Type]])</f>
        <v>925 Silver Bracelet</v>
      </c>
      <c r="U522" s="33">
        <f>Inventory[[#This Row],[Quantity]]*Inventory[[#This Row],[Weight (g)]]</f>
        <v>0</v>
      </c>
      <c r="V522" s="33">
        <f>Inventory[[#This Row],[Total Price GBP]]*Inventory[[#This Row],[Quantity]]</f>
        <v>0</v>
      </c>
      <c r="W522" s="33">
        <f>Inventory[[#This Row],[Total Cost GBP]]/EURtoGBP</f>
        <v>0</v>
      </c>
      <c r="X522" s="33">
        <f>Inventory[[#This Row],[Total Cost GBP]]/USDtoGBP</f>
        <v>0</v>
      </c>
      <c r="Y522" s="33">
        <f>Inventory[[#This Row],[Total Cost GBP]]/CADtoGBP</f>
        <v>0</v>
      </c>
      <c r="Z522" s="33">
        <f>Inventory[[#This Row],[Total Cost GBP]]*AUDtoGBP</f>
        <v>0</v>
      </c>
      <c r="AA522" s="33"/>
      <c r="AB522" s="33"/>
    </row>
    <row r="523" spans="1:28" x14ac:dyDescent="0.25">
      <c r="A523" t="s">
        <v>1190</v>
      </c>
      <c r="B523" t="s">
        <v>1191</v>
      </c>
      <c r="C523" t="s">
        <v>113</v>
      </c>
      <c r="D523" t="s">
        <v>1185</v>
      </c>
      <c r="E523">
        <v>3.65</v>
      </c>
      <c r="F523" t="s">
        <v>116</v>
      </c>
      <c r="G523" t="s">
        <v>1413</v>
      </c>
      <c r="H523">
        <v>4.933760575</v>
      </c>
      <c r="I523" t="str">
        <f>IF(Inventory[[#This Row],[METAL]] = "925 Silver",  "7113.11.00"," 7113.19.00")</f>
        <v>7113.11.00</v>
      </c>
      <c r="J523" t="str">
        <f>IF(Inventory[[#This Row],[METAL]]= "925 Silver", "7113.11.10.00"," 7113.19.10.00")</f>
        <v>7113.11.10.00</v>
      </c>
      <c r="K523" t="str">
        <f>IF(Inventory[[#This Row],[METAL]] = "925 Silver",  "7113.11.00"," 7113.19.00")</f>
        <v>7113.11.00</v>
      </c>
      <c r="L523" s="106" t="str">
        <f>PROPER(Inventory[[#This Row],[METAL]] &amp; " " &amp; Inventory[[#This Row],[Item Type]])</f>
        <v>925 Silver Bracelet</v>
      </c>
      <c r="M523" s="106" t="str">
        <f>IFERROR(VLOOKUP(Inventory[[#This Row],[Short Description]],Map!$G$12:$H$32,2,FALSE), IF(F522 = "925 Silver", "7113.11.10.00", "7113.19.29.00"))</f>
        <v>7113.11.10.00</v>
      </c>
      <c r="N523" s="106" t="str">
        <f>Inventory[[#This Row],[ASIN]] &amp; " " &amp; Inventory[[#This Row],[Short Description]]</f>
        <v>B07GFD7TFS Bracelet - elastic ball beads</v>
      </c>
      <c r="O523" s="33">
        <f>Inventory[[#This Row],[Total Price GBP]]/ EURtoGBP</f>
        <v>5.6004047550129687</v>
      </c>
      <c r="P523" s="33">
        <f>Inventory[[#This Row],[Total Price GBP]]/USDtoGBP</f>
        <v>6.7633660757001879</v>
      </c>
      <c r="Q523" s="33">
        <f>Inventory[[#This Row],[Total Price GBP]]/ CADtoGBP</f>
        <v>8.65749737226764</v>
      </c>
      <c r="R523" s="33">
        <f>Inventory[[#This Row],[Total Price GBP]]/AUDtoGBP</f>
        <v>8.8615571790358505</v>
      </c>
      <c r="S523" s="33">
        <f>IFERROR(VLOOKUP(Inventory[[#This Row],[Assigned Item SKU]],skuQuantity[#All],2,FALSE),0)</f>
        <v>0</v>
      </c>
      <c r="T523" s="33" t="str">
        <f>PROPER(Inventory[[#This Row],[METAL]] &amp; " " &amp; Inventory[[#This Row],[Item Type]])</f>
        <v>925 Silver Bracelet</v>
      </c>
      <c r="U523" s="33">
        <f>Inventory[[#This Row],[Quantity]]*Inventory[[#This Row],[Weight (g)]]</f>
        <v>0</v>
      </c>
      <c r="V523" s="33">
        <f>Inventory[[#This Row],[Total Price GBP]]*Inventory[[#This Row],[Quantity]]</f>
        <v>0</v>
      </c>
      <c r="W523" s="33">
        <f>Inventory[[#This Row],[Total Cost GBP]]/EURtoGBP</f>
        <v>0</v>
      </c>
      <c r="X523" s="33">
        <f>Inventory[[#This Row],[Total Cost GBP]]/USDtoGBP</f>
        <v>0</v>
      </c>
      <c r="Y523" s="33">
        <f>Inventory[[#This Row],[Total Cost GBP]]/CADtoGBP</f>
        <v>0</v>
      </c>
      <c r="Z523" s="33">
        <f>Inventory[[#This Row],[Total Cost GBP]]*AUDtoGBP</f>
        <v>0</v>
      </c>
      <c r="AA523" s="33"/>
      <c r="AB523" s="33"/>
    </row>
    <row r="524" spans="1:28" x14ac:dyDescent="0.25">
      <c r="A524" t="s">
        <v>1192</v>
      </c>
      <c r="B524" t="s">
        <v>1193</v>
      </c>
      <c r="C524" t="s">
        <v>113</v>
      </c>
      <c r="D524" t="s">
        <v>1194</v>
      </c>
      <c r="E524">
        <v>1.4</v>
      </c>
      <c r="F524" t="s">
        <v>116</v>
      </c>
      <c r="G524" t="s">
        <v>1309</v>
      </c>
      <c r="H524">
        <v>2.2441744300000002</v>
      </c>
      <c r="I524" t="str">
        <f>IF(Inventory[[#This Row],[METAL]] = "925 Silver",  "7113.11.00"," 7113.19.00")</f>
        <v>7113.11.00</v>
      </c>
      <c r="J524" t="str">
        <f>IF(Inventory[[#This Row],[METAL]]= "925 Silver", "7113.11.10.00"," 7113.19.10.00")</f>
        <v>7113.11.10.00</v>
      </c>
      <c r="K524" t="str">
        <f>IF(Inventory[[#This Row],[METAL]] = "925 Silver",  "7113.11.00"," 7113.19.00")</f>
        <v>7113.11.00</v>
      </c>
      <c r="L524" s="106" t="str">
        <f>PROPER(Inventory[[#This Row],[METAL]] &amp; " " &amp; Inventory[[#This Row],[Item Type]])</f>
        <v>925 Silver Earrings</v>
      </c>
      <c r="M524" s="106" t="str">
        <f>IFERROR(VLOOKUP(Inventory[[#This Row],[Short Description]],Map!$G$12:$H$32,2,FALSE), IF(F523 = "925 Silver", "7113.11.10.00", "7113.19.29.00"))</f>
        <v>7113.11.10.00</v>
      </c>
      <c r="N524" s="106" t="str">
        <f>Inventory[[#This Row],[ASIN]] &amp; " " &amp; Inventory[[#This Row],[Short Description]]</f>
        <v xml:space="preserve">B07GGSXD7Q Earrings: studs roses small </v>
      </c>
      <c r="O524" s="33">
        <f>Inventory[[#This Row],[Total Price GBP]]/ EURtoGBP</f>
        <v>2.5474047550129688</v>
      </c>
      <c r="P524" s="33">
        <f>Inventory[[#This Row],[Total Price GBP]]/USDtoGBP</f>
        <v>3.0763903065595772</v>
      </c>
      <c r="Q524" s="33">
        <f>Inventory[[#This Row],[Total Price GBP]]/ CADtoGBP</f>
        <v>3.9379564401815812</v>
      </c>
      <c r="R524" s="33">
        <f>Inventory[[#This Row],[Total Price GBP]]/AUDtoGBP</f>
        <v>4.030775253250952</v>
      </c>
      <c r="S524" s="33">
        <f>IFERROR(VLOOKUP(Inventory[[#This Row],[Assigned Item SKU]],skuQuantity[#All],2,FALSE),0)</f>
        <v>0</v>
      </c>
      <c r="T524" s="33" t="str">
        <f>PROPER(Inventory[[#This Row],[METAL]] &amp; " " &amp; Inventory[[#This Row],[Item Type]])</f>
        <v>925 Silver Earrings</v>
      </c>
      <c r="U524" s="33">
        <f>Inventory[[#This Row],[Quantity]]*Inventory[[#This Row],[Weight (g)]]</f>
        <v>0</v>
      </c>
      <c r="V524" s="33">
        <f>Inventory[[#This Row],[Total Price GBP]]*Inventory[[#This Row],[Quantity]]</f>
        <v>0</v>
      </c>
      <c r="W524" s="33">
        <f>Inventory[[#This Row],[Total Cost GBP]]/EURtoGBP</f>
        <v>0</v>
      </c>
      <c r="X524" s="33">
        <f>Inventory[[#This Row],[Total Cost GBP]]/USDtoGBP</f>
        <v>0</v>
      </c>
      <c r="Y524" s="33">
        <f>Inventory[[#This Row],[Total Cost GBP]]/CADtoGBP</f>
        <v>0</v>
      </c>
      <c r="Z524" s="33">
        <f>Inventory[[#This Row],[Total Cost GBP]]*AUDtoGBP</f>
        <v>0</v>
      </c>
      <c r="AA524" s="33"/>
      <c r="AB524" s="33"/>
    </row>
    <row r="525" spans="1:28" x14ac:dyDescent="0.25">
      <c r="A525" t="s">
        <v>1195</v>
      </c>
      <c r="B525" t="s">
        <v>1196</v>
      </c>
      <c r="C525" t="s">
        <v>113</v>
      </c>
      <c r="D525" t="s">
        <v>1197</v>
      </c>
      <c r="E525">
        <v>1.8</v>
      </c>
      <c r="F525" t="s">
        <v>116</v>
      </c>
      <c r="G525" t="s">
        <v>1309</v>
      </c>
      <c r="H525">
        <v>2.5207974400000004</v>
      </c>
      <c r="I525" t="str">
        <f>IF(Inventory[[#This Row],[METAL]] = "925 Silver",  "7113.11.00"," 7113.19.00")</f>
        <v>7113.11.00</v>
      </c>
      <c r="J525" t="str">
        <f>IF(Inventory[[#This Row],[METAL]]= "925 Silver", "7113.11.10.00"," 7113.19.10.00")</f>
        <v>7113.11.10.00</v>
      </c>
      <c r="K525" t="str">
        <f>IF(Inventory[[#This Row],[METAL]] = "925 Silver",  "7113.11.00"," 7113.19.00")</f>
        <v>7113.11.00</v>
      </c>
      <c r="L525" s="106" t="str">
        <f>PROPER(Inventory[[#This Row],[METAL]] &amp; " " &amp; Inventory[[#This Row],[Item Type]])</f>
        <v>925 Silver Earrings</v>
      </c>
      <c r="M525" s="106" t="str">
        <f>IFERROR(VLOOKUP(Inventory[[#This Row],[Short Description]],Map!$G$12:$H$32,2,FALSE), IF(F524 = "925 Silver", "7113.11.10.00", "7113.19.29.00"))</f>
        <v>7113.11.10.00</v>
      </c>
      <c r="N525" s="106" t="str">
        <f>Inventory[[#This Row],[ASIN]] &amp; " " &amp; Inventory[[#This Row],[Short Description]]</f>
        <v xml:space="preserve">B07GGTTTLW Earrings: studs flowers small </v>
      </c>
      <c r="O525" s="33">
        <f>Inventory[[#This Row],[Total Price GBP]]/ EURtoGBP</f>
        <v>2.8614047550129693</v>
      </c>
      <c r="P525" s="33">
        <f>Inventory[[#This Row],[Total Price GBP]]/USDtoGBP</f>
        <v>3.4555944963762011</v>
      </c>
      <c r="Q525" s="33">
        <f>Inventory[[#This Row],[Total Price GBP]]/ CADtoGBP</f>
        <v>4.4233596018831944</v>
      </c>
      <c r="R525" s="33">
        <f>Inventory[[#This Row],[Total Price GBP]]/AUDtoGBP</f>
        <v>4.5276195128960417</v>
      </c>
      <c r="S525" s="33">
        <f>IFERROR(VLOOKUP(Inventory[[#This Row],[Assigned Item SKU]],skuQuantity[#All],2,FALSE),0)</f>
        <v>0</v>
      </c>
      <c r="T525" s="33" t="str">
        <f>PROPER(Inventory[[#This Row],[METAL]] &amp; " " &amp; Inventory[[#This Row],[Item Type]])</f>
        <v>925 Silver Earrings</v>
      </c>
      <c r="U525" s="33">
        <f>Inventory[[#This Row],[Quantity]]*Inventory[[#This Row],[Weight (g)]]</f>
        <v>0</v>
      </c>
      <c r="V525" s="33">
        <f>Inventory[[#This Row],[Total Price GBP]]*Inventory[[#This Row],[Quantity]]</f>
        <v>0</v>
      </c>
      <c r="W525" s="33">
        <f>Inventory[[#This Row],[Total Cost GBP]]/EURtoGBP</f>
        <v>0</v>
      </c>
      <c r="X525" s="33">
        <f>Inventory[[#This Row],[Total Cost GBP]]/USDtoGBP</f>
        <v>0</v>
      </c>
      <c r="Y525" s="33">
        <f>Inventory[[#This Row],[Total Cost GBP]]/CADtoGBP</f>
        <v>0</v>
      </c>
      <c r="Z525" s="33">
        <f>Inventory[[#This Row],[Total Cost GBP]]*AUDtoGBP</f>
        <v>0</v>
      </c>
      <c r="AA525" s="33"/>
      <c r="AB525" s="33"/>
    </row>
    <row r="526" spans="1:28" x14ac:dyDescent="0.25">
      <c r="A526" t="s">
        <v>1198</v>
      </c>
      <c r="B526" t="s">
        <v>1199</v>
      </c>
      <c r="C526" t="s">
        <v>113</v>
      </c>
      <c r="D526" t="s">
        <v>1200</v>
      </c>
      <c r="E526">
        <v>2.6</v>
      </c>
      <c r="F526" t="s">
        <v>116</v>
      </c>
      <c r="G526" t="s">
        <v>1309</v>
      </c>
      <c r="H526">
        <v>3.5462406999999998</v>
      </c>
      <c r="I526" t="str">
        <f>IF(Inventory[[#This Row],[METAL]] = "925 Silver",  "7113.11.00"," 7113.19.00")</f>
        <v>7113.11.00</v>
      </c>
      <c r="J526" t="str">
        <f>IF(Inventory[[#This Row],[METAL]]= "925 Silver", "7113.11.10.00"," 7113.19.10.00")</f>
        <v>7113.11.10.00</v>
      </c>
      <c r="K526" t="str">
        <f>IF(Inventory[[#This Row],[METAL]] = "925 Silver",  "7113.11.00"," 7113.19.00")</f>
        <v>7113.11.00</v>
      </c>
      <c r="L526" s="106" t="str">
        <f>PROPER(Inventory[[#This Row],[METAL]] &amp; " " &amp; Inventory[[#This Row],[Item Type]])</f>
        <v>925 Silver Earrings</v>
      </c>
      <c r="M526" s="106" t="str">
        <f>IFERROR(VLOOKUP(Inventory[[#This Row],[Short Description]],Map!$G$12:$H$32,2,FALSE), IF(F525 = "925 Silver", "7113.11.10.00", "7113.19.29.00"))</f>
        <v>7113.11.10.00</v>
      </c>
      <c r="N526" s="106" t="str">
        <f>Inventory[[#This Row],[ASIN]] &amp; " " &amp; Inventory[[#This Row],[Short Description]]</f>
        <v>B07GGS55YD Earrings: stud Teddy with rings Medium unique</v>
      </c>
      <c r="O526" s="33">
        <f>Inventory[[#This Row],[Total Price GBP]]/ EURtoGBP</f>
        <v>4.0254047550129686</v>
      </c>
      <c r="P526" s="33">
        <f>Inventory[[#This Row],[Total Price GBP]]/USDtoGBP</f>
        <v>4.8613068433397348</v>
      </c>
      <c r="Q526" s="33">
        <f>Inventory[[#This Row],[Total Price GBP]]/ CADtoGBP</f>
        <v>6.2227522140509537</v>
      </c>
      <c r="R526" s="33">
        <f>Inventory[[#This Row],[Total Price GBP]]/AUDtoGBP</f>
        <v>6.3694243480135055</v>
      </c>
      <c r="S526" s="33">
        <f>IFERROR(VLOOKUP(Inventory[[#This Row],[Assigned Item SKU]],skuQuantity[#All],2,FALSE),0)</f>
        <v>0</v>
      </c>
      <c r="T526" s="33" t="str">
        <f>PROPER(Inventory[[#This Row],[METAL]] &amp; " " &amp; Inventory[[#This Row],[Item Type]])</f>
        <v>925 Silver Earrings</v>
      </c>
      <c r="U526" s="33">
        <f>Inventory[[#This Row],[Quantity]]*Inventory[[#This Row],[Weight (g)]]</f>
        <v>0</v>
      </c>
      <c r="V526" s="33">
        <f>Inventory[[#This Row],[Total Price GBP]]*Inventory[[#This Row],[Quantity]]</f>
        <v>0</v>
      </c>
      <c r="W526" s="33">
        <f>Inventory[[#This Row],[Total Cost GBP]]/EURtoGBP</f>
        <v>0</v>
      </c>
      <c r="X526" s="33">
        <f>Inventory[[#This Row],[Total Cost GBP]]/USDtoGBP</f>
        <v>0</v>
      </c>
      <c r="Y526" s="33">
        <f>Inventory[[#This Row],[Total Cost GBP]]/CADtoGBP</f>
        <v>0</v>
      </c>
      <c r="Z526" s="33">
        <f>Inventory[[#This Row],[Total Cost GBP]]*AUDtoGBP</f>
        <v>0</v>
      </c>
      <c r="AA526" s="33"/>
      <c r="AB526" s="33"/>
    </row>
    <row r="527" spans="1:28" x14ac:dyDescent="0.25">
      <c r="A527" t="s">
        <v>1201</v>
      </c>
      <c r="B527" t="s">
        <v>1202</v>
      </c>
      <c r="C527" t="s">
        <v>113</v>
      </c>
      <c r="D527" t="s">
        <v>1203</v>
      </c>
      <c r="E527">
        <v>5.2</v>
      </c>
      <c r="F527" t="s">
        <v>116</v>
      </c>
      <c r="G527" t="s">
        <v>1309</v>
      </c>
      <c r="H527">
        <v>7.6691569000000017</v>
      </c>
      <c r="I527" t="str">
        <f>IF(Inventory[[#This Row],[METAL]] = "925 Silver",  "7113.11.00"," 7113.19.00")</f>
        <v>7113.11.00</v>
      </c>
      <c r="J527" t="str">
        <f>IF(Inventory[[#This Row],[METAL]]= "925 Silver", "7113.11.10.00"," 7113.19.10.00")</f>
        <v>7113.11.10.00</v>
      </c>
      <c r="K527" t="str">
        <f>IF(Inventory[[#This Row],[METAL]] = "925 Silver",  "7113.11.00"," 7113.19.00")</f>
        <v>7113.11.00</v>
      </c>
      <c r="L527" s="106" t="str">
        <f>PROPER(Inventory[[#This Row],[METAL]] &amp; " " &amp; Inventory[[#This Row],[Item Type]])</f>
        <v>925 Silver Earrings</v>
      </c>
      <c r="M527" s="106" t="str">
        <f>IFERROR(VLOOKUP(Inventory[[#This Row],[Short Description]],Map!$G$12:$H$32,2,FALSE), IF(F526 = "925 Silver", "7113.11.10.00", "7113.19.29.00"))</f>
        <v>7113.11.10.00</v>
      </c>
      <c r="N527" s="106" t="str">
        <f>Inventory[[#This Row],[ASIN]] &amp; " " &amp; Inventory[[#This Row],[Short Description]]</f>
        <v>B07GHBFF48 Earrings: drop roses small 5 lines</v>
      </c>
      <c r="O527" s="33">
        <f>Inventory[[#This Row],[Total Price GBP]]/ EURtoGBP</f>
        <v>8.705404755012971</v>
      </c>
      <c r="P527" s="33">
        <f>Inventory[[#This Row],[Total Price GBP]]/USDtoGBP</f>
        <v>10.513139990925083</v>
      </c>
      <c r="Q527" s="33">
        <f>Inventory[[#This Row],[Total Price GBP]]/ CADtoGBP</f>
        <v>13.457423541323397</v>
      </c>
      <c r="R527" s="33">
        <f>Inventory[[#This Row],[Total Price GBP]]/AUDtoGBP</f>
        <v>13.774619045908473</v>
      </c>
      <c r="S527" s="33">
        <f>IFERROR(VLOOKUP(Inventory[[#This Row],[Assigned Item SKU]],skuQuantity[#All],2,FALSE),0)</f>
        <v>0</v>
      </c>
      <c r="T527" s="33" t="str">
        <f>PROPER(Inventory[[#This Row],[METAL]] &amp; " " &amp; Inventory[[#This Row],[Item Type]])</f>
        <v>925 Silver Earrings</v>
      </c>
      <c r="U527" s="33">
        <f>Inventory[[#This Row],[Quantity]]*Inventory[[#This Row],[Weight (g)]]</f>
        <v>0</v>
      </c>
      <c r="V527" s="33">
        <f>Inventory[[#This Row],[Total Price GBP]]*Inventory[[#This Row],[Quantity]]</f>
        <v>0</v>
      </c>
      <c r="W527" s="33">
        <f>Inventory[[#This Row],[Total Cost GBP]]/EURtoGBP</f>
        <v>0</v>
      </c>
      <c r="X527" s="33">
        <f>Inventory[[#This Row],[Total Cost GBP]]/USDtoGBP</f>
        <v>0</v>
      </c>
      <c r="Y527" s="33">
        <f>Inventory[[#This Row],[Total Cost GBP]]/CADtoGBP</f>
        <v>0</v>
      </c>
      <c r="Z527" s="33">
        <f>Inventory[[#This Row],[Total Cost GBP]]*AUDtoGBP</f>
        <v>0</v>
      </c>
      <c r="AA527" s="33"/>
      <c r="AB527" s="33"/>
    </row>
    <row r="528" spans="1:28" x14ac:dyDescent="0.25">
      <c r="A528" t="s">
        <v>1204</v>
      </c>
      <c r="B528" t="s">
        <v>1205</v>
      </c>
      <c r="C528" t="s">
        <v>113</v>
      </c>
      <c r="D528" t="s">
        <v>1206</v>
      </c>
      <c r="E528">
        <v>5.5</v>
      </c>
      <c r="F528" t="s">
        <v>116</v>
      </c>
      <c r="G528" t="s">
        <v>1309</v>
      </c>
      <c r="H528">
        <v>7.862969200000002</v>
      </c>
      <c r="I528" t="str">
        <f>IF(Inventory[[#This Row],[METAL]] = "925 Silver",  "7113.11.00"," 7113.19.00")</f>
        <v>7113.11.00</v>
      </c>
      <c r="J528" t="str">
        <f>IF(Inventory[[#This Row],[METAL]]= "925 Silver", "7113.11.10.00"," 7113.19.10.00")</f>
        <v>7113.11.10.00</v>
      </c>
      <c r="K528" t="str">
        <f>IF(Inventory[[#This Row],[METAL]] = "925 Silver",  "7113.11.00"," 7113.19.00")</f>
        <v>7113.11.00</v>
      </c>
      <c r="L528" s="106" t="str">
        <f>PROPER(Inventory[[#This Row],[METAL]] &amp; " " &amp; Inventory[[#This Row],[Item Type]])</f>
        <v>925 Silver Earrings</v>
      </c>
      <c r="M528" s="106" t="str">
        <f>IFERROR(VLOOKUP(Inventory[[#This Row],[Short Description]],Map!$G$12:$H$32,2,FALSE), IF(F527 = "925 Silver", "7113.11.10.00", "7113.19.29.00"))</f>
        <v>7113.11.10.00</v>
      </c>
      <c r="N528" s="106" t="str">
        <f>Inventory[[#This Row],[ASIN]] &amp; " " &amp; Inventory[[#This Row],[Short Description]]</f>
        <v>B07GGXY9XY Earrings: drop bellflowers small 2 lines</v>
      </c>
      <c r="O528" s="33">
        <f>Inventory[[#This Row],[Total Price GBP]]/ EURtoGBP</f>
        <v>8.9254047550129716</v>
      </c>
      <c r="P528" s="33">
        <f>Inventory[[#This Row],[Total Price GBP]]/USDtoGBP</f>
        <v>10.778824455127813</v>
      </c>
      <c r="Q528" s="33">
        <f>Inventory[[#This Row],[Total Price GBP]]/ CADtoGBP</f>
        <v>13.797514928502871</v>
      </c>
      <c r="R528" s="33">
        <f>Inventory[[#This Row],[Total Price GBP]]/AUDtoGBP</f>
        <v>14.122726488971912</v>
      </c>
      <c r="S528" s="33">
        <f>IFERROR(VLOOKUP(Inventory[[#This Row],[Assigned Item SKU]],skuQuantity[#All],2,FALSE),0)</f>
        <v>0</v>
      </c>
      <c r="T528" s="33" t="str">
        <f>PROPER(Inventory[[#This Row],[METAL]] &amp; " " &amp; Inventory[[#This Row],[Item Type]])</f>
        <v>925 Silver Earrings</v>
      </c>
      <c r="U528" s="33">
        <f>Inventory[[#This Row],[Quantity]]*Inventory[[#This Row],[Weight (g)]]</f>
        <v>0</v>
      </c>
      <c r="V528" s="33">
        <f>Inventory[[#This Row],[Total Price GBP]]*Inventory[[#This Row],[Quantity]]</f>
        <v>0</v>
      </c>
      <c r="W528" s="33">
        <f>Inventory[[#This Row],[Total Cost GBP]]/EURtoGBP</f>
        <v>0</v>
      </c>
      <c r="X528" s="33">
        <f>Inventory[[#This Row],[Total Cost GBP]]/USDtoGBP</f>
        <v>0</v>
      </c>
      <c r="Y528" s="33">
        <f>Inventory[[#This Row],[Total Cost GBP]]/CADtoGBP</f>
        <v>0</v>
      </c>
      <c r="Z528" s="33">
        <f>Inventory[[#This Row],[Total Cost GBP]]*AUDtoGBP</f>
        <v>0</v>
      </c>
      <c r="AA528" s="33"/>
      <c r="AB528" s="33"/>
    </row>
    <row r="529" spans="1:28" x14ac:dyDescent="0.25">
      <c r="A529" t="s">
        <v>1207</v>
      </c>
      <c r="B529" t="s">
        <v>1208</v>
      </c>
      <c r="C529" t="s">
        <v>113</v>
      </c>
      <c r="D529" t="s">
        <v>1209</v>
      </c>
      <c r="E529">
        <v>2.6</v>
      </c>
      <c r="F529" t="s">
        <v>116</v>
      </c>
      <c r="G529" t="s">
        <v>1309</v>
      </c>
      <c r="H529">
        <v>3.5462406999999998</v>
      </c>
      <c r="I529" t="str">
        <f>IF(Inventory[[#This Row],[METAL]] = "925 Silver",  "7113.11.00"," 7113.19.00")</f>
        <v>7113.11.00</v>
      </c>
      <c r="J529" t="str">
        <f>IF(Inventory[[#This Row],[METAL]]= "925 Silver", "7113.11.10.00"," 7113.19.10.00")</f>
        <v>7113.11.10.00</v>
      </c>
      <c r="K529" t="str">
        <f>IF(Inventory[[#This Row],[METAL]] = "925 Silver",  "7113.11.00"," 7113.19.00")</f>
        <v>7113.11.00</v>
      </c>
      <c r="L529" s="106" t="str">
        <f>PROPER(Inventory[[#This Row],[METAL]] &amp; " " &amp; Inventory[[#This Row],[Item Type]])</f>
        <v>925 Silver Earrings</v>
      </c>
      <c r="M529" s="106" t="str">
        <f>IFERROR(VLOOKUP(Inventory[[#This Row],[Short Description]],Map!$G$12:$H$32,2,FALSE), IF(F528 = "925 Silver", "7113.11.10.00", "7113.19.29.00"))</f>
        <v>7113.11.10.00</v>
      </c>
      <c r="N529" s="106" t="str">
        <f>Inventory[[#This Row],[ASIN]] &amp; " " &amp; Inventory[[#This Row],[Short Description]]</f>
        <v xml:space="preserve">B07GGVVJ6G Earrings: hooks birds medium </v>
      </c>
      <c r="O529" s="33">
        <f>Inventory[[#This Row],[Total Price GBP]]/ EURtoGBP</f>
        <v>4.0254047550129686</v>
      </c>
      <c r="P529" s="33">
        <f>Inventory[[#This Row],[Total Price GBP]]/USDtoGBP</f>
        <v>4.8613068433397348</v>
      </c>
      <c r="Q529" s="33">
        <f>Inventory[[#This Row],[Total Price GBP]]/ CADtoGBP</f>
        <v>6.2227522140509537</v>
      </c>
      <c r="R529" s="33">
        <f>Inventory[[#This Row],[Total Price GBP]]/AUDtoGBP</f>
        <v>6.3694243480135055</v>
      </c>
      <c r="S529" s="33">
        <f>IFERROR(VLOOKUP(Inventory[[#This Row],[Assigned Item SKU]],skuQuantity[#All],2,FALSE),0)</f>
        <v>0</v>
      </c>
      <c r="T529" s="33" t="str">
        <f>PROPER(Inventory[[#This Row],[METAL]] &amp; " " &amp; Inventory[[#This Row],[Item Type]])</f>
        <v>925 Silver Earrings</v>
      </c>
      <c r="U529" s="33">
        <f>Inventory[[#This Row],[Quantity]]*Inventory[[#This Row],[Weight (g)]]</f>
        <v>0</v>
      </c>
      <c r="V529" s="33">
        <f>Inventory[[#This Row],[Total Price GBP]]*Inventory[[#This Row],[Quantity]]</f>
        <v>0</v>
      </c>
      <c r="W529" s="33">
        <f>Inventory[[#This Row],[Total Cost GBP]]/EURtoGBP</f>
        <v>0</v>
      </c>
      <c r="X529" s="33">
        <f>Inventory[[#This Row],[Total Cost GBP]]/USDtoGBP</f>
        <v>0</v>
      </c>
      <c r="Y529" s="33">
        <f>Inventory[[#This Row],[Total Cost GBP]]/CADtoGBP</f>
        <v>0</v>
      </c>
      <c r="Z529" s="33">
        <f>Inventory[[#This Row],[Total Cost GBP]]*AUDtoGBP</f>
        <v>0</v>
      </c>
      <c r="AA529" s="33"/>
      <c r="AB529" s="33"/>
    </row>
    <row r="530" spans="1:28" x14ac:dyDescent="0.25">
      <c r="A530" t="s">
        <v>1210</v>
      </c>
      <c r="B530" t="s">
        <v>1211</v>
      </c>
      <c r="C530" t="s">
        <v>113</v>
      </c>
      <c r="D530" t="s">
        <v>1212</v>
      </c>
      <c r="E530">
        <v>3.2</v>
      </c>
      <c r="F530" t="s">
        <v>116</v>
      </c>
      <c r="G530" t="s">
        <v>1309</v>
      </c>
      <c r="H530">
        <v>4.8747359200000018</v>
      </c>
      <c r="I530" t="str">
        <f>IF(Inventory[[#This Row],[METAL]] = "925 Silver",  "7113.11.00"," 7113.19.00")</f>
        <v>7113.11.00</v>
      </c>
      <c r="J530" t="str">
        <f>IF(Inventory[[#This Row],[METAL]]= "925 Silver", "7113.11.10.00"," 7113.19.10.00")</f>
        <v>7113.11.10.00</v>
      </c>
      <c r="K530" t="str">
        <f>IF(Inventory[[#This Row],[METAL]] = "925 Silver",  "7113.11.00"," 7113.19.00")</f>
        <v>7113.11.00</v>
      </c>
      <c r="L530" s="106" t="str">
        <f>PROPER(Inventory[[#This Row],[METAL]] &amp; " " &amp; Inventory[[#This Row],[Item Type]])</f>
        <v>925 Silver Earrings</v>
      </c>
      <c r="M530" s="106" t="str">
        <f>IFERROR(VLOOKUP(Inventory[[#This Row],[Short Description]],Map!$G$12:$H$32,2,FALSE), IF(F529 = "925 Silver", "7113.11.10.00", "7113.19.29.00"))</f>
        <v>7113.11.10.00</v>
      </c>
      <c r="N530" s="106" t="str">
        <f>Inventory[[#This Row],[ASIN]] &amp; " " &amp; Inventory[[#This Row],[Short Description]]</f>
        <v>B07GH2FNTH Earrings: drop ROSE Big - colour ball chain drop</v>
      </c>
      <c r="O530" s="33">
        <f>Inventory[[#This Row],[Total Price GBP]]/ EURtoGBP</f>
        <v>5.5334047550129704</v>
      </c>
      <c r="P530" s="33">
        <f>Inventory[[#This Row],[Total Price GBP]]/USDtoGBP</f>
        <v>6.6824530797839046</v>
      </c>
      <c r="Q530" s="33">
        <f>Inventory[[#This Row],[Total Price GBP]]/ CADtoGBP</f>
        <v>8.553924086172076</v>
      </c>
      <c r="R530" s="33">
        <f>Inventory[[#This Row],[Total Price GBP]]/AUDtoGBP</f>
        <v>8.7555426395574418</v>
      </c>
      <c r="S530" s="33">
        <f>IFERROR(VLOOKUP(Inventory[[#This Row],[Assigned Item SKU]],skuQuantity[#All],2,FALSE),0)</f>
        <v>0</v>
      </c>
      <c r="T530" s="33" t="str">
        <f>PROPER(Inventory[[#This Row],[METAL]] &amp; " " &amp; Inventory[[#This Row],[Item Type]])</f>
        <v>925 Silver Earrings</v>
      </c>
      <c r="U530" s="33">
        <f>Inventory[[#This Row],[Quantity]]*Inventory[[#This Row],[Weight (g)]]</f>
        <v>0</v>
      </c>
      <c r="V530" s="33">
        <f>Inventory[[#This Row],[Total Price GBP]]*Inventory[[#This Row],[Quantity]]</f>
        <v>0</v>
      </c>
      <c r="W530" s="33">
        <f>Inventory[[#This Row],[Total Cost GBP]]/EURtoGBP</f>
        <v>0</v>
      </c>
      <c r="X530" s="33">
        <f>Inventory[[#This Row],[Total Cost GBP]]/USDtoGBP</f>
        <v>0</v>
      </c>
      <c r="Y530" s="33">
        <f>Inventory[[#This Row],[Total Cost GBP]]/CADtoGBP</f>
        <v>0</v>
      </c>
      <c r="Z530" s="33">
        <f>Inventory[[#This Row],[Total Cost GBP]]*AUDtoGBP</f>
        <v>0</v>
      </c>
      <c r="AA530" s="33"/>
      <c r="AB530" s="33"/>
    </row>
    <row r="531" spans="1:28" x14ac:dyDescent="0.25">
      <c r="A531" t="s">
        <v>1213</v>
      </c>
      <c r="B531" t="s">
        <v>1214</v>
      </c>
      <c r="C531" t="s">
        <v>113</v>
      </c>
      <c r="D531" t="s">
        <v>1215</v>
      </c>
      <c r="E531">
        <v>3.6</v>
      </c>
      <c r="F531" t="s">
        <v>116</v>
      </c>
      <c r="G531" t="s">
        <v>1309</v>
      </c>
      <c r="H531">
        <v>4.677399760000001</v>
      </c>
      <c r="I531" t="str">
        <f>IF(Inventory[[#This Row],[METAL]] = "925 Silver",  "7113.11.00"," 7113.19.00")</f>
        <v>7113.11.00</v>
      </c>
      <c r="J531" t="str">
        <f>IF(Inventory[[#This Row],[METAL]]= "925 Silver", "7113.11.10.00"," 7113.19.10.00")</f>
        <v>7113.11.10.00</v>
      </c>
      <c r="K531" t="str">
        <f>IF(Inventory[[#This Row],[METAL]] = "925 Silver",  "7113.11.00"," 7113.19.00")</f>
        <v>7113.11.00</v>
      </c>
      <c r="L531" s="106" t="str">
        <f>PROPER(Inventory[[#This Row],[METAL]] &amp; " " &amp; Inventory[[#This Row],[Item Type]])</f>
        <v>925 Silver Earrings</v>
      </c>
      <c r="M531" s="106" t="str">
        <f>IFERROR(VLOOKUP(Inventory[[#This Row],[Short Description]],Map!$G$12:$H$32,2,FALSE), IF(F530 = "925 Silver", "7113.11.10.00", "7113.19.29.00"))</f>
        <v>7113.11.10.00</v>
      </c>
      <c r="N531" s="106" t="str">
        <f>Inventory[[#This Row],[ASIN]] &amp; " " &amp; Inventory[[#This Row],[Short Description]]</f>
        <v>B07GGWLVW8 Earrings: drop heart BIG ball chain drop</v>
      </c>
      <c r="O531" s="33">
        <f>Inventory[[#This Row],[Total Price GBP]]/ EURtoGBP</f>
        <v>5.3094047550129702</v>
      </c>
      <c r="P531" s="33">
        <f>Inventory[[#This Row],[Total Price GBP]]/USDtoGBP</f>
        <v>6.4119379889593056</v>
      </c>
      <c r="Q531" s="33">
        <f>Inventory[[#This Row],[Total Price GBP]]/ CADtoGBP</f>
        <v>8.2076492192257025</v>
      </c>
      <c r="R531" s="33">
        <f>Inventory[[#This Row],[Total Price GBP]]/AUDtoGBP</f>
        <v>8.4011059702564861</v>
      </c>
      <c r="S531" s="33">
        <f>IFERROR(VLOOKUP(Inventory[[#This Row],[Assigned Item SKU]],skuQuantity[#All],2,FALSE),0)</f>
        <v>0</v>
      </c>
      <c r="T531" s="33" t="str">
        <f>PROPER(Inventory[[#This Row],[METAL]] &amp; " " &amp; Inventory[[#This Row],[Item Type]])</f>
        <v>925 Silver Earrings</v>
      </c>
      <c r="U531" s="33">
        <f>Inventory[[#This Row],[Quantity]]*Inventory[[#This Row],[Weight (g)]]</f>
        <v>0</v>
      </c>
      <c r="V531" s="33">
        <f>Inventory[[#This Row],[Total Price GBP]]*Inventory[[#This Row],[Quantity]]</f>
        <v>0</v>
      </c>
      <c r="W531" s="33">
        <f>Inventory[[#This Row],[Total Cost GBP]]/EURtoGBP</f>
        <v>0</v>
      </c>
      <c r="X531" s="33">
        <f>Inventory[[#This Row],[Total Cost GBP]]/USDtoGBP</f>
        <v>0</v>
      </c>
      <c r="Y531" s="33">
        <f>Inventory[[#This Row],[Total Cost GBP]]/CADtoGBP</f>
        <v>0</v>
      </c>
      <c r="Z531" s="33">
        <f>Inventory[[#This Row],[Total Cost GBP]]*AUDtoGBP</f>
        <v>0</v>
      </c>
      <c r="AA531" s="33"/>
      <c r="AB531" s="33"/>
    </row>
    <row r="532" spans="1:28" x14ac:dyDescent="0.25">
      <c r="A532" t="s">
        <v>1216</v>
      </c>
      <c r="B532" t="s">
        <v>1217</v>
      </c>
      <c r="C532" t="s">
        <v>113</v>
      </c>
      <c r="D532" t="s">
        <v>1215</v>
      </c>
      <c r="E532">
        <v>3</v>
      </c>
      <c r="F532" t="s">
        <v>116</v>
      </c>
      <c r="G532" t="s">
        <v>1309</v>
      </c>
      <c r="H532">
        <v>3.916246000000001</v>
      </c>
      <c r="I532" t="str">
        <f>IF(Inventory[[#This Row],[METAL]] = "925 Silver",  "7113.11.00"," 7113.19.00")</f>
        <v>7113.11.00</v>
      </c>
      <c r="J532" t="str">
        <f>IF(Inventory[[#This Row],[METAL]]= "925 Silver", "7113.11.10.00"," 7113.19.10.00")</f>
        <v>7113.11.10.00</v>
      </c>
      <c r="K532" t="str">
        <f>IF(Inventory[[#This Row],[METAL]] = "925 Silver",  "7113.11.00"," 7113.19.00")</f>
        <v>7113.11.00</v>
      </c>
      <c r="L532" s="106" t="str">
        <f>PROPER(Inventory[[#This Row],[METAL]] &amp; " " &amp; Inventory[[#This Row],[Item Type]])</f>
        <v>925 Silver Earrings</v>
      </c>
      <c r="M532" s="106" t="str">
        <f>IFERROR(VLOOKUP(Inventory[[#This Row],[Short Description]],Map!$G$12:$H$32,2,FALSE), IF(F531 = "925 Silver", "7113.11.10.00", "7113.19.29.00"))</f>
        <v>7113.11.10.00</v>
      </c>
      <c r="N532" s="106" t="str">
        <f>Inventory[[#This Row],[ASIN]] &amp; " " &amp; Inventory[[#This Row],[Short Description]]</f>
        <v>B07GGWVC95 Earrings: drop heart BIG ball chain drop</v>
      </c>
      <c r="O532" s="33">
        <f>Inventory[[#This Row],[Total Price GBP]]/ EURtoGBP</f>
        <v>4.4454047550129703</v>
      </c>
      <c r="P532" s="33">
        <f>Inventory[[#This Row],[Total Price GBP]]/USDtoGBP</f>
        <v>5.3685226386358575</v>
      </c>
      <c r="Q532" s="33">
        <f>Inventory[[#This Row],[Total Price GBP]]/ CADtoGBP</f>
        <v>6.8720175895754059</v>
      </c>
      <c r="R532" s="33">
        <f>Inventory[[#This Row],[Total Price GBP]]/AUDtoGBP</f>
        <v>7.0339931029527998</v>
      </c>
      <c r="S532" s="33">
        <f>IFERROR(VLOOKUP(Inventory[[#This Row],[Assigned Item SKU]],skuQuantity[#All],2,FALSE),0)</f>
        <v>0</v>
      </c>
      <c r="T532" s="33" t="str">
        <f>PROPER(Inventory[[#This Row],[METAL]] &amp; " " &amp; Inventory[[#This Row],[Item Type]])</f>
        <v>925 Silver Earrings</v>
      </c>
      <c r="U532" s="33">
        <f>Inventory[[#This Row],[Quantity]]*Inventory[[#This Row],[Weight (g)]]</f>
        <v>0</v>
      </c>
      <c r="V532" s="33">
        <f>Inventory[[#This Row],[Total Price GBP]]*Inventory[[#This Row],[Quantity]]</f>
        <v>0</v>
      </c>
      <c r="W532" s="33">
        <f>Inventory[[#This Row],[Total Cost GBP]]/EURtoGBP</f>
        <v>0</v>
      </c>
      <c r="X532" s="33">
        <f>Inventory[[#This Row],[Total Cost GBP]]/USDtoGBP</f>
        <v>0</v>
      </c>
      <c r="Y532" s="33">
        <f>Inventory[[#This Row],[Total Cost GBP]]/CADtoGBP</f>
        <v>0</v>
      </c>
      <c r="Z532" s="33">
        <f>Inventory[[#This Row],[Total Cost GBP]]*AUDtoGBP</f>
        <v>0</v>
      </c>
      <c r="AA532" s="33"/>
      <c r="AB532" s="33"/>
    </row>
    <row r="533" spans="1:28" x14ac:dyDescent="0.25">
      <c r="A533" t="s">
        <v>1218</v>
      </c>
      <c r="B533" t="s">
        <v>1219</v>
      </c>
      <c r="C533" t="s">
        <v>113</v>
      </c>
      <c r="D533" t="s">
        <v>1220</v>
      </c>
      <c r="E533">
        <v>2.4</v>
      </c>
      <c r="F533" t="s">
        <v>116</v>
      </c>
      <c r="G533" t="s">
        <v>1309</v>
      </c>
      <c r="H533">
        <v>3.0705196000000003</v>
      </c>
      <c r="I533" t="str">
        <f>IF(Inventory[[#This Row],[METAL]] = "925 Silver",  "7113.11.00"," 7113.19.00")</f>
        <v>7113.11.00</v>
      </c>
      <c r="J533" t="str">
        <f>IF(Inventory[[#This Row],[METAL]]= "925 Silver", "7113.11.10.00"," 7113.19.10.00")</f>
        <v>7113.11.10.00</v>
      </c>
      <c r="K533" t="str">
        <f>IF(Inventory[[#This Row],[METAL]] = "925 Silver",  "7113.11.00"," 7113.19.00")</f>
        <v>7113.11.00</v>
      </c>
      <c r="L533" s="106" t="str">
        <f>PROPER(Inventory[[#This Row],[METAL]] &amp; " " &amp; Inventory[[#This Row],[Item Type]])</f>
        <v>925 Silver Earrings</v>
      </c>
      <c r="M533" s="106" t="str">
        <f>IFERROR(VLOOKUP(Inventory[[#This Row],[Short Description]],Map!$G$12:$H$32,2,FALSE), IF(F532 = "925 Silver", "7113.11.10.00", "7113.19.29.00"))</f>
        <v>7113.11.10.00</v>
      </c>
      <c r="N533" s="106" t="str">
        <f>Inventory[[#This Row],[ASIN]] &amp; " " &amp; Inventory[[#This Row],[Short Description]]</f>
        <v>B07GGW9S79 Earrings: drop ball small ball chain drop 2 lines</v>
      </c>
      <c r="O533" s="33">
        <f>Inventory[[#This Row],[Total Price GBP]]/ EURtoGBP</f>
        <v>3.485404755012969</v>
      </c>
      <c r="P533" s="33">
        <f>Inventory[[#This Row],[Total Price GBP]]/USDtoGBP</f>
        <v>4.2091722493875805</v>
      </c>
      <c r="Q533" s="33">
        <f>Inventory[[#This Row],[Total Price GBP]]/ CADtoGBP</f>
        <v>5.3879824455195191</v>
      </c>
      <c r="R533" s="33">
        <f>Inventory[[#This Row],[Total Price GBP]]/AUDtoGBP</f>
        <v>5.5149788059487035</v>
      </c>
      <c r="S533" s="33">
        <f>IFERROR(VLOOKUP(Inventory[[#This Row],[Assigned Item SKU]],skuQuantity[#All],2,FALSE),0)</f>
        <v>0</v>
      </c>
      <c r="T533" s="33" t="str">
        <f>PROPER(Inventory[[#This Row],[METAL]] &amp; " " &amp; Inventory[[#This Row],[Item Type]])</f>
        <v>925 Silver Earrings</v>
      </c>
      <c r="U533" s="33">
        <f>Inventory[[#This Row],[Quantity]]*Inventory[[#This Row],[Weight (g)]]</f>
        <v>0</v>
      </c>
      <c r="V533" s="33">
        <f>Inventory[[#This Row],[Total Price GBP]]*Inventory[[#This Row],[Quantity]]</f>
        <v>0</v>
      </c>
      <c r="W533" s="33">
        <f>Inventory[[#This Row],[Total Cost GBP]]/EURtoGBP</f>
        <v>0</v>
      </c>
      <c r="X533" s="33">
        <f>Inventory[[#This Row],[Total Cost GBP]]/USDtoGBP</f>
        <v>0</v>
      </c>
      <c r="Y533" s="33">
        <f>Inventory[[#This Row],[Total Cost GBP]]/CADtoGBP</f>
        <v>0</v>
      </c>
      <c r="Z533" s="33">
        <f>Inventory[[#This Row],[Total Cost GBP]]*AUDtoGBP</f>
        <v>0</v>
      </c>
      <c r="AA533" s="33"/>
      <c r="AB533" s="33"/>
    </row>
    <row r="534" spans="1:28" x14ac:dyDescent="0.25">
      <c r="A534" t="s">
        <v>1221</v>
      </c>
      <c r="B534" t="s">
        <v>1222</v>
      </c>
      <c r="C534" t="s">
        <v>113</v>
      </c>
      <c r="D534" t="s">
        <v>3292</v>
      </c>
      <c r="E534">
        <v>3.4</v>
      </c>
      <c r="F534" t="s">
        <v>116</v>
      </c>
      <c r="G534" t="s">
        <v>1309</v>
      </c>
      <c r="H534">
        <v>5.501983000000001</v>
      </c>
      <c r="I534" t="str">
        <f>IF(Inventory[[#This Row],[METAL]] = "925 Silver",  "7113.11.00"," 7113.19.00")</f>
        <v>7113.11.00</v>
      </c>
      <c r="J534" t="str">
        <f>IF(Inventory[[#This Row],[METAL]]= "925 Silver", "7113.11.10.00"," 7113.19.10.00")</f>
        <v>7113.11.10.00</v>
      </c>
      <c r="K534" t="str">
        <f>IF(Inventory[[#This Row],[METAL]] = "925 Silver",  "7113.11.00"," 7113.19.00")</f>
        <v>7113.11.00</v>
      </c>
      <c r="L534" s="106" t="str">
        <f>PROPER(Inventory[[#This Row],[METAL]] &amp; " " &amp; Inventory[[#This Row],[Item Type]])</f>
        <v>925 Silver Earrings</v>
      </c>
      <c r="M534" s="106" t="str">
        <f>IFERROR(VLOOKUP(Inventory[[#This Row],[Short Description]],Map!$G$12:$H$32,2,FALSE), IF(F533 = "925 Silver", "7113.11.10.00", "7113.19.29.00"))</f>
        <v>7113.11.10.00</v>
      </c>
      <c r="N534" s="106" t="str">
        <f>Inventory[[#This Row],[ASIN]] &amp; " " &amp; Inventory[[#This Row],[Short Description]]</f>
        <v>B07GGV9BZL Earrings: drop Birds BIG ball chain drop, cz</v>
      </c>
      <c r="O534" s="33">
        <f>Inventory[[#This Row],[Total Price GBP]]/ EURtoGBP</f>
        <v>6.2454047550129701</v>
      </c>
      <c r="P534" s="33">
        <f>Inventory[[#This Row],[Total Price GBP]]/USDtoGBP</f>
        <v>7.5423046184763747</v>
      </c>
      <c r="Q534" s="33">
        <f>Inventory[[#This Row],[Total Price GBP]]/ CADtoGBP</f>
        <v>9.6545834846801899</v>
      </c>
      <c r="R534" s="33">
        <f>Inventory[[#This Row],[Total Price GBP]]/AUDtoGBP</f>
        <v>9.8821449098354783</v>
      </c>
      <c r="S534" s="33">
        <f>IFERROR(VLOOKUP(Inventory[[#This Row],[Assigned Item SKU]],skuQuantity[#All],2,FALSE),0)</f>
        <v>0</v>
      </c>
      <c r="T534" s="33" t="str">
        <f>PROPER(Inventory[[#This Row],[METAL]] &amp; " " &amp; Inventory[[#This Row],[Item Type]])</f>
        <v>925 Silver Earrings</v>
      </c>
      <c r="U534" s="33">
        <f>Inventory[[#This Row],[Quantity]]*Inventory[[#This Row],[Weight (g)]]</f>
        <v>0</v>
      </c>
      <c r="V534" s="33">
        <f>Inventory[[#This Row],[Total Price GBP]]*Inventory[[#This Row],[Quantity]]</f>
        <v>0</v>
      </c>
      <c r="W534" s="33">
        <f>Inventory[[#This Row],[Total Cost GBP]]/EURtoGBP</f>
        <v>0</v>
      </c>
      <c r="X534" s="33">
        <f>Inventory[[#This Row],[Total Cost GBP]]/USDtoGBP</f>
        <v>0</v>
      </c>
      <c r="Y534" s="33">
        <f>Inventory[[#This Row],[Total Cost GBP]]/CADtoGBP</f>
        <v>0</v>
      </c>
      <c r="Z534" s="33">
        <f>Inventory[[#This Row],[Total Cost GBP]]*AUDtoGBP</f>
        <v>0</v>
      </c>
      <c r="AA534" s="33"/>
      <c r="AB534" s="33"/>
    </row>
    <row r="535" spans="1:28" x14ac:dyDescent="0.25">
      <c r="A535" t="s">
        <v>1223</v>
      </c>
      <c r="B535" t="s">
        <v>1224</v>
      </c>
      <c r="C535" t="s">
        <v>113</v>
      </c>
      <c r="D535" t="s">
        <v>1225</v>
      </c>
      <c r="E535">
        <v>2.8</v>
      </c>
      <c r="F535" t="s">
        <v>116</v>
      </c>
      <c r="G535" t="s">
        <v>1309</v>
      </c>
      <c r="H535">
        <v>3.66252808</v>
      </c>
      <c r="I535" t="str">
        <f>IF(Inventory[[#This Row],[METAL]] = "925 Silver",  "7113.11.00"," 7113.19.00")</f>
        <v>7113.11.00</v>
      </c>
      <c r="J535" t="str">
        <f>IF(Inventory[[#This Row],[METAL]]= "925 Silver", "7113.11.10.00"," 7113.19.10.00")</f>
        <v>7113.11.10.00</v>
      </c>
      <c r="K535" t="str">
        <f>IF(Inventory[[#This Row],[METAL]] = "925 Silver",  "7113.11.00"," 7113.19.00")</f>
        <v>7113.11.00</v>
      </c>
      <c r="L535" s="106" t="str">
        <f>PROPER(Inventory[[#This Row],[METAL]] &amp; " " &amp; Inventory[[#This Row],[Item Type]])</f>
        <v>925 Silver Earrings</v>
      </c>
      <c r="M535" s="106" t="str">
        <f>IFERROR(VLOOKUP(Inventory[[#This Row],[Short Description]],Map!$G$12:$H$32,2,FALSE), IF(F534 = "925 Silver", "7113.11.10.00", "7113.19.29.00"))</f>
        <v>7113.11.10.00</v>
      </c>
      <c r="N535" s="106" t="str">
        <f>Inventory[[#This Row],[ASIN]] &amp; " " &amp; Inventory[[#This Row],[Short Description]]</f>
        <v>B07GGSN34R Earrings: drop Duckies Big ball chain drop</v>
      </c>
      <c r="O535" s="33">
        <f>Inventory[[#This Row],[Total Price GBP]]/ EURtoGBP</f>
        <v>4.1574047550129691</v>
      </c>
      <c r="P535" s="33">
        <f>Inventory[[#This Row],[Total Price GBP]]/USDtoGBP</f>
        <v>5.0207175218613731</v>
      </c>
      <c r="Q535" s="33">
        <f>Inventory[[#This Row],[Total Price GBP]]/ CADtoGBP</f>
        <v>6.426807046358638</v>
      </c>
      <c r="R535" s="33">
        <f>Inventory[[#This Row],[Total Price GBP]]/AUDtoGBP</f>
        <v>6.5782888138515689</v>
      </c>
      <c r="S535" s="33">
        <f>IFERROR(VLOOKUP(Inventory[[#This Row],[Assigned Item SKU]],skuQuantity[#All],2,FALSE),0)</f>
        <v>0</v>
      </c>
      <c r="T535" s="33" t="str">
        <f>PROPER(Inventory[[#This Row],[METAL]] &amp; " " &amp; Inventory[[#This Row],[Item Type]])</f>
        <v>925 Silver Earrings</v>
      </c>
      <c r="U535" s="33">
        <f>Inventory[[#This Row],[Quantity]]*Inventory[[#This Row],[Weight (g)]]</f>
        <v>0</v>
      </c>
      <c r="V535" s="33">
        <f>Inventory[[#This Row],[Total Price GBP]]*Inventory[[#This Row],[Quantity]]</f>
        <v>0</v>
      </c>
      <c r="W535" s="33">
        <f>Inventory[[#This Row],[Total Cost GBP]]/EURtoGBP</f>
        <v>0</v>
      </c>
      <c r="X535" s="33">
        <f>Inventory[[#This Row],[Total Cost GBP]]/USDtoGBP</f>
        <v>0</v>
      </c>
      <c r="Y535" s="33">
        <f>Inventory[[#This Row],[Total Cost GBP]]/CADtoGBP</f>
        <v>0</v>
      </c>
      <c r="Z535" s="33">
        <f>Inventory[[#This Row],[Total Cost GBP]]*AUDtoGBP</f>
        <v>0</v>
      </c>
      <c r="AA535" s="33"/>
      <c r="AB535" s="33"/>
    </row>
    <row r="536" spans="1:28" x14ac:dyDescent="0.25">
      <c r="A536" t="s">
        <v>1226</v>
      </c>
      <c r="B536" t="s">
        <v>1227</v>
      </c>
      <c r="C536" t="s">
        <v>113</v>
      </c>
      <c r="D536" t="s">
        <v>1228</v>
      </c>
      <c r="E536">
        <v>1.26</v>
      </c>
      <c r="F536" t="s">
        <v>1229</v>
      </c>
      <c r="G536" t="s">
        <v>102</v>
      </c>
      <c r="H536">
        <v>25.814775729374997</v>
      </c>
      <c r="I536" t="str">
        <f>IF(Inventory[[#This Row],[METAL]] = "925 Silver",  "7113.11.00"," 7113.19.00")</f>
        <v xml:space="preserve"> 7113.19.00</v>
      </c>
      <c r="J536" t="str">
        <f>IF(Inventory[[#This Row],[METAL]]= "925 Silver", "7113.11.10.00"," 7113.19.10.00")</f>
        <v xml:space="preserve"> 7113.19.10.00</v>
      </c>
      <c r="K536" t="str">
        <f>IF(Inventory[[#This Row],[METAL]] = "925 Silver",  "7113.11.00"," 7113.19.00")</f>
        <v xml:space="preserve"> 7113.19.00</v>
      </c>
      <c r="L536" s="106" t="str">
        <f>PROPER(Inventory[[#This Row],[METAL]] &amp; " " &amp; Inventory[[#This Row],[Item Type]])</f>
        <v>9K Gold Chain</v>
      </c>
      <c r="M536" s="106" t="str">
        <f>IFERROR(VLOOKUP(Inventory[[#This Row],[Short Description]],Map!$G$12:$H$32,2,FALSE), IF(F535 = "925 Silver", "7113.11.10.00", "7113.19.29.00"))</f>
        <v>7113.11.10.00</v>
      </c>
      <c r="N536" s="106" t="str">
        <f>Inventory[[#This Row],[ASIN]] &amp; " " &amp; Inventory[[#This Row],[Short Description]]</f>
        <v>B07KW5YHXB 9K Curb Chain</v>
      </c>
      <c r="O536" s="33">
        <f>Inventory[[#This Row],[Total Price GBP]]/ EURtoGBP</f>
        <v>29.302839192675073</v>
      </c>
      <c r="P536" s="33">
        <f>Inventory[[#This Row],[Total Price GBP]]/USDtoGBP</f>
        <v>35.387768775111958</v>
      </c>
      <c r="Q536" s="33">
        <f>Inventory[[#This Row],[Total Price GBP]]/ CADtoGBP</f>
        <v>45.298378315154153</v>
      </c>
      <c r="R536" s="33">
        <f>Inventory[[#This Row],[Total Price GBP]]/AUDtoGBP</f>
        <v>46.366074663005598</v>
      </c>
      <c r="S536" s="33">
        <f>IFERROR(VLOOKUP(Inventory[[#This Row],[Assigned Item SKU]],skuQuantity[#All],2,FALSE),0)</f>
        <v>0</v>
      </c>
      <c r="T536" s="33" t="str">
        <f>PROPER(Inventory[[#This Row],[METAL]] &amp; " " &amp; Inventory[[#This Row],[Item Type]])</f>
        <v>9K Gold Chain</v>
      </c>
      <c r="U536" s="33">
        <f>Inventory[[#This Row],[Quantity]]*Inventory[[#This Row],[Weight (g)]]</f>
        <v>0</v>
      </c>
      <c r="V536" s="33">
        <f>Inventory[[#This Row],[Total Price GBP]]*Inventory[[#This Row],[Quantity]]</f>
        <v>0</v>
      </c>
      <c r="W536" s="33">
        <f>Inventory[[#This Row],[Total Cost GBP]]/EURtoGBP</f>
        <v>0</v>
      </c>
      <c r="X536" s="33">
        <f>Inventory[[#This Row],[Total Cost GBP]]/USDtoGBP</f>
        <v>0</v>
      </c>
      <c r="Y536" s="33">
        <f>Inventory[[#This Row],[Total Cost GBP]]/CADtoGBP</f>
        <v>0</v>
      </c>
      <c r="Z536" s="33">
        <f>Inventory[[#This Row],[Total Cost GBP]]*AUDtoGBP</f>
        <v>0</v>
      </c>
      <c r="AA536" s="33"/>
      <c r="AB536" s="33"/>
    </row>
    <row r="537" spans="1:28" x14ac:dyDescent="0.25">
      <c r="A537" t="s">
        <v>1230</v>
      </c>
      <c r="B537" t="s">
        <v>1231</v>
      </c>
      <c r="C537" t="s">
        <v>113</v>
      </c>
      <c r="D537" t="s">
        <v>1232</v>
      </c>
      <c r="E537">
        <v>1.22</v>
      </c>
      <c r="F537" t="s">
        <v>1229</v>
      </c>
      <c r="G537" t="s">
        <v>102</v>
      </c>
      <c r="H537">
        <v>25.17585586312499</v>
      </c>
      <c r="I537" t="str">
        <f>IF(Inventory[[#This Row],[METAL]] = "925 Silver",  "7113.11.00"," 7113.19.00")</f>
        <v xml:space="preserve"> 7113.19.00</v>
      </c>
      <c r="J537" t="str">
        <f>IF(Inventory[[#This Row],[METAL]]= "925 Silver", "7113.11.10.00"," 7113.19.10.00")</f>
        <v xml:space="preserve"> 7113.19.10.00</v>
      </c>
      <c r="K537" t="str">
        <f>IF(Inventory[[#This Row],[METAL]] = "925 Silver",  "7113.11.00"," 7113.19.00")</f>
        <v xml:space="preserve"> 7113.19.00</v>
      </c>
      <c r="L537" s="106" t="str">
        <f>PROPER(Inventory[[#This Row],[METAL]] &amp; " " &amp; Inventory[[#This Row],[Item Type]])</f>
        <v>9K Gold Chain</v>
      </c>
      <c r="M537" s="106" t="str">
        <f>IFERROR(VLOOKUP(Inventory[[#This Row],[Short Description]],Map!$G$12:$H$32,2,FALSE), IF(F536 = "925 Silver", "7113.11.10.00", "7113.19.29.00"))</f>
        <v>7113.19.29.00</v>
      </c>
      <c r="N537" s="106" t="str">
        <f>Inventory[[#This Row],[ASIN]] &amp; " " &amp; Inventory[[#This Row],[Short Description]]</f>
        <v>B07KW4FB47 9K Anchor Chain</v>
      </c>
      <c r="O537" s="33">
        <f>Inventory[[#This Row],[Total Price GBP]]/ EURtoGBP</f>
        <v>28.577589192675067</v>
      </c>
      <c r="P537" s="33">
        <f>Inventory[[#This Row],[Total Price GBP]]/USDtoGBP</f>
        <v>34.511915785734544</v>
      </c>
      <c r="Q537" s="33">
        <f>Inventory[[#This Row],[Total Price GBP]]/ CADtoGBP</f>
        <v>44.177236139918172</v>
      </c>
      <c r="R537" s="33">
        <f>Inventory[[#This Row],[Total Price GBP]]/AUDtoGBP</f>
        <v>45.21850683081577</v>
      </c>
      <c r="S537" s="33">
        <f>IFERROR(VLOOKUP(Inventory[[#This Row],[Assigned Item SKU]],skuQuantity[#All],2,FALSE),0)</f>
        <v>0</v>
      </c>
      <c r="T537" s="33" t="str">
        <f>PROPER(Inventory[[#This Row],[METAL]] &amp; " " &amp; Inventory[[#This Row],[Item Type]])</f>
        <v>9K Gold Chain</v>
      </c>
      <c r="U537" s="33">
        <f>Inventory[[#This Row],[Quantity]]*Inventory[[#This Row],[Weight (g)]]</f>
        <v>0</v>
      </c>
      <c r="V537" s="33">
        <f>Inventory[[#This Row],[Total Price GBP]]*Inventory[[#This Row],[Quantity]]</f>
        <v>0</v>
      </c>
      <c r="W537" s="33">
        <f>Inventory[[#This Row],[Total Cost GBP]]/EURtoGBP</f>
        <v>0</v>
      </c>
      <c r="X537" s="33">
        <f>Inventory[[#This Row],[Total Cost GBP]]/USDtoGBP</f>
        <v>0</v>
      </c>
      <c r="Y537" s="33">
        <f>Inventory[[#This Row],[Total Cost GBP]]/CADtoGBP</f>
        <v>0</v>
      </c>
      <c r="Z537" s="33">
        <f>Inventory[[#This Row],[Total Cost GBP]]*AUDtoGBP</f>
        <v>0</v>
      </c>
      <c r="AA537" s="33"/>
      <c r="AB537" s="33"/>
    </row>
    <row r="538" spans="1:28" x14ac:dyDescent="0.25">
      <c r="A538" t="s">
        <v>1233</v>
      </c>
      <c r="B538" t="s">
        <v>1234</v>
      </c>
      <c r="C538" t="s">
        <v>113</v>
      </c>
      <c r="D538" t="s">
        <v>1235</v>
      </c>
      <c r="E538">
        <v>1.0669999999999999</v>
      </c>
      <c r="F538" t="s">
        <v>1229</v>
      </c>
      <c r="G538" t="s">
        <v>102</v>
      </c>
      <c r="H538">
        <v>22.283113683093745</v>
      </c>
      <c r="I538" t="str">
        <f>IF(Inventory[[#This Row],[METAL]] = "925 Silver",  "7113.11.00"," 7113.19.00")</f>
        <v xml:space="preserve"> 7113.19.00</v>
      </c>
      <c r="J538" t="str">
        <f>IF(Inventory[[#This Row],[METAL]]= "925 Silver", "7113.11.10.00"," 7113.19.10.00")</f>
        <v xml:space="preserve"> 7113.19.10.00</v>
      </c>
      <c r="K538" t="str">
        <f>IF(Inventory[[#This Row],[METAL]] = "925 Silver",  "7113.11.00"," 7113.19.00")</f>
        <v xml:space="preserve"> 7113.19.00</v>
      </c>
      <c r="L538" s="106" t="str">
        <f>PROPER(Inventory[[#This Row],[METAL]] &amp; " " &amp; Inventory[[#This Row],[Item Type]])</f>
        <v>9K Gold Chain</v>
      </c>
      <c r="M538" s="106" t="str">
        <f>IFERROR(VLOOKUP(Inventory[[#This Row],[Short Description]],Map!$G$12:$H$32,2,FALSE), IF(F537 = "925 Silver", "7113.11.10.00", "7113.19.29.00"))</f>
        <v>7113.19.29.00</v>
      </c>
      <c r="N538" s="106" t="str">
        <f>Inventory[[#This Row],[ASIN]] &amp; " " &amp; Inventory[[#This Row],[Short Description]]</f>
        <v>B07KW5HKR8 9K Figaro Chain</v>
      </c>
      <c r="O538" s="33">
        <f>Inventory[[#This Row],[Total Price GBP]]/ EURtoGBP</f>
        <v>25.293982942675072</v>
      </c>
      <c r="P538" s="33">
        <f>Inventory[[#This Row],[Total Price GBP]]/USDtoGBP</f>
        <v>30.546446843989163</v>
      </c>
      <c r="Q538" s="33">
        <f>Inventory[[#This Row],[Total Price GBP]]/ CADtoGBP</f>
        <v>39.101207937583233</v>
      </c>
      <c r="R538" s="33">
        <f>Inventory[[#This Row],[Total Price GBP]]/AUDtoGBP</f>
        <v>40.022835123022027</v>
      </c>
      <c r="S538" s="33">
        <f>IFERROR(VLOOKUP(Inventory[[#This Row],[Assigned Item SKU]],skuQuantity[#All],2,FALSE),0)</f>
        <v>0</v>
      </c>
      <c r="T538" s="33" t="str">
        <f>PROPER(Inventory[[#This Row],[METAL]] &amp; " " &amp; Inventory[[#This Row],[Item Type]])</f>
        <v>9K Gold Chain</v>
      </c>
      <c r="U538" s="33">
        <f>Inventory[[#This Row],[Quantity]]*Inventory[[#This Row],[Weight (g)]]</f>
        <v>0</v>
      </c>
      <c r="V538" s="33">
        <f>Inventory[[#This Row],[Total Price GBP]]*Inventory[[#This Row],[Quantity]]</f>
        <v>0</v>
      </c>
      <c r="W538" s="33">
        <f>Inventory[[#This Row],[Total Cost GBP]]/EURtoGBP</f>
        <v>0</v>
      </c>
      <c r="X538" s="33">
        <f>Inventory[[#This Row],[Total Cost GBP]]/USDtoGBP</f>
        <v>0</v>
      </c>
      <c r="Y538" s="33">
        <f>Inventory[[#This Row],[Total Cost GBP]]/CADtoGBP</f>
        <v>0</v>
      </c>
      <c r="Z538" s="33">
        <f>Inventory[[#This Row],[Total Cost GBP]]*AUDtoGBP</f>
        <v>0</v>
      </c>
      <c r="AA538" s="33"/>
      <c r="AB538" s="33"/>
    </row>
    <row r="539" spans="1:28" x14ac:dyDescent="0.25">
      <c r="A539" t="s">
        <v>1236</v>
      </c>
      <c r="B539" t="s">
        <v>1237</v>
      </c>
      <c r="C539" t="s">
        <v>113</v>
      </c>
      <c r="D539" t="s">
        <v>1238</v>
      </c>
      <c r="E539">
        <v>0.42</v>
      </c>
      <c r="F539" t="s">
        <v>1229</v>
      </c>
      <c r="G539" t="s">
        <v>1309</v>
      </c>
      <c r="H539">
        <v>8.4379089831250003</v>
      </c>
      <c r="I539" t="str">
        <f>IF(Inventory[[#This Row],[METAL]] = "925 Silver",  "7113.11.00"," 7113.19.00")</f>
        <v xml:space="preserve"> 7113.19.00</v>
      </c>
      <c r="J539" t="str">
        <f>IF(Inventory[[#This Row],[METAL]]= "925 Silver", "7113.11.10.00"," 7113.19.10.00")</f>
        <v xml:space="preserve"> 7113.19.10.00</v>
      </c>
      <c r="K539" t="str">
        <f>IF(Inventory[[#This Row],[METAL]] = "925 Silver",  "7113.11.00"," 7113.19.00")</f>
        <v xml:space="preserve"> 7113.19.00</v>
      </c>
      <c r="L539" s="106" t="str">
        <f>PROPER(Inventory[[#This Row],[METAL]] &amp; " " &amp; Inventory[[#This Row],[Item Type]])</f>
        <v>9K Gold Earrings</v>
      </c>
      <c r="M539" s="106" t="str">
        <f>IFERROR(VLOOKUP(Inventory[[#This Row],[Short Description]],Map!$G$12:$H$32,2,FALSE), IF(F538 = "925 Silver", "7113.11.10.00", "7113.19.29.00"))</f>
        <v>7113.19.29.00</v>
      </c>
      <c r="N539" s="106" t="str">
        <f>Inventory[[#This Row],[ASIN]] &amp; " " &amp; Inventory[[#This Row],[Short Description]]</f>
        <v>B07R4JXTFS 9K Circle Hoop Earrings</v>
      </c>
      <c r="O539" s="33">
        <f>Inventory[[#This Row],[Total Price GBP]]/ EURtoGBP</f>
        <v>9.5780297550129685</v>
      </c>
      <c r="P539" s="33">
        <f>Inventory[[#This Row],[Total Price GBP]]/USDtoGBP</f>
        <v>11.566971379901931</v>
      </c>
      <c r="Q539" s="33">
        <f>Inventory[[#This Row],[Total Price GBP]]/ CADtoGBP</f>
        <v>14.806388299221068</v>
      </c>
      <c r="R539" s="33">
        <f>Inventory[[#This Row],[Total Price GBP]]/AUDtoGBP</f>
        <v>15.155379307286802</v>
      </c>
      <c r="S539" s="33">
        <f>IFERROR(VLOOKUP(Inventory[[#This Row],[Assigned Item SKU]],skuQuantity[#All],2,FALSE),0)</f>
        <v>0</v>
      </c>
      <c r="T539" s="33" t="str">
        <f>PROPER(Inventory[[#This Row],[METAL]] &amp; " " &amp; Inventory[[#This Row],[Item Type]])</f>
        <v>9K Gold Earrings</v>
      </c>
      <c r="U539" s="33">
        <f>Inventory[[#This Row],[Quantity]]*Inventory[[#This Row],[Weight (g)]]</f>
        <v>0</v>
      </c>
      <c r="V539" s="33">
        <f>Inventory[[#This Row],[Total Price GBP]]*Inventory[[#This Row],[Quantity]]</f>
        <v>0</v>
      </c>
      <c r="W539" s="33">
        <f>Inventory[[#This Row],[Total Cost GBP]]/EURtoGBP</f>
        <v>0</v>
      </c>
      <c r="X539" s="33">
        <f>Inventory[[#This Row],[Total Cost GBP]]/USDtoGBP</f>
        <v>0</v>
      </c>
      <c r="Y539" s="33">
        <f>Inventory[[#This Row],[Total Cost GBP]]/CADtoGBP</f>
        <v>0</v>
      </c>
      <c r="Z539" s="33">
        <f>Inventory[[#This Row],[Total Cost GBP]]*AUDtoGBP</f>
        <v>0</v>
      </c>
      <c r="AA539" s="33"/>
      <c r="AB539" s="33"/>
    </row>
    <row r="540" spans="1:28" x14ac:dyDescent="0.25">
      <c r="A540" t="s">
        <v>1239</v>
      </c>
      <c r="B540" t="s">
        <v>1240</v>
      </c>
      <c r="C540" t="s">
        <v>113</v>
      </c>
      <c r="D540" t="s">
        <v>1238</v>
      </c>
      <c r="E540">
        <v>0.7</v>
      </c>
      <c r="F540" t="s">
        <v>1229</v>
      </c>
      <c r="G540" t="s">
        <v>1309</v>
      </c>
      <c r="H540">
        <v>13.989530171875</v>
      </c>
      <c r="I540" t="str">
        <f>IF(Inventory[[#This Row],[METAL]] = "925 Silver",  "7113.11.00"," 7113.19.00")</f>
        <v xml:space="preserve"> 7113.19.00</v>
      </c>
      <c r="J540" t="str">
        <f>IF(Inventory[[#This Row],[METAL]]= "925 Silver", "7113.11.10.00"," 7113.19.10.00")</f>
        <v xml:space="preserve"> 7113.19.10.00</v>
      </c>
      <c r="K540" t="str">
        <f>IF(Inventory[[#This Row],[METAL]] = "925 Silver",  "7113.11.00"," 7113.19.00")</f>
        <v xml:space="preserve"> 7113.19.00</v>
      </c>
      <c r="L540" s="106" t="str">
        <f>PROPER(Inventory[[#This Row],[METAL]] &amp; " " &amp; Inventory[[#This Row],[Item Type]])</f>
        <v>9K Gold Earrings</v>
      </c>
      <c r="M540" s="106" t="str">
        <f>IFERROR(VLOOKUP(Inventory[[#This Row],[Short Description]],Map!$G$12:$H$32,2,FALSE), IF(F539 = "925 Silver", "7113.11.10.00", "7113.19.29.00"))</f>
        <v>7113.19.29.00</v>
      </c>
      <c r="N540" s="106" t="str">
        <f>Inventory[[#This Row],[ASIN]] &amp; " " &amp; Inventory[[#This Row],[Short Description]]</f>
        <v>B07R7LVTVV 9K Circle Hoop Earrings</v>
      </c>
      <c r="O540" s="33">
        <f>Inventory[[#This Row],[Total Price GBP]]/ EURtoGBP</f>
        <v>15.879779755012969</v>
      </c>
      <c r="P540" s="33">
        <f>Inventory[[#This Row],[Total Price GBP]]/USDtoGBP</f>
        <v>19.177321708490808</v>
      </c>
      <c r="Q540" s="33">
        <f>Inventory[[#This Row],[Total Price GBP]]/ CADtoGBP</f>
        <v>24.548074204485832</v>
      </c>
      <c r="R540" s="33">
        <f>Inventory[[#This Row],[Total Price GBP]]/AUDtoGBP</f>
        <v>25.12667966785509</v>
      </c>
      <c r="S540" s="33">
        <f>IFERROR(VLOOKUP(Inventory[[#This Row],[Assigned Item SKU]],skuQuantity[#All],2,FALSE),0)</f>
        <v>0</v>
      </c>
      <c r="T540" s="33" t="str">
        <f>PROPER(Inventory[[#This Row],[METAL]] &amp; " " &amp; Inventory[[#This Row],[Item Type]])</f>
        <v>9K Gold Earrings</v>
      </c>
      <c r="U540" s="33">
        <f>Inventory[[#This Row],[Quantity]]*Inventory[[#This Row],[Weight (g)]]</f>
        <v>0</v>
      </c>
      <c r="V540" s="33">
        <f>Inventory[[#This Row],[Total Price GBP]]*Inventory[[#This Row],[Quantity]]</f>
        <v>0</v>
      </c>
      <c r="W540" s="33">
        <f>Inventory[[#This Row],[Total Cost GBP]]/EURtoGBP</f>
        <v>0</v>
      </c>
      <c r="X540" s="33">
        <f>Inventory[[#This Row],[Total Cost GBP]]/USDtoGBP</f>
        <v>0</v>
      </c>
      <c r="Y540" s="33">
        <f>Inventory[[#This Row],[Total Cost GBP]]/CADtoGBP</f>
        <v>0</v>
      </c>
      <c r="Z540" s="33">
        <f>Inventory[[#This Row],[Total Cost GBP]]*AUDtoGBP</f>
        <v>0</v>
      </c>
      <c r="AA540" s="33"/>
      <c r="AB540" s="33"/>
    </row>
    <row r="541" spans="1:28" x14ac:dyDescent="0.25">
      <c r="A541" t="s">
        <v>1241</v>
      </c>
      <c r="B541" t="s">
        <v>1242</v>
      </c>
      <c r="C541" t="s">
        <v>113</v>
      </c>
      <c r="D541" t="s">
        <v>1238</v>
      </c>
      <c r="E541">
        <v>1</v>
      </c>
      <c r="F541" t="s">
        <v>1229</v>
      </c>
      <c r="G541" t="s">
        <v>1309</v>
      </c>
      <c r="H541">
        <v>20.437695731249999</v>
      </c>
      <c r="I541" t="str">
        <f>IF(Inventory[[#This Row],[METAL]] = "925 Silver",  "7113.11.00"," 7113.19.00")</f>
        <v xml:space="preserve"> 7113.19.00</v>
      </c>
      <c r="J541" t="str">
        <f>IF(Inventory[[#This Row],[METAL]]= "925 Silver", "7113.11.10.00"," 7113.19.10.00")</f>
        <v xml:space="preserve"> 7113.19.10.00</v>
      </c>
      <c r="K541" t="str">
        <f>IF(Inventory[[#This Row],[METAL]] = "925 Silver",  "7113.11.00"," 7113.19.00")</f>
        <v xml:space="preserve"> 7113.19.00</v>
      </c>
      <c r="L541" s="106" t="str">
        <f>PROPER(Inventory[[#This Row],[METAL]] &amp; " " &amp; Inventory[[#This Row],[Item Type]])</f>
        <v>9K Gold Earrings</v>
      </c>
      <c r="M541" s="106" t="str">
        <f>IFERROR(VLOOKUP(Inventory[[#This Row],[Short Description]],Map!$G$12:$H$32,2,FALSE), IF(F540 = "925 Silver", "7113.11.10.00", "7113.19.29.00"))</f>
        <v>7113.19.29.00</v>
      </c>
      <c r="N541" s="106" t="str">
        <f>Inventory[[#This Row],[ASIN]] &amp; " " &amp; Inventory[[#This Row],[Short Description]]</f>
        <v>B07R4JXYTP 9K Circle Hoop Earrings</v>
      </c>
      <c r="O541" s="33">
        <f>Inventory[[#This Row],[Total Price GBP]]/ EURtoGBP</f>
        <v>23.199214192675075</v>
      </c>
      <c r="P541" s="33">
        <f>Inventory[[#This Row],[Total Price GBP]]/USDtoGBP</f>
        <v>28.016685421387475</v>
      </c>
      <c r="Q541" s="33">
        <f>Inventory[[#This Row],[Total Price GBP]]/ CADtoGBP</f>
        <v>35.862967892093636</v>
      </c>
      <c r="R541" s="33">
        <f>Inventory[[#This Row],[Total Price GBP]]/AUDtoGBP</f>
        <v>36.708268789514328</v>
      </c>
      <c r="S541" s="33">
        <f>IFERROR(VLOOKUP(Inventory[[#This Row],[Assigned Item SKU]],skuQuantity[#All],2,FALSE),0)</f>
        <v>0</v>
      </c>
      <c r="T541" s="33" t="str">
        <f>PROPER(Inventory[[#This Row],[METAL]] &amp; " " &amp; Inventory[[#This Row],[Item Type]])</f>
        <v>9K Gold Earrings</v>
      </c>
      <c r="U541" s="33">
        <f>Inventory[[#This Row],[Quantity]]*Inventory[[#This Row],[Weight (g)]]</f>
        <v>0</v>
      </c>
      <c r="V541" s="33">
        <f>Inventory[[#This Row],[Total Price GBP]]*Inventory[[#This Row],[Quantity]]</f>
        <v>0</v>
      </c>
      <c r="W541" s="33">
        <f>Inventory[[#This Row],[Total Cost GBP]]/EURtoGBP</f>
        <v>0</v>
      </c>
      <c r="X541" s="33">
        <f>Inventory[[#This Row],[Total Cost GBP]]/USDtoGBP</f>
        <v>0</v>
      </c>
      <c r="Y541" s="33">
        <f>Inventory[[#This Row],[Total Cost GBP]]/CADtoGBP</f>
        <v>0</v>
      </c>
      <c r="Z541" s="33">
        <f>Inventory[[#This Row],[Total Cost GBP]]*AUDtoGBP</f>
        <v>0</v>
      </c>
      <c r="AA541" s="33"/>
      <c r="AB541" s="33"/>
    </row>
    <row r="542" spans="1:28" x14ac:dyDescent="0.25">
      <c r="A542" t="s">
        <v>1243</v>
      </c>
      <c r="B542" t="s">
        <v>1244</v>
      </c>
      <c r="C542" t="s">
        <v>113</v>
      </c>
      <c r="D542" t="s">
        <v>1245</v>
      </c>
      <c r="E542">
        <v>1.3</v>
      </c>
      <c r="F542" t="s">
        <v>116</v>
      </c>
      <c r="G542" t="s">
        <v>1309</v>
      </c>
      <c r="H542">
        <v>2.7445625499999999</v>
      </c>
      <c r="I542" t="str">
        <f>IF(Inventory[[#This Row],[METAL]] = "925 Silver",  "7113.11.00"," 7113.19.00")</f>
        <v>7113.11.00</v>
      </c>
      <c r="J542" t="str">
        <f>IF(Inventory[[#This Row],[METAL]]= "925 Silver", "7113.11.10.00"," 7113.19.10.00")</f>
        <v>7113.11.10.00</v>
      </c>
      <c r="K542" t="str">
        <f>IF(Inventory[[#This Row],[METAL]] = "925 Silver",  "7113.11.00"," 7113.19.00")</f>
        <v>7113.11.00</v>
      </c>
      <c r="L542" s="106" t="str">
        <f>PROPER(Inventory[[#This Row],[METAL]] &amp; " " &amp; Inventory[[#This Row],[Item Type]])</f>
        <v>925 Silver Earrings</v>
      </c>
      <c r="M542" s="106" t="str">
        <f>IFERROR(VLOOKUP(Inventory[[#This Row],[Short Description]],Map!$G$12:$H$32,2,FALSE), IF(F541 = "925 Silver", "7113.11.10.00", "7113.19.29.00"))</f>
        <v>7113.19.29.00</v>
      </c>
      <c r="N542" s="106" t="str">
        <f>Inventory[[#This Row],[ASIN]] &amp; " " &amp; Inventory[[#This Row],[Short Description]]</f>
        <v>B07QS9N4ZX Silver Bali Hoops</v>
      </c>
      <c r="O542" s="33">
        <f>Inventory[[#This Row],[Total Price GBP]]/ EURtoGBP</f>
        <v>3.1154047550129689</v>
      </c>
      <c r="P542" s="33">
        <f>Inventory[[#This Row],[Total Price GBP]]/USDtoGBP</f>
        <v>3.7623392868648069</v>
      </c>
      <c r="Q542" s="33">
        <f>Inventory[[#This Row],[Total Price GBP]]/ CADtoGBP</f>
        <v>4.8160105670813129</v>
      </c>
      <c r="R542" s="33">
        <f>Inventory[[#This Row],[Total Price GBP]]/AUDtoGBP</f>
        <v>4.9295253789783748</v>
      </c>
      <c r="S542" s="33">
        <f>IFERROR(VLOOKUP(Inventory[[#This Row],[Assigned Item SKU]],skuQuantity[#All],2,FALSE),0)</f>
        <v>0</v>
      </c>
      <c r="T542" s="33" t="str">
        <f>PROPER(Inventory[[#This Row],[METAL]] &amp; " " &amp; Inventory[[#This Row],[Item Type]])</f>
        <v>925 Silver Earrings</v>
      </c>
      <c r="U542" s="33">
        <f>Inventory[[#This Row],[Quantity]]*Inventory[[#This Row],[Weight (g)]]</f>
        <v>0</v>
      </c>
      <c r="V542" s="33">
        <f>Inventory[[#This Row],[Total Price GBP]]*Inventory[[#This Row],[Quantity]]</f>
        <v>0</v>
      </c>
      <c r="W542" s="33">
        <f>Inventory[[#This Row],[Total Cost GBP]]/EURtoGBP</f>
        <v>0</v>
      </c>
      <c r="X542" s="33">
        <f>Inventory[[#This Row],[Total Cost GBP]]/USDtoGBP</f>
        <v>0</v>
      </c>
      <c r="Y542" s="33">
        <f>Inventory[[#This Row],[Total Cost GBP]]/CADtoGBP</f>
        <v>0</v>
      </c>
      <c r="Z542" s="33">
        <f>Inventory[[#This Row],[Total Cost GBP]]*AUDtoGBP</f>
        <v>0</v>
      </c>
      <c r="AA542" s="33"/>
      <c r="AB542" s="33"/>
    </row>
    <row r="543" spans="1:28" x14ac:dyDescent="0.25">
      <c r="A543" t="s">
        <v>1246</v>
      </c>
      <c r="B543" t="s">
        <v>1247</v>
      </c>
      <c r="C543" t="s">
        <v>113</v>
      </c>
      <c r="D543" t="s">
        <v>1245</v>
      </c>
      <c r="E543">
        <v>1.3</v>
      </c>
      <c r="F543" t="s">
        <v>116</v>
      </c>
      <c r="G543" t="s">
        <v>1309</v>
      </c>
      <c r="H543">
        <v>2.7445625499999999</v>
      </c>
      <c r="I543" t="str">
        <f>IF(Inventory[[#This Row],[METAL]] = "925 Silver",  "7113.11.00"," 7113.19.00")</f>
        <v>7113.11.00</v>
      </c>
      <c r="J543" t="str">
        <f>IF(Inventory[[#This Row],[METAL]]= "925 Silver", "7113.11.10.00"," 7113.19.10.00")</f>
        <v>7113.11.10.00</v>
      </c>
      <c r="K543" t="str">
        <f>IF(Inventory[[#This Row],[METAL]] = "925 Silver",  "7113.11.00"," 7113.19.00")</f>
        <v>7113.11.00</v>
      </c>
      <c r="L543" s="106" t="str">
        <f>PROPER(Inventory[[#This Row],[METAL]] &amp; " " &amp; Inventory[[#This Row],[Item Type]])</f>
        <v>925 Silver Earrings</v>
      </c>
      <c r="M543" s="106" t="str">
        <f>IFERROR(VLOOKUP(Inventory[[#This Row],[Short Description]],Map!$G$12:$H$32,2,FALSE), IF(F542 = "925 Silver", "7113.11.10.00", "7113.19.29.00"))</f>
        <v>7113.11.10.00</v>
      </c>
      <c r="N543" s="106" t="str">
        <f>Inventory[[#This Row],[ASIN]] &amp; " " &amp; Inventory[[#This Row],[Short Description]]</f>
        <v>B07QSB6FQN Silver Bali Hoops</v>
      </c>
      <c r="O543" s="33">
        <f>Inventory[[#This Row],[Total Price GBP]]/ EURtoGBP</f>
        <v>3.1154047550129689</v>
      </c>
      <c r="P543" s="33">
        <f>Inventory[[#This Row],[Total Price GBP]]/USDtoGBP</f>
        <v>3.7623392868648069</v>
      </c>
      <c r="Q543" s="33">
        <f>Inventory[[#This Row],[Total Price GBP]]/ CADtoGBP</f>
        <v>4.8160105670813129</v>
      </c>
      <c r="R543" s="33">
        <f>Inventory[[#This Row],[Total Price GBP]]/AUDtoGBP</f>
        <v>4.9295253789783748</v>
      </c>
      <c r="S543" s="33">
        <f>IFERROR(VLOOKUP(Inventory[[#This Row],[Assigned Item SKU]],skuQuantity[#All],2,FALSE),0)</f>
        <v>0</v>
      </c>
      <c r="T543" s="33" t="str">
        <f>PROPER(Inventory[[#This Row],[METAL]] &amp; " " &amp; Inventory[[#This Row],[Item Type]])</f>
        <v>925 Silver Earrings</v>
      </c>
      <c r="U543" s="33">
        <f>Inventory[[#This Row],[Quantity]]*Inventory[[#This Row],[Weight (g)]]</f>
        <v>0</v>
      </c>
      <c r="V543" s="33">
        <f>Inventory[[#This Row],[Total Price GBP]]*Inventory[[#This Row],[Quantity]]</f>
        <v>0</v>
      </c>
      <c r="W543" s="33">
        <f>Inventory[[#This Row],[Total Cost GBP]]/EURtoGBP</f>
        <v>0</v>
      </c>
      <c r="X543" s="33">
        <f>Inventory[[#This Row],[Total Cost GBP]]/USDtoGBP</f>
        <v>0</v>
      </c>
      <c r="Y543" s="33">
        <f>Inventory[[#This Row],[Total Cost GBP]]/CADtoGBP</f>
        <v>0</v>
      </c>
      <c r="Z543" s="33">
        <f>Inventory[[#This Row],[Total Cost GBP]]*AUDtoGBP</f>
        <v>0</v>
      </c>
      <c r="AA543" s="33"/>
      <c r="AB543" s="33"/>
    </row>
    <row r="544" spans="1:28" x14ac:dyDescent="0.25">
      <c r="A544" t="s">
        <v>1248</v>
      </c>
      <c r="B544" t="s">
        <v>1249</v>
      </c>
      <c r="C544" t="s">
        <v>113</v>
      </c>
      <c r="D544" t="s">
        <v>1245</v>
      </c>
      <c r="E544">
        <v>0.97</v>
      </c>
      <c r="F544" t="s">
        <v>116</v>
      </c>
      <c r="G544" t="s">
        <v>1309</v>
      </c>
      <c r="H544">
        <v>2.0759101150000001</v>
      </c>
      <c r="I544" t="str">
        <f>IF(Inventory[[#This Row],[METAL]] = "925 Silver",  "7113.11.00"," 7113.19.00")</f>
        <v>7113.11.00</v>
      </c>
      <c r="J544" t="str">
        <f>IF(Inventory[[#This Row],[METAL]]= "925 Silver", "7113.11.10.00"," 7113.19.10.00")</f>
        <v>7113.11.10.00</v>
      </c>
      <c r="K544" t="str">
        <f>IF(Inventory[[#This Row],[METAL]] = "925 Silver",  "7113.11.00"," 7113.19.00")</f>
        <v>7113.11.00</v>
      </c>
      <c r="L544" s="106" t="str">
        <f>PROPER(Inventory[[#This Row],[METAL]] &amp; " " &amp; Inventory[[#This Row],[Item Type]])</f>
        <v>925 Silver Earrings</v>
      </c>
      <c r="M544" s="106" t="str">
        <f>IFERROR(VLOOKUP(Inventory[[#This Row],[Short Description]],Map!$G$12:$H$32,2,FALSE), IF(F543 = "925 Silver", "7113.11.10.00", "7113.19.29.00"))</f>
        <v>7113.11.10.00</v>
      </c>
      <c r="N544" s="106" t="str">
        <f>Inventory[[#This Row],[ASIN]] &amp; " " &amp; Inventory[[#This Row],[Short Description]]</f>
        <v>B07QSBWZRJ Silver Bali Hoops</v>
      </c>
      <c r="O544" s="33">
        <f>Inventory[[#This Row],[Total Price GBP]]/ EURtoGBP</f>
        <v>2.356404755012969</v>
      </c>
      <c r="P544" s="33">
        <f>Inventory[[#This Row],[Total Price GBP]]/USDtoGBP</f>
        <v>2.8457278853653891</v>
      </c>
      <c r="Q544" s="33">
        <f>Inventory[[#This Row],[Total Price GBP]]/ CADtoGBP</f>
        <v>3.6426952813121289</v>
      </c>
      <c r="R544" s="33">
        <f>Inventory[[#This Row],[Total Price GBP]]/AUDtoGBP</f>
        <v>3.7285547004095121</v>
      </c>
      <c r="S544" s="33">
        <f>IFERROR(VLOOKUP(Inventory[[#This Row],[Assigned Item SKU]],skuQuantity[#All],2,FALSE),0)</f>
        <v>0</v>
      </c>
      <c r="T544" s="33" t="str">
        <f>PROPER(Inventory[[#This Row],[METAL]] &amp; " " &amp; Inventory[[#This Row],[Item Type]])</f>
        <v>925 Silver Earrings</v>
      </c>
      <c r="U544" s="33">
        <f>Inventory[[#This Row],[Quantity]]*Inventory[[#This Row],[Weight (g)]]</f>
        <v>0</v>
      </c>
      <c r="V544" s="33">
        <f>Inventory[[#This Row],[Total Price GBP]]*Inventory[[#This Row],[Quantity]]</f>
        <v>0</v>
      </c>
      <c r="W544" s="33">
        <f>Inventory[[#This Row],[Total Cost GBP]]/EURtoGBP</f>
        <v>0</v>
      </c>
      <c r="X544" s="33">
        <f>Inventory[[#This Row],[Total Cost GBP]]/USDtoGBP</f>
        <v>0</v>
      </c>
      <c r="Y544" s="33">
        <f>Inventory[[#This Row],[Total Cost GBP]]/CADtoGBP</f>
        <v>0</v>
      </c>
      <c r="Z544" s="33">
        <f>Inventory[[#This Row],[Total Cost GBP]]*AUDtoGBP</f>
        <v>0</v>
      </c>
      <c r="AA544" s="33"/>
      <c r="AB544" s="33"/>
    </row>
    <row r="545" spans="1:28" x14ac:dyDescent="0.25">
      <c r="A545" t="s">
        <v>1250</v>
      </c>
      <c r="B545" t="s">
        <v>1251</v>
      </c>
      <c r="C545" t="s">
        <v>113</v>
      </c>
      <c r="D545" t="s">
        <v>1252</v>
      </c>
      <c r="E545">
        <v>1.1499999999999999</v>
      </c>
      <c r="F545" t="s">
        <v>116</v>
      </c>
      <c r="G545" t="s">
        <v>1309</v>
      </c>
      <c r="H545">
        <v>1.3566021925</v>
      </c>
      <c r="I545" t="str">
        <f>IF(Inventory[[#This Row],[METAL]] = "925 Silver",  "7113.11.00"," 7113.19.00")</f>
        <v>7113.11.00</v>
      </c>
      <c r="J545" t="str">
        <f>IF(Inventory[[#This Row],[METAL]]= "925 Silver", "7113.11.10.00"," 7113.19.10.00")</f>
        <v>7113.11.10.00</v>
      </c>
      <c r="K545" t="str">
        <f>IF(Inventory[[#This Row],[METAL]] = "925 Silver",  "7113.11.00"," 7113.19.00")</f>
        <v>7113.11.00</v>
      </c>
      <c r="L545" s="106" t="str">
        <f>PROPER(Inventory[[#This Row],[METAL]] &amp; " " &amp; Inventory[[#This Row],[Item Type]])</f>
        <v>925 Silver Earrings</v>
      </c>
      <c r="M545" s="106" t="str">
        <f>IFERROR(VLOOKUP(Inventory[[#This Row],[Short Description]],Map!$G$12:$H$32,2,FALSE), IF(F544 = "925 Silver", "7113.11.10.00", "7113.19.29.00"))</f>
        <v>7113.11.10.00</v>
      </c>
      <c r="N545" s="106" t="str">
        <f>Inventory[[#This Row],[ASIN]] &amp; " " &amp; Inventory[[#This Row],[Short Description]]</f>
        <v>B07GGS5QNP Earrings: studs hearts</v>
      </c>
      <c r="O545" s="33">
        <f>Inventory[[#This Row],[Total Price GBP]]/ EURtoGBP</f>
        <v>1.5399047550129688</v>
      </c>
      <c r="P545" s="33">
        <f>Inventory[[#This Row],[Total Price GBP]]/USDtoGBP</f>
        <v>1.8596762261766211</v>
      </c>
      <c r="Q545" s="33">
        <f>Inventory[[#This Row],[Total Price GBP]]/ CADtoGBP</f>
        <v>2.3804924738937641</v>
      </c>
      <c r="R545" s="33">
        <f>Inventory[[#This Row],[Total Price GBP]]/AUDtoGBP</f>
        <v>2.4366013946763414</v>
      </c>
      <c r="S545" s="33">
        <f>IFERROR(VLOOKUP(Inventory[[#This Row],[Assigned Item SKU]],skuQuantity[#All],2,FALSE),0)</f>
        <v>0</v>
      </c>
      <c r="T545" s="33" t="str">
        <f>PROPER(Inventory[[#This Row],[METAL]] &amp; " " &amp; Inventory[[#This Row],[Item Type]])</f>
        <v>925 Silver Earrings</v>
      </c>
      <c r="U545" s="33">
        <f>Inventory[[#This Row],[Quantity]]*Inventory[[#This Row],[Weight (g)]]</f>
        <v>0</v>
      </c>
      <c r="V545" s="33">
        <f>Inventory[[#This Row],[Total Price GBP]]*Inventory[[#This Row],[Quantity]]</f>
        <v>0</v>
      </c>
      <c r="W545" s="33">
        <f>Inventory[[#This Row],[Total Cost GBP]]/EURtoGBP</f>
        <v>0</v>
      </c>
      <c r="X545" s="33">
        <f>Inventory[[#This Row],[Total Cost GBP]]/USDtoGBP</f>
        <v>0</v>
      </c>
      <c r="Y545" s="33">
        <f>Inventory[[#This Row],[Total Cost GBP]]/CADtoGBP</f>
        <v>0</v>
      </c>
      <c r="Z545" s="33">
        <f>Inventory[[#This Row],[Total Cost GBP]]*AUDtoGBP</f>
        <v>0</v>
      </c>
      <c r="AA545" s="33"/>
      <c r="AB545" s="33"/>
    </row>
    <row r="546" spans="1:28" x14ac:dyDescent="0.25">
      <c r="A546" t="s">
        <v>1253</v>
      </c>
      <c r="B546" t="s">
        <v>1254</v>
      </c>
      <c r="C546" t="s">
        <v>113</v>
      </c>
      <c r="D546" t="s">
        <v>1255</v>
      </c>
      <c r="E546">
        <v>12.7</v>
      </c>
      <c r="F546" t="s">
        <v>116</v>
      </c>
      <c r="G546" t="s">
        <v>102</v>
      </c>
      <c r="H546">
        <v>11.542371885</v>
      </c>
      <c r="I546" t="str">
        <f>IF(Inventory[[#This Row],[METAL]] = "925 Silver",  "7113.11.00"," 7113.19.00")</f>
        <v>7113.11.00</v>
      </c>
      <c r="J546" t="str">
        <f>IF(Inventory[[#This Row],[METAL]]= "925 Silver", "7113.11.10.00"," 7113.19.10.00")</f>
        <v>7113.11.10.00</v>
      </c>
      <c r="K546" t="str">
        <f>IF(Inventory[[#This Row],[METAL]] = "925 Silver",  "7113.11.00"," 7113.19.00")</f>
        <v>7113.11.00</v>
      </c>
      <c r="L546" s="106" t="str">
        <f>PROPER(Inventory[[#This Row],[METAL]] &amp; " " &amp; Inventory[[#This Row],[Item Type]])</f>
        <v>925 Silver Chain</v>
      </c>
      <c r="M546" s="106" t="str">
        <f>IFERROR(VLOOKUP(Inventory[[#This Row],[Short Description]],Map!$G$12:$H$32,2,FALSE), IF(F545 = "925 Silver", "7113.11.10.00", "7113.19.29.00"))</f>
        <v>7113.11.10.00</v>
      </c>
      <c r="N546" s="106" t="str">
        <f>Inventory[[#This Row],[ASIN]] &amp; " " &amp; Inventory[[#This Row],[Short Description]]</f>
        <v>B07VCKSBXQ Ball Chain 3 mm</v>
      </c>
      <c r="O546" s="33">
        <f>Inventory[[#This Row],[Total Price GBP]]/ EURtoGBP</f>
        <v>13.101964192675078</v>
      </c>
      <c r="P546" s="33">
        <f>Inventory[[#This Row],[Total Price GBP]]/USDtoGBP</f>
        <v>15.822674256973775</v>
      </c>
      <c r="Q546" s="33">
        <f>Inventory[[#This Row],[Total Price GBP]]/ CADtoGBP</f>
        <v>20.253932623012091</v>
      </c>
      <c r="R546" s="33">
        <f>Inventory[[#This Row],[Total Price GBP]]/AUDtoGBP</f>
        <v>20.731323882822039</v>
      </c>
      <c r="S546" s="33">
        <f>IFERROR(VLOOKUP(Inventory[[#This Row],[Assigned Item SKU]],skuQuantity[#All],2,FALSE),0)</f>
        <v>0</v>
      </c>
      <c r="T546" s="33" t="str">
        <f>PROPER(Inventory[[#This Row],[METAL]] &amp; " " &amp; Inventory[[#This Row],[Item Type]])</f>
        <v>925 Silver Chain</v>
      </c>
      <c r="U546" s="33">
        <f>Inventory[[#This Row],[Quantity]]*Inventory[[#This Row],[Weight (g)]]</f>
        <v>0</v>
      </c>
      <c r="V546" s="33">
        <f>Inventory[[#This Row],[Total Price GBP]]*Inventory[[#This Row],[Quantity]]</f>
        <v>0</v>
      </c>
      <c r="W546" s="33">
        <f>Inventory[[#This Row],[Total Cost GBP]]/EURtoGBP</f>
        <v>0</v>
      </c>
      <c r="X546" s="33">
        <f>Inventory[[#This Row],[Total Cost GBP]]/USDtoGBP</f>
        <v>0</v>
      </c>
      <c r="Y546" s="33">
        <f>Inventory[[#This Row],[Total Cost GBP]]/CADtoGBP</f>
        <v>0</v>
      </c>
      <c r="Z546" s="33">
        <f>Inventory[[#This Row],[Total Cost GBP]]*AUDtoGBP</f>
        <v>0</v>
      </c>
      <c r="AA546" s="33"/>
      <c r="AB546" s="33"/>
    </row>
    <row r="547" spans="1:28" x14ac:dyDescent="0.25">
      <c r="A547" t="s">
        <v>1256</v>
      </c>
      <c r="B547" t="s">
        <v>1257</v>
      </c>
      <c r="C547" t="s">
        <v>113</v>
      </c>
      <c r="D547" t="s">
        <v>1255</v>
      </c>
      <c r="E547">
        <v>15.5</v>
      </c>
      <c r="F547" t="s">
        <v>116</v>
      </c>
      <c r="G547" t="s">
        <v>102</v>
      </c>
      <c r="H547">
        <v>13.935072825000001</v>
      </c>
      <c r="I547" t="str">
        <f>IF(Inventory[[#This Row],[METAL]] = "925 Silver",  "7113.11.00"," 7113.19.00")</f>
        <v>7113.11.00</v>
      </c>
      <c r="J547" t="str">
        <f>IF(Inventory[[#This Row],[METAL]]= "925 Silver", "7113.11.10.00"," 7113.19.10.00")</f>
        <v>7113.11.10.00</v>
      </c>
      <c r="K547" t="str">
        <f>IF(Inventory[[#This Row],[METAL]] = "925 Silver",  "7113.11.00"," 7113.19.00")</f>
        <v>7113.11.00</v>
      </c>
      <c r="L547" s="106" t="str">
        <f>PROPER(Inventory[[#This Row],[METAL]] &amp; " " &amp; Inventory[[#This Row],[Item Type]])</f>
        <v>925 Silver Chain</v>
      </c>
      <c r="M547" s="106" t="str">
        <f>IFERROR(VLOOKUP(Inventory[[#This Row],[Short Description]],Map!$G$12:$H$32,2,FALSE), IF(F546 = "925 Silver", "7113.11.10.00", "7113.19.29.00"))</f>
        <v>7113.11.10.00</v>
      </c>
      <c r="N547" s="106" t="str">
        <f>Inventory[[#This Row],[ASIN]] &amp; " " &amp; Inventory[[#This Row],[Short Description]]</f>
        <v>B07VBFBKXM Ball Chain 3 mm</v>
      </c>
      <c r="O547" s="33">
        <f>Inventory[[#This Row],[Total Price GBP]]/ EURtoGBP</f>
        <v>15.817964192675079</v>
      </c>
      <c r="P547" s="33">
        <f>Inventory[[#This Row],[Total Price GBP]]/USDtoGBP</f>
        <v>19.102669733222022</v>
      </c>
      <c r="Q547" s="33">
        <f>Inventory[[#This Row],[Total Price GBP]]/ CADtoGBP</f>
        <v>24.452515384736866</v>
      </c>
      <c r="R547" s="33">
        <f>Inventory[[#This Row],[Total Price GBP]]/AUDtoGBP</f>
        <v>25.028868498096127</v>
      </c>
      <c r="S547" s="33">
        <f>IFERROR(VLOOKUP(Inventory[[#This Row],[Assigned Item SKU]],skuQuantity[#All],2,FALSE),0)</f>
        <v>0</v>
      </c>
      <c r="T547" s="33" t="str">
        <f>PROPER(Inventory[[#This Row],[METAL]] &amp; " " &amp; Inventory[[#This Row],[Item Type]])</f>
        <v>925 Silver Chain</v>
      </c>
      <c r="U547" s="33">
        <f>Inventory[[#This Row],[Quantity]]*Inventory[[#This Row],[Weight (g)]]</f>
        <v>0</v>
      </c>
      <c r="V547" s="33">
        <f>Inventory[[#This Row],[Total Price GBP]]*Inventory[[#This Row],[Quantity]]</f>
        <v>0</v>
      </c>
      <c r="W547" s="33">
        <f>Inventory[[#This Row],[Total Cost GBP]]/EURtoGBP</f>
        <v>0</v>
      </c>
      <c r="X547" s="33">
        <f>Inventory[[#This Row],[Total Cost GBP]]/USDtoGBP</f>
        <v>0</v>
      </c>
      <c r="Y547" s="33">
        <f>Inventory[[#This Row],[Total Cost GBP]]/CADtoGBP</f>
        <v>0</v>
      </c>
      <c r="Z547" s="33">
        <f>Inventory[[#This Row],[Total Cost GBP]]*AUDtoGBP</f>
        <v>0</v>
      </c>
      <c r="AA547" s="33"/>
      <c r="AB547" s="33"/>
    </row>
    <row r="548" spans="1:28" x14ac:dyDescent="0.25">
      <c r="A548" t="s">
        <v>1258</v>
      </c>
      <c r="B548" t="s">
        <v>1259</v>
      </c>
      <c r="C548" t="s">
        <v>113</v>
      </c>
      <c r="D548" t="s">
        <v>1260</v>
      </c>
      <c r="E548">
        <v>3.1</v>
      </c>
      <c r="F548" t="s">
        <v>116</v>
      </c>
      <c r="G548" t="s">
        <v>1413</v>
      </c>
      <c r="H548">
        <v>6.1979453500000004</v>
      </c>
      <c r="I548" t="str">
        <f>IF(Inventory[[#This Row],[METAL]] = "925 Silver",  "7113.11.00"," 7113.19.00")</f>
        <v>7113.11.00</v>
      </c>
      <c r="J548" t="str">
        <f>IF(Inventory[[#This Row],[METAL]]= "925 Silver", "7113.11.10.00"," 7113.19.10.00")</f>
        <v>7113.11.10.00</v>
      </c>
      <c r="K548" t="str">
        <f>IF(Inventory[[#This Row],[METAL]] = "925 Silver",  "7113.11.00"," 7113.19.00")</f>
        <v>7113.11.00</v>
      </c>
      <c r="L548" s="106" t="str">
        <f>PROPER(Inventory[[#This Row],[METAL]] &amp; " " &amp; Inventory[[#This Row],[Item Type]])</f>
        <v>925 Silver Bracelet</v>
      </c>
      <c r="M548" s="106" t="str">
        <f>IFERROR(VLOOKUP(Inventory[[#This Row],[Short Description]],Map!$G$12:$H$32,2,FALSE), IF(F547 = "925 Silver", "7113.11.10.00", "7113.19.29.00"))</f>
        <v>7113.11.10.00</v>
      </c>
      <c r="N548" s="106" t="str">
        <f>Inventory[[#This Row],[ASIN]] &amp; " " &amp; Inventory[[#This Row],[Short Description]]</f>
        <v>B07PRLLPQS Round Box Chain with Hearts and Donut Slider Bracelet</v>
      </c>
      <c r="O548" s="33">
        <f>Inventory[[#This Row],[Total Price GBP]]/ EURtoGBP</f>
        <v>7.0354047550129692</v>
      </c>
      <c r="P548" s="33">
        <f>Inventory[[#This Row],[Total Price GBP]]/USDtoGBP</f>
        <v>8.4963533762952679</v>
      </c>
      <c r="Q548" s="33">
        <f>Inventory[[#This Row],[Total Price GBP]]/ CADtoGBP</f>
        <v>10.875820738642844</v>
      </c>
      <c r="R548" s="33">
        <f>Inventory[[#This Row],[Total Price GBP]]/AUDtoGBP</f>
        <v>11.132167091745096</v>
      </c>
      <c r="S548" s="33">
        <f>IFERROR(VLOOKUP(Inventory[[#This Row],[Assigned Item SKU]],skuQuantity[#All],2,FALSE),0)</f>
        <v>0</v>
      </c>
      <c r="T548" s="33" t="str">
        <f>PROPER(Inventory[[#This Row],[METAL]] &amp; " " &amp; Inventory[[#This Row],[Item Type]])</f>
        <v>925 Silver Bracelet</v>
      </c>
      <c r="U548" s="33">
        <f>Inventory[[#This Row],[Quantity]]*Inventory[[#This Row],[Weight (g)]]</f>
        <v>0</v>
      </c>
      <c r="V548" s="33">
        <f>Inventory[[#This Row],[Total Price GBP]]*Inventory[[#This Row],[Quantity]]</f>
        <v>0</v>
      </c>
      <c r="W548" s="33">
        <f>Inventory[[#This Row],[Total Cost GBP]]/EURtoGBP</f>
        <v>0</v>
      </c>
      <c r="X548" s="33">
        <f>Inventory[[#This Row],[Total Cost GBP]]/USDtoGBP</f>
        <v>0</v>
      </c>
      <c r="Y548" s="33">
        <f>Inventory[[#This Row],[Total Cost GBP]]/CADtoGBP</f>
        <v>0</v>
      </c>
      <c r="Z548" s="33">
        <f>Inventory[[#This Row],[Total Cost GBP]]*AUDtoGBP</f>
        <v>0</v>
      </c>
      <c r="AA548" s="33"/>
      <c r="AB548" s="33"/>
    </row>
    <row r="549" spans="1:28" x14ac:dyDescent="0.25">
      <c r="A549" t="s">
        <v>1261</v>
      </c>
      <c r="B549" t="s">
        <v>1262</v>
      </c>
      <c r="C549" t="s">
        <v>113</v>
      </c>
      <c r="D549" t="s">
        <v>1263</v>
      </c>
      <c r="E549">
        <v>3.1</v>
      </c>
      <c r="F549" t="s">
        <v>116</v>
      </c>
      <c r="G549" t="s">
        <v>1413</v>
      </c>
      <c r="H549">
        <v>6.1979453500000004</v>
      </c>
      <c r="I549" t="str">
        <f>IF(Inventory[[#This Row],[METAL]] = "925 Silver",  "7113.11.00"," 7113.19.00")</f>
        <v>7113.11.00</v>
      </c>
      <c r="J549" t="str">
        <f>IF(Inventory[[#This Row],[METAL]]= "925 Silver", "7113.11.10.00"," 7113.19.10.00")</f>
        <v>7113.11.10.00</v>
      </c>
      <c r="K549" t="str">
        <f>IF(Inventory[[#This Row],[METAL]] = "925 Silver",  "7113.11.00"," 7113.19.00")</f>
        <v>7113.11.00</v>
      </c>
      <c r="L549" s="106" t="str">
        <f>PROPER(Inventory[[#This Row],[METAL]] &amp; " " &amp; Inventory[[#This Row],[Item Type]])</f>
        <v>925 Silver Bracelet</v>
      </c>
      <c r="M549" s="106" t="str">
        <f>IFERROR(VLOOKUP(Inventory[[#This Row],[Short Description]],Map!$G$12:$H$32,2,FALSE), IF(F548 = "925 Silver", "7113.11.10.00", "7113.19.29.00"))</f>
        <v>7113.11.10.00</v>
      </c>
      <c r="N549" s="106" t="str">
        <f>Inventory[[#This Row],[ASIN]] &amp; " " &amp; Inventory[[#This Row],[Short Description]]</f>
        <v>B07PPHGXHC Round Box Chain with Infinity and Donut Slider Bracelet</v>
      </c>
      <c r="O549" s="33">
        <f>Inventory[[#This Row],[Total Price GBP]]/ EURtoGBP</f>
        <v>7.0354047550129692</v>
      </c>
      <c r="P549" s="33">
        <f>Inventory[[#This Row],[Total Price GBP]]/USDtoGBP</f>
        <v>8.4963533762952679</v>
      </c>
      <c r="Q549" s="33">
        <f>Inventory[[#This Row],[Total Price GBP]]/ CADtoGBP</f>
        <v>10.875820738642844</v>
      </c>
      <c r="R549" s="33">
        <f>Inventory[[#This Row],[Total Price GBP]]/AUDtoGBP</f>
        <v>11.132167091745096</v>
      </c>
      <c r="S549" s="33">
        <f>IFERROR(VLOOKUP(Inventory[[#This Row],[Assigned Item SKU]],skuQuantity[#All],2,FALSE),0)</f>
        <v>0</v>
      </c>
      <c r="T549" s="33" t="str">
        <f>PROPER(Inventory[[#This Row],[METAL]] &amp; " " &amp; Inventory[[#This Row],[Item Type]])</f>
        <v>925 Silver Bracelet</v>
      </c>
      <c r="U549" s="33">
        <f>Inventory[[#This Row],[Quantity]]*Inventory[[#This Row],[Weight (g)]]</f>
        <v>0</v>
      </c>
      <c r="V549" s="33">
        <f>Inventory[[#This Row],[Total Price GBP]]*Inventory[[#This Row],[Quantity]]</f>
        <v>0</v>
      </c>
      <c r="W549" s="33">
        <f>Inventory[[#This Row],[Total Cost GBP]]/EURtoGBP</f>
        <v>0</v>
      </c>
      <c r="X549" s="33">
        <f>Inventory[[#This Row],[Total Cost GBP]]/USDtoGBP</f>
        <v>0</v>
      </c>
      <c r="Y549" s="33">
        <f>Inventory[[#This Row],[Total Cost GBP]]/CADtoGBP</f>
        <v>0</v>
      </c>
      <c r="Z549" s="33">
        <f>Inventory[[#This Row],[Total Cost GBP]]*AUDtoGBP</f>
        <v>0</v>
      </c>
      <c r="AA549" s="33"/>
      <c r="AB549" s="33"/>
    </row>
    <row r="550" spans="1:28" x14ac:dyDescent="0.25">
      <c r="A550" t="s">
        <v>1264</v>
      </c>
      <c r="B550" t="s">
        <v>1265</v>
      </c>
      <c r="C550" t="s">
        <v>113</v>
      </c>
      <c r="D550" t="s">
        <v>1266</v>
      </c>
      <c r="E550">
        <v>2.8</v>
      </c>
      <c r="F550" t="s">
        <v>116</v>
      </c>
      <c r="G550" t="s">
        <v>1413</v>
      </c>
      <c r="H550">
        <v>5.86317865</v>
      </c>
      <c r="I550" t="str">
        <f>IF(Inventory[[#This Row],[METAL]] = "925 Silver",  "7113.11.00"," 7113.19.00")</f>
        <v>7113.11.00</v>
      </c>
      <c r="J550" t="str">
        <f>IF(Inventory[[#This Row],[METAL]]= "925 Silver", "7113.11.10.00"," 7113.19.10.00")</f>
        <v>7113.11.10.00</v>
      </c>
      <c r="K550" t="str">
        <f>IF(Inventory[[#This Row],[METAL]] = "925 Silver",  "7113.11.00"," 7113.19.00")</f>
        <v>7113.11.00</v>
      </c>
      <c r="L550" s="106" t="str">
        <f>PROPER(Inventory[[#This Row],[METAL]] &amp; " " &amp; Inventory[[#This Row],[Item Type]])</f>
        <v>925 Silver Bracelet</v>
      </c>
      <c r="M550" s="106" t="str">
        <f>IFERROR(VLOOKUP(Inventory[[#This Row],[Short Description]],Map!$G$12:$H$32,2,FALSE), IF(F549 = "925 Silver", "7113.11.10.00", "7113.19.29.00"))</f>
        <v>7113.11.10.00</v>
      </c>
      <c r="N550" s="106" t="str">
        <f>Inventory[[#This Row],[ASIN]] &amp; " " &amp; Inventory[[#This Row],[Short Description]]</f>
        <v>B07PRM2XVB Wheat Chain with Arc and Donut Slider Bracelet</v>
      </c>
      <c r="O550" s="33">
        <f>Inventory[[#This Row],[Total Price GBP]]/ EURtoGBP</f>
        <v>6.6554047550129685</v>
      </c>
      <c r="P550" s="33">
        <f>Inventory[[#This Row],[Total Price GBP]]/USDtoGBP</f>
        <v>8.0374438472178245</v>
      </c>
      <c r="Q550" s="33">
        <f>Inventory[[#This Row],[Total Price GBP]]/ CADtoGBP</f>
        <v>10.288390160787388</v>
      </c>
      <c r="R550" s="33">
        <f>Inventory[[#This Row],[Total Price GBP]]/AUDtoGBP</f>
        <v>10.530890599180974</v>
      </c>
      <c r="S550" s="33">
        <f>IFERROR(VLOOKUP(Inventory[[#This Row],[Assigned Item SKU]],skuQuantity[#All],2,FALSE),0)</f>
        <v>0</v>
      </c>
      <c r="T550" s="33" t="str">
        <f>PROPER(Inventory[[#This Row],[METAL]] &amp; " " &amp; Inventory[[#This Row],[Item Type]])</f>
        <v>925 Silver Bracelet</v>
      </c>
      <c r="U550" s="33">
        <f>Inventory[[#This Row],[Quantity]]*Inventory[[#This Row],[Weight (g)]]</f>
        <v>0</v>
      </c>
      <c r="V550" s="33">
        <f>Inventory[[#This Row],[Total Price GBP]]*Inventory[[#This Row],[Quantity]]</f>
        <v>0</v>
      </c>
      <c r="W550" s="33">
        <f>Inventory[[#This Row],[Total Cost GBP]]/EURtoGBP</f>
        <v>0</v>
      </c>
      <c r="X550" s="33">
        <f>Inventory[[#This Row],[Total Cost GBP]]/USDtoGBP</f>
        <v>0</v>
      </c>
      <c r="Y550" s="33">
        <f>Inventory[[#This Row],[Total Cost GBP]]/CADtoGBP</f>
        <v>0</v>
      </c>
      <c r="Z550" s="33">
        <f>Inventory[[#This Row],[Total Cost GBP]]*AUDtoGBP</f>
        <v>0</v>
      </c>
      <c r="AA550" s="33"/>
      <c r="AB550" s="33"/>
    </row>
    <row r="551" spans="1:28" x14ac:dyDescent="0.25">
      <c r="A551" t="s">
        <v>1267</v>
      </c>
      <c r="B551" t="s">
        <v>1268</v>
      </c>
      <c r="C551" t="s">
        <v>113</v>
      </c>
      <c r="D551" t="s">
        <v>1269</v>
      </c>
      <c r="E551">
        <v>2.9</v>
      </c>
      <c r="F551" t="s">
        <v>116</v>
      </c>
      <c r="G551" t="s">
        <v>1413</v>
      </c>
      <c r="H551">
        <v>6.0658006000000002</v>
      </c>
      <c r="I551" t="str">
        <f>IF(Inventory[[#This Row],[METAL]] = "925 Silver",  "7113.11.00"," 7113.19.00")</f>
        <v>7113.11.00</v>
      </c>
      <c r="J551" t="str">
        <f>IF(Inventory[[#This Row],[METAL]]= "925 Silver", "7113.11.10.00"," 7113.19.10.00")</f>
        <v>7113.11.10.00</v>
      </c>
      <c r="K551" t="str">
        <f>IF(Inventory[[#This Row],[METAL]] = "925 Silver",  "7113.11.00"," 7113.19.00")</f>
        <v>7113.11.00</v>
      </c>
      <c r="L551" s="106" t="str">
        <f>PROPER(Inventory[[#This Row],[METAL]] &amp; " " &amp; Inventory[[#This Row],[Item Type]])</f>
        <v>925 Silver Bracelet</v>
      </c>
      <c r="M551" s="106" t="str">
        <f>IFERROR(VLOOKUP(Inventory[[#This Row],[Short Description]],Map!$G$12:$H$32,2,FALSE), IF(F550 = "925 Silver", "7113.11.10.00", "7113.19.29.00"))</f>
        <v>7113.11.10.00</v>
      </c>
      <c r="N551" s="106" t="str">
        <f>Inventory[[#This Row],[ASIN]] &amp; " " &amp; Inventory[[#This Row],[Short Description]]</f>
        <v>B07PNBMZDR Round Box Chain with Balls and Donut Slider Bracelet</v>
      </c>
      <c r="O551" s="33">
        <f>Inventory[[#This Row],[Total Price GBP]]/ EURtoGBP</f>
        <v>6.8854047550129689</v>
      </c>
      <c r="P551" s="33">
        <f>Inventory[[#This Row],[Total Price GBP]]/USDtoGBP</f>
        <v>8.3152048779752246</v>
      </c>
      <c r="Q551" s="33">
        <f>Inventory[[#This Row],[Total Price GBP]]/ CADtoGBP</f>
        <v>10.643940247384112</v>
      </c>
      <c r="R551" s="33">
        <f>Inventory[[#This Row],[Total Price GBP]]/AUDtoGBP</f>
        <v>10.894821107838206</v>
      </c>
      <c r="S551" s="33">
        <f>IFERROR(VLOOKUP(Inventory[[#This Row],[Assigned Item SKU]],skuQuantity[#All],2,FALSE),0)</f>
        <v>0</v>
      </c>
      <c r="T551" s="33" t="str">
        <f>PROPER(Inventory[[#This Row],[METAL]] &amp; " " &amp; Inventory[[#This Row],[Item Type]])</f>
        <v>925 Silver Bracelet</v>
      </c>
      <c r="U551" s="33">
        <f>Inventory[[#This Row],[Quantity]]*Inventory[[#This Row],[Weight (g)]]</f>
        <v>0</v>
      </c>
      <c r="V551" s="33">
        <f>Inventory[[#This Row],[Total Price GBP]]*Inventory[[#This Row],[Quantity]]</f>
        <v>0</v>
      </c>
      <c r="W551" s="33">
        <f>Inventory[[#This Row],[Total Cost GBP]]/EURtoGBP</f>
        <v>0</v>
      </c>
      <c r="X551" s="33">
        <f>Inventory[[#This Row],[Total Cost GBP]]/USDtoGBP</f>
        <v>0</v>
      </c>
      <c r="Y551" s="33">
        <f>Inventory[[#This Row],[Total Cost GBP]]/CADtoGBP</f>
        <v>0</v>
      </c>
      <c r="Z551" s="33">
        <f>Inventory[[#This Row],[Total Cost GBP]]*AUDtoGBP</f>
        <v>0</v>
      </c>
      <c r="AA551" s="33"/>
      <c r="AB551" s="33"/>
    </row>
    <row r="552" spans="1:28" x14ac:dyDescent="0.25">
      <c r="A552" t="s">
        <v>1270</v>
      </c>
      <c r="B552" t="s">
        <v>1271</v>
      </c>
      <c r="C552" t="s">
        <v>113</v>
      </c>
      <c r="D552" t="s">
        <v>1272</v>
      </c>
      <c r="E552">
        <v>2.7</v>
      </c>
      <c r="F552" t="s">
        <v>116</v>
      </c>
      <c r="G552" t="s">
        <v>1413</v>
      </c>
      <c r="H552">
        <v>5.4226961500000002</v>
      </c>
      <c r="I552" t="str">
        <f>IF(Inventory[[#This Row],[METAL]] = "925 Silver",  "7113.11.00"," 7113.19.00")</f>
        <v>7113.11.00</v>
      </c>
      <c r="J552" t="str">
        <f>IF(Inventory[[#This Row],[METAL]]= "925 Silver", "7113.11.10.00"," 7113.19.10.00")</f>
        <v>7113.11.10.00</v>
      </c>
      <c r="K552" t="str">
        <f>IF(Inventory[[#This Row],[METAL]] = "925 Silver",  "7113.11.00"," 7113.19.00")</f>
        <v>7113.11.00</v>
      </c>
      <c r="L552" s="106" t="str">
        <f>PROPER(Inventory[[#This Row],[METAL]] &amp; " " &amp; Inventory[[#This Row],[Item Type]])</f>
        <v>925 Silver Bracelet</v>
      </c>
      <c r="M552" s="106" t="str">
        <f>IFERROR(VLOOKUP(Inventory[[#This Row],[Short Description]],Map!$G$12:$H$32,2,FALSE), IF(F551 = "925 Silver", "7113.11.10.00", "7113.19.29.00"))</f>
        <v>7113.11.10.00</v>
      </c>
      <c r="N552" s="106" t="str">
        <f>Inventory[[#This Row],[ASIN]] &amp; " " &amp; Inventory[[#This Row],[Short Description]]</f>
        <v>B07PMD87GZ Round Box Chain with Mesh and Donut Slider Bracelet</v>
      </c>
      <c r="O552" s="33">
        <f>Inventory[[#This Row],[Total Price GBP]]/ EURtoGBP</f>
        <v>6.1554047550129694</v>
      </c>
      <c r="P552" s="33">
        <f>Inventory[[#This Row],[Total Price GBP]]/USDtoGBP</f>
        <v>7.4336155194843476</v>
      </c>
      <c r="Q552" s="33">
        <f>Inventory[[#This Row],[Total Price GBP]]/ CADtoGBP</f>
        <v>9.5154551899249498</v>
      </c>
      <c r="R552" s="33">
        <f>Inventory[[#This Row],[Total Price GBP]]/AUDtoGBP</f>
        <v>9.7397373194913417</v>
      </c>
      <c r="S552" s="33">
        <f>IFERROR(VLOOKUP(Inventory[[#This Row],[Assigned Item SKU]],skuQuantity[#All],2,FALSE),0)</f>
        <v>0</v>
      </c>
      <c r="T552" s="33" t="str">
        <f>PROPER(Inventory[[#This Row],[METAL]] &amp; " " &amp; Inventory[[#This Row],[Item Type]])</f>
        <v>925 Silver Bracelet</v>
      </c>
      <c r="U552" s="33">
        <f>Inventory[[#This Row],[Quantity]]*Inventory[[#This Row],[Weight (g)]]</f>
        <v>0</v>
      </c>
      <c r="V552" s="33">
        <f>Inventory[[#This Row],[Total Price GBP]]*Inventory[[#This Row],[Quantity]]</f>
        <v>0</v>
      </c>
      <c r="W552" s="33">
        <f>Inventory[[#This Row],[Total Cost GBP]]/EURtoGBP</f>
        <v>0</v>
      </c>
      <c r="X552" s="33">
        <f>Inventory[[#This Row],[Total Cost GBP]]/USDtoGBP</f>
        <v>0</v>
      </c>
      <c r="Y552" s="33">
        <f>Inventory[[#This Row],[Total Cost GBP]]/CADtoGBP</f>
        <v>0</v>
      </c>
      <c r="Z552" s="33">
        <f>Inventory[[#This Row],[Total Cost GBP]]*AUDtoGBP</f>
        <v>0</v>
      </c>
      <c r="AA552" s="33"/>
      <c r="AB552" s="33"/>
    </row>
    <row r="553" spans="1:28" x14ac:dyDescent="0.25">
      <c r="A553" t="s">
        <v>1273</v>
      </c>
      <c r="B553" t="s">
        <v>1274</v>
      </c>
      <c r="C553" t="s">
        <v>113</v>
      </c>
      <c r="D553" t="s">
        <v>1275</v>
      </c>
      <c r="E553">
        <v>2.4</v>
      </c>
      <c r="F553" t="s">
        <v>116</v>
      </c>
      <c r="G553" t="s">
        <v>102</v>
      </c>
      <c r="H553">
        <v>3.3612380499999999</v>
      </c>
      <c r="I553" t="str">
        <f>IF(Inventory[[#This Row],[METAL]] = "925 Silver",  "7113.11.00"," 7113.19.00")</f>
        <v>7113.11.00</v>
      </c>
      <c r="J553" t="str">
        <f>IF(Inventory[[#This Row],[METAL]]= "925 Silver", "7113.11.10.00"," 7113.19.10.00")</f>
        <v>7113.11.10.00</v>
      </c>
      <c r="K553" t="str">
        <f>IF(Inventory[[#This Row],[METAL]] = "925 Silver",  "7113.11.00"," 7113.19.00")</f>
        <v>7113.11.00</v>
      </c>
      <c r="L553" s="106" t="str">
        <f>PROPER(Inventory[[#This Row],[METAL]] &amp; " " &amp; Inventory[[#This Row],[Item Type]])</f>
        <v>925 Silver Chain</v>
      </c>
      <c r="M553" s="106" t="str">
        <f>IFERROR(VLOOKUP(Inventory[[#This Row],[Short Description]],Map!$G$12:$H$32,2,FALSE), IF(F552 = "925 Silver", "7113.11.10.00", "7113.19.29.00"))</f>
        <v>7113.11.10.00</v>
      </c>
      <c r="N553" s="106" t="str">
        <f>Inventory[[#This Row],[ASIN]] &amp; " " &amp; Inventory[[#This Row],[Short Description]]</f>
        <v>B07NLFS2J8 Curb Chain with Round Slider</v>
      </c>
      <c r="O553" s="33">
        <f>Inventory[[#This Row],[Total Price GBP]]/ EURtoGBP</f>
        <v>3.8154047550129686</v>
      </c>
      <c r="P553" s="33">
        <f>Inventory[[#This Row],[Total Price GBP]]/USDtoGBP</f>
        <v>4.6076989456916744</v>
      </c>
      <c r="Q553" s="33">
        <f>Inventory[[#This Row],[Total Price GBP]]/ CADtoGBP</f>
        <v>5.8981195262887285</v>
      </c>
      <c r="R553" s="33">
        <f>Inventory[[#This Row],[Total Price GBP]]/AUDtoGBP</f>
        <v>6.0371399705438602</v>
      </c>
      <c r="S553" s="33">
        <f>IFERROR(VLOOKUP(Inventory[[#This Row],[Assigned Item SKU]],skuQuantity[#All],2,FALSE),0)</f>
        <v>0</v>
      </c>
      <c r="T553" s="33" t="str">
        <f>PROPER(Inventory[[#This Row],[METAL]] &amp; " " &amp; Inventory[[#This Row],[Item Type]])</f>
        <v>925 Silver Chain</v>
      </c>
      <c r="U553" s="33">
        <f>Inventory[[#This Row],[Quantity]]*Inventory[[#This Row],[Weight (g)]]</f>
        <v>0</v>
      </c>
      <c r="V553" s="33">
        <f>Inventory[[#This Row],[Total Price GBP]]*Inventory[[#This Row],[Quantity]]</f>
        <v>0</v>
      </c>
      <c r="W553" s="33">
        <f>Inventory[[#This Row],[Total Cost GBP]]/EURtoGBP</f>
        <v>0</v>
      </c>
      <c r="X553" s="33">
        <f>Inventory[[#This Row],[Total Cost GBP]]/USDtoGBP</f>
        <v>0</v>
      </c>
      <c r="Y553" s="33">
        <f>Inventory[[#This Row],[Total Cost GBP]]/CADtoGBP</f>
        <v>0</v>
      </c>
      <c r="Z553" s="33">
        <f>Inventory[[#This Row],[Total Cost GBP]]*AUDtoGBP</f>
        <v>0</v>
      </c>
      <c r="AA553" s="33"/>
      <c r="AB553" s="33"/>
    </row>
    <row r="554" spans="1:28" x14ac:dyDescent="0.25">
      <c r="A554" t="s">
        <v>1276</v>
      </c>
      <c r="B554" t="s">
        <v>1277</v>
      </c>
      <c r="C554" t="s">
        <v>113</v>
      </c>
      <c r="D554" t="s">
        <v>1278</v>
      </c>
      <c r="E554">
        <v>2.4</v>
      </c>
      <c r="F554" t="s">
        <v>116</v>
      </c>
      <c r="G554" t="s">
        <v>102</v>
      </c>
      <c r="H554">
        <v>3.1498064500000003</v>
      </c>
      <c r="I554" t="str">
        <f>IF(Inventory[[#This Row],[METAL]] = "925 Silver",  "7113.11.00"," 7113.19.00")</f>
        <v>7113.11.00</v>
      </c>
      <c r="J554" t="str">
        <f>IF(Inventory[[#This Row],[METAL]]= "925 Silver", "7113.11.10.00"," 7113.19.10.00")</f>
        <v>7113.11.10.00</v>
      </c>
      <c r="K554" t="str">
        <f>IF(Inventory[[#This Row],[METAL]] = "925 Silver",  "7113.11.00"," 7113.19.00")</f>
        <v>7113.11.00</v>
      </c>
      <c r="L554" s="106" t="str">
        <f>PROPER(Inventory[[#This Row],[METAL]] &amp; " " &amp; Inventory[[#This Row],[Item Type]])</f>
        <v>925 Silver Chain</v>
      </c>
      <c r="M554" s="106" t="str">
        <f>IFERROR(VLOOKUP(Inventory[[#This Row],[Short Description]],Map!$G$12:$H$32,2,FALSE), IF(F553 = "925 Silver", "7113.11.10.00", "7113.19.29.00"))</f>
        <v>7113.11.10.00</v>
      </c>
      <c r="N554" s="106" t="str">
        <f>Inventory[[#This Row],[ASIN]] &amp; " " &amp; Inventory[[#This Row],[Short Description]]</f>
        <v>B07PVC8HS5 Trace Chain with Round Slider</v>
      </c>
      <c r="O554" s="33">
        <f>Inventory[[#This Row],[Total Price GBP]]/ EURtoGBP</f>
        <v>3.5754047550129688</v>
      </c>
      <c r="P554" s="33">
        <f>Inventory[[#This Row],[Total Price GBP]]/USDtoGBP</f>
        <v>4.3178613483796067</v>
      </c>
      <c r="Q554" s="33">
        <f>Inventory[[#This Row],[Total Price GBP]]/ CADtoGBP</f>
        <v>5.5271107402747583</v>
      </c>
      <c r="R554" s="33">
        <f>Inventory[[#This Row],[Total Price GBP]]/AUDtoGBP</f>
        <v>5.6573863962928375</v>
      </c>
      <c r="S554" s="33">
        <f>IFERROR(VLOOKUP(Inventory[[#This Row],[Assigned Item SKU]],skuQuantity[#All],2,FALSE),0)</f>
        <v>0</v>
      </c>
      <c r="T554" s="33" t="str">
        <f>PROPER(Inventory[[#This Row],[METAL]] &amp; " " &amp; Inventory[[#This Row],[Item Type]])</f>
        <v>925 Silver Chain</v>
      </c>
      <c r="U554" s="33">
        <f>Inventory[[#This Row],[Quantity]]*Inventory[[#This Row],[Weight (g)]]</f>
        <v>0</v>
      </c>
      <c r="V554" s="33">
        <f>Inventory[[#This Row],[Total Price GBP]]*Inventory[[#This Row],[Quantity]]</f>
        <v>0</v>
      </c>
      <c r="W554" s="33">
        <f>Inventory[[#This Row],[Total Cost GBP]]/EURtoGBP</f>
        <v>0</v>
      </c>
      <c r="X554" s="33">
        <f>Inventory[[#This Row],[Total Cost GBP]]/USDtoGBP</f>
        <v>0</v>
      </c>
      <c r="Y554" s="33">
        <f>Inventory[[#This Row],[Total Cost GBP]]/CADtoGBP</f>
        <v>0</v>
      </c>
      <c r="Z554" s="33">
        <f>Inventory[[#This Row],[Total Cost GBP]]*AUDtoGBP</f>
        <v>0</v>
      </c>
      <c r="AA554" s="33"/>
      <c r="AB554" s="33"/>
    </row>
    <row r="555" spans="1:28" x14ac:dyDescent="0.25">
      <c r="A555" t="s">
        <v>1279</v>
      </c>
      <c r="B555" t="s">
        <v>1280</v>
      </c>
      <c r="C555" t="s">
        <v>113</v>
      </c>
      <c r="D555" t="s">
        <v>1281</v>
      </c>
      <c r="E555">
        <v>3.4</v>
      </c>
      <c r="F555" t="s">
        <v>116</v>
      </c>
      <c r="G555" t="s">
        <v>102</v>
      </c>
      <c r="H555">
        <v>4.3831574500000006</v>
      </c>
      <c r="I555" t="str">
        <f>IF(Inventory[[#This Row],[METAL]] = "925 Silver",  "7113.11.00"," 7113.19.00")</f>
        <v>7113.11.00</v>
      </c>
      <c r="J555" t="str">
        <f>IF(Inventory[[#This Row],[METAL]]= "925 Silver", "7113.11.10.00"," 7113.19.10.00")</f>
        <v>7113.11.10.00</v>
      </c>
      <c r="K555" t="str">
        <f>IF(Inventory[[#This Row],[METAL]] = "925 Silver",  "7113.11.00"," 7113.19.00")</f>
        <v>7113.11.00</v>
      </c>
      <c r="L555" s="106" t="str">
        <f>PROPER(Inventory[[#This Row],[METAL]] &amp; " " &amp; Inventory[[#This Row],[Item Type]])</f>
        <v>925 Silver Chain</v>
      </c>
      <c r="M555" s="106" t="str">
        <f>IFERROR(VLOOKUP(Inventory[[#This Row],[Short Description]],Map!$G$12:$H$32,2,FALSE), IF(F554 = "925 Silver", "7113.11.10.00", "7113.19.29.00"))</f>
        <v>7113.11.10.00</v>
      </c>
      <c r="N555" s="106" t="str">
        <f>Inventory[[#This Row],[ASIN]] &amp; " " &amp; Inventory[[#This Row],[Short Description]]</f>
        <v>B07PXFLSHF Box Chain with Round Slider</v>
      </c>
      <c r="O555" s="33">
        <f>Inventory[[#This Row],[Total Price GBP]]/ EURtoGBP</f>
        <v>4.9754047550129696</v>
      </c>
      <c r="P555" s="33">
        <f>Inventory[[#This Row],[Total Price GBP]]/USDtoGBP</f>
        <v>6.0085806660333425</v>
      </c>
      <c r="Q555" s="33">
        <f>Inventory[[#This Row],[Total Price GBP]]/ CADtoGBP</f>
        <v>7.6913286586895913</v>
      </c>
      <c r="R555" s="33">
        <f>Inventory[[#This Row],[Total Price GBP]]/AUDtoGBP</f>
        <v>7.87261557942381</v>
      </c>
      <c r="S555" s="33">
        <f>IFERROR(VLOOKUP(Inventory[[#This Row],[Assigned Item SKU]],skuQuantity[#All],2,FALSE),0)</f>
        <v>0</v>
      </c>
      <c r="T555" s="33" t="str">
        <f>PROPER(Inventory[[#This Row],[METAL]] &amp; " " &amp; Inventory[[#This Row],[Item Type]])</f>
        <v>925 Silver Chain</v>
      </c>
      <c r="U555" s="33">
        <f>Inventory[[#This Row],[Quantity]]*Inventory[[#This Row],[Weight (g)]]</f>
        <v>0</v>
      </c>
      <c r="V555" s="33">
        <f>Inventory[[#This Row],[Total Price GBP]]*Inventory[[#This Row],[Quantity]]</f>
        <v>0</v>
      </c>
      <c r="W555" s="33">
        <f>Inventory[[#This Row],[Total Cost GBP]]/EURtoGBP</f>
        <v>0</v>
      </c>
      <c r="X555" s="33">
        <f>Inventory[[#This Row],[Total Cost GBP]]/USDtoGBP</f>
        <v>0</v>
      </c>
      <c r="Y555" s="33">
        <f>Inventory[[#This Row],[Total Cost GBP]]/CADtoGBP</f>
        <v>0</v>
      </c>
      <c r="Z555" s="33">
        <f>Inventory[[#This Row],[Total Cost GBP]]*AUDtoGBP</f>
        <v>0</v>
      </c>
      <c r="AA555" s="33"/>
      <c r="AB555" s="33"/>
    </row>
    <row r="556" spans="1:28" x14ac:dyDescent="0.25">
      <c r="A556" t="s">
        <v>1282</v>
      </c>
      <c r="B556" t="s">
        <v>1283</v>
      </c>
      <c r="C556" t="s">
        <v>114</v>
      </c>
      <c r="D556" t="s">
        <v>1284</v>
      </c>
      <c r="E556">
        <v>0.81</v>
      </c>
      <c r="F556" t="s">
        <v>116</v>
      </c>
      <c r="G556" t="s">
        <v>1284</v>
      </c>
      <c r="H556">
        <v>1.9969674520797247</v>
      </c>
      <c r="I556" t="str">
        <f>IF(Inventory[[#This Row],[METAL]] = "925 Silver",  "7113.11.00"," 7113.19.00")</f>
        <v>7113.11.00</v>
      </c>
      <c r="J556" t="str">
        <f>IF(Inventory[[#This Row],[METAL]]= "925 Silver", "7113.11.10.00"," 7113.19.10.00")</f>
        <v>7113.11.10.00</v>
      </c>
      <c r="K556" t="str">
        <f>IF(Inventory[[#This Row],[METAL]] = "925 Silver",  "7113.11.00"," 7113.19.00")</f>
        <v>7113.11.00</v>
      </c>
      <c r="L556" s="106" t="str">
        <f>PROPER(Inventory[[#This Row],[METAL]] &amp; " " &amp; Inventory[[#This Row],[Item Type]])</f>
        <v>925 Silver Toe Ring</v>
      </c>
      <c r="M556" s="106" t="str">
        <f>IFERROR(VLOOKUP(Inventory[[#This Row],[Short Description]],Map!$G$12:$H$32,2,FALSE), IF(F555 = "925 Silver", "7113.11.10.00", "7113.19.29.00"))</f>
        <v>7113.11.10.00</v>
      </c>
      <c r="N556" s="106" t="str">
        <f>Inventory[[#This Row],[ASIN]] &amp; " " &amp; Inventory[[#This Row],[Short Description]]</f>
        <v>B07R94JB4Y Toe Ring</v>
      </c>
      <c r="O556" s="33">
        <f>Inventory[[#This Row],[Total Price GBP]]/ EURtoGBP</f>
        <v>2.2667954482638071</v>
      </c>
      <c r="P556" s="33">
        <f>Inventory[[#This Row],[Total Price GBP]]/USDtoGBP</f>
        <v>2.737510609677984</v>
      </c>
      <c r="Q556" s="33">
        <f>Inventory[[#This Row],[Total Price GBP]]/ CADtoGBP</f>
        <v>3.5041709475097953</v>
      </c>
      <c r="R556" s="33">
        <f>Inventory[[#This Row],[Total Price GBP]]/AUDtoGBP</f>
        <v>3.5867653065588847</v>
      </c>
      <c r="S556" s="33">
        <f>IFERROR(VLOOKUP(Inventory[[#This Row],[Assigned Item SKU]],skuQuantity[#All],2,FALSE),0)</f>
        <v>0</v>
      </c>
      <c r="T556" s="33" t="str">
        <f>PROPER(Inventory[[#This Row],[METAL]] &amp; " " &amp; Inventory[[#This Row],[Item Type]])</f>
        <v>925 Silver Toe Ring</v>
      </c>
      <c r="U556" s="33">
        <f>Inventory[[#This Row],[Quantity]]*Inventory[[#This Row],[Weight (g)]]</f>
        <v>0</v>
      </c>
      <c r="V556" s="33">
        <f>Inventory[[#This Row],[Total Price GBP]]*Inventory[[#This Row],[Quantity]]</f>
        <v>0</v>
      </c>
      <c r="W556" s="33">
        <f>Inventory[[#This Row],[Total Cost GBP]]/EURtoGBP</f>
        <v>0</v>
      </c>
      <c r="X556" s="33">
        <f>Inventory[[#This Row],[Total Cost GBP]]/USDtoGBP</f>
        <v>0</v>
      </c>
      <c r="Y556" s="33">
        <f>Inventory[[#This Row],[Total Cost GBP]]/CADtoGBP</f>
        <v>0</v>
      </c>
      <c r="Z556" s="33">
        <f>Inventory[[#This Row],[Total Cost GBP]]*AUDtoGBP</f>
        <v>0</v>
      </c>
      <c r="AA556" s="33"/>
      <c r="AB556" s="33"/>
    </row>
    <row r="557" spans="1:28" x14ac:dyDescent="0.25">
      <c r="A557" t="s">
        <v>1285</v>
      </c>
      <c r="B557" t="s">
        <v>1286</v>
      </c>
      <c r="C557" t="s">
        <v>114</v>
      </c>
      <c r="D557" t="s">
        <v>1287</v>
      </c>
      <c r="E557">
        <v>1.33</v>
      </c>
      <c r="F557" t="s">
        <v>116</v>
      </c>
      <c r="G557" t="s">
        <v>1284</v>
      </c>
      <c r="H557">
        <v>2.8082050228037443</v>
      </c>
      <c r="I557" t="str">
        <f>IF(Inventory[[#This Row],[METAL]] = "925 Silver",  "7113.11.00"," 7113.19.00")</f>
        <v>7113.11.00</v>
      </c>
      <c r="J557" t="str">
        <f>IF(Inventory[[#This Row],[METAL]]= "925 Silver", "7113.11.10.00"," 7113.19.10.00")</f>
        <v>7113.11.10.00</v>
      </c>
      <c r="K557" t="str">
        <f>IF(Inventory[[#This Row],[METAL]] = "925 Silver",  "7113.11.00"," 7113.19.00")</f>
        <v>7113.11.00</v>
      </c>
      <c r="L557" s="106" t="str">
        <f>PROPER(Inventory[[#This Row],[METAL]] &amp; " " &amp; Inventory[[#This Row],[Item Type]])</f>
        <v>925 Silver Toe Ring</v>
      </c>
      <c r="M557" s="106" t="str">
        <f>IFERROR(VLOOKUP(Inventory[[#This Row],[Short Description]],Map!$G$12:$H$32,2,FALSE), IF(F556 = "925 Silver", "7113.11.10.00", "7113.19.29.00"))</f>
        <v>7113.11.10.00</v>
      </c>
      <c r="N557" s="106" t="str">
        <f>Inventory[[#This Row],[ASIN]] &amp; " " &amp; Inventory[[#This Row],[Short Description]]</f>
        <v>B07R94JHCH RING - SIZE J</v>
      </c>
      <c r="O557" s="33">
        <f>Inventory[[#This Row],[Total Price GBP]]/ EURtoGBP</f>
        <v>3.1876465271648069</v>
      </c>
      <c r="P557" s="33">
        <f>Inventory[[#This Row],[Total Price GBP]]/USDtoGBP</f>
        <v>3.8495825438067017</v>
      </c>
      <c r="Q557" s="33">
        <f>Inventory[[#This Row],[Total Price GBP]]/ CADtoGBP</f>
        <v>4.927686951187777</v>
      </c>
      <c r="R557" s="33">
        <f>Inventory[[#This Row],[Total Price GBP]]/AUDtoGBP</f>
        <v>5.043834008915411</v>
      </c>
      <c r="S557" s="33">
        <f>IFERROR(VLOOKUP(Inventory[[#This Row],[Assigned Item SKU]],skuQuantity[#All],2,FALSE),0)</f>
        <v>0</v>
      </c>
      <c r="T557" s="33" t="str">
        <f>PROPER(Inventory[[#This Row],[METAL]] &amp; " " &amp; Inventory[[#This Row],[Item Type]])</f>
        <v>925 Silver Toe Ring</v>
      </c>
      <c r="U557" s="33">
        <f>Inventory[[#This Row],[Quantity]]*Inventory[[#This Row],[Weight (g)]]</f>
        <v>0</v>
      </c>
      <c r="V557" s="33">
        <f>Inventory[[#This Row],[Total Price GBP]]*Inventory[[#This Row],[Quantity]]</f>
        <v>0</v>
      </c>
      <c r="W557" s="33">
        <f>Inventory[[#This Row],[Total Cost GBP]]/EURtoGBP</f>
        <v>0</v>
      </c>
      <c r="X557" s="33">
        <f>Inventory[[#This Row],[Total Cost GBP]]/USDtoGBP</f>
        <v>0</v>
      </c>
      <c r="Y557" s="33">
        <f>Inventory[[#This Row],[Total Cost GBP]]/CADtoGBP</f>
        <v>0</v>
      </c>
      <c r="Z557" s="33">
        <f>Inventory[[#This Row],[Total Cost GBP]]*AUDtoGBP</f>
        <v>0</v>
      </c>
      <c r="AA557" s="33"/>
      <c r="AB557" s="33"/>
    </row>
    <row r="558" spans="1:28" x14ac:dyDescent="0.25">
      <c r="A558" t="s">
        <v>1288</v>
      </c>
      <c r="B558" t="s">
        <v>1289</v>
      </c>
      <c r="C558" t="s">
        <v>114</v>
      </c>
      <c r="D558" t="s">
        <v>1284</v>
      </c>
      <c r="E558">
        <v>1.72</v>
      </c>
      <c r="F558" t="s">
        <v>116</v>
      </c>
      <c r="G558" t="s">
        <v>1284</v>
      </c>
      <c r="H558">
        <v>2.2971253532476124</v>
      </c>
      <c r="I558" t="str">
        <f>IF(Inventory[[#This Row],[METAL]] = "925 Silver",  "7113.11.00"," 7113.19.00")</f>
        <v>7113.11.00</v>
      </c>
      <c r="J558" t="str">
        <f>IF(Inventory[[#This Row],[METAL]]= "925 Silver", "7113.11.10.00"," 7113.19.10.00")</f>
        <v>7113.11.10.00</v>
      </c>
      <c r="K558" t="str">
        <f>IF(Inventory[[#This Row],[METAL]] = "925 Silver",  "7113.11.00"," 7113.19.00")</f>
        <v>7113.11.00</v>
      </c>
      <c r="L558" s="106" t="str">
        <f>PROPER(Inventory[[#This Row],[METAL]] &amp; " " &amp; Inventory[[#This Row],[Item Type]])</f>
        <v>925 Silver Toe Ring</v>
      </c>
      <c r="M558" s="106" t="str">
        <f>IFERROR(VLOOKUP(Inventory[[#This Row],[Short Description]],Map!$G$12:$H$32,2,FALSE), IF(F557 = "925 Silver", "7113.11.10.00", "7113.19.29.00"))</f>
        <v>7113.11.10.00</v>
      </c>
      <c r="N558" s="106" t="str">
        <f>Inventory[[#This Row],[ASIN]] &amp; " " &amp; Inventory[[#This Row],[Short Description]]</f>
        <v>B07RB9S93Q Toe Ring</v>
      </c>
      <c r="O558" s="33">
        <f>Inventory[[#This Row],[Total Price GBP]]/ EURtoGBP</f>
        <v>2.6075103474571777</v>
      </c>
      <c r="P558" s="33">
        <f>Inventory[[#This Row],[Total Price GBP]]/USDtoGBP</f>
        <v>3.1489772253056101</v>
      </c>
      <c r="Q558" s="33">
        <f>Inventory[[#This Row],[Total Price GBP]]/ CADtoGBP</f>
        <v>4.0308718688706495</v>
      </c>
      <c r="R558" s="33">
        <f>Inventory[[#This Row],[Total Price GBP]]/AUDtoGBP</f>
        <v>4.1258807264308004</v>
      </c>
      <c r="S558" s="33">
        <f>IFERROR(VLOOKUP(Inventory[[#This Row],[Assigned Item SKU]],skuQuantity[#All],2,FALSE),0)</f>
        <v>0</v>
      </c>
      <c r="T558" s="33" t="str">
        <f>PROPER(Inventory[[#This Row],[METAL]] &amp; " " &amp; Inventory[[#This Row],[Item Type]])</f>
        <v>925 Silver Toe Ring</v>
      </c>
      <c r="U558" s="33">
        <f>Inventory[[#This Row],[Quantity]]*Inventory[[#This Row],[Weight (g)]]</f>
        <v>0</v>
      </c>
      <c r="V558" s="33">
        <f>Inventory[[#This Row],[Total Price GBP]]*Inventory[[#This Row],[Quantity]]</f>
        <v>0</v>
      </c>
      <c r="W558" s="33">
        <f>Inventory[[#This Row],[Total Cost GBP]]/EURtoGBP</f>
        <v>0</v>
      </c>
      <c r="X558" s="33">
        <f>Inventory[[#This Row],[Total Cost GBP]]/USDtoGBP</f>
        <v>0</v>
      </c>
      <c r="Y558" s="33">
        <f>Inventory[[#This Row],[Total Cost GBP]]/CADtoGBP</f>
        <v>0</v>
      </c>
      <c r="Z558" s="33">
        <f>Inventory[[#This Row],[Total Cost GBP]]*AUDtoGBP</f>
        <v>0</v>
      </c>
      <c r="AA558" s="33"/>
      <c r="AB558" s="33"/>
    </row>
    <row r="559" spans="1:28" x14ac:dyDescent="0.25">
      <c r="A559" t="s">
        <v>1290</v>
      </c>
      <c r="B559" t="s">
        <v>1291</v>
      </c>
      <c r="C559" t="s">
        <v>114</v>
      </c>
      <c r="D559" t="s">
        <v>1284</v>
      </c>
      <c r="E559">
        <v>1.42</v>
      </c>
      <c r="F559" t="s">
        <v>116</v>
      </c>
      <c r="G559" t="s">
        <v>1284</v>
      </c>
      <c r="H559">
        <v>2.5810585030010187</v>
      </c>
      <c r="I559" t="str">
        <f>IF(Inventory[[#This Row],[METAL]] = "925 Silver",  "7113.11.00"," 7113.19.00")</f>
        <v>7113.11.00</v>
      </c>
      <c r="J559" t="str">
        <f>IF(Inventory[[#This Row],[METAL]]= "925 Silver", "7113.11.10.00"," 7113.19.10.00")</f>
        <v>7113.11.10.00</v>
      </c>
      <c r="K559" t="str">
        <f>IF(Inventory[[#This Row],[METAL]] = "925 Silver",  "7113.11.00"," 7113.19.00")</f>
        <v>7113.11.00</v>
      </c>
      <c r="L559" s="106" t="str">
        <f>PROPER(Inventory[[#This Row],[METAL]] &amp; " " &amp; Inventory[[#This Row],[Item Type]])</f>
        <v>925 Silver Toe Ring</v>
      </c>
      <c r="M559" s="106" t="str">
        <f>IFERROR(VLOOKUP(Inventory[[#This Row],[Short Description]],Map!$G$12:$H$32,2,FALSE), IF(F558 = "925 Silver", "7113.11.10.00", "7113.19.29.00"))</f>
        <v>7113.11.10.00</v>
      </c>
      <c r="N559" s="106" t="str">
        <f>Inventory[[#This Row],[ASIN]] &amp; " " &amp; Inventory[[#This Row],[Short Description]]</f>
        <v>B07RC4XK1N Toe Ring</v>
      </c>
      <c r="O559" s="33">
        <f>Inventory[[#This Row],[Total Price GBP]]/ EURtoGBP</f>
        <v>2.9298082250725268</v>
      </c>
      <c r="P559" s="33">
        <f>Inventory[[#This Row],[Total Price GBP]]/USDtoGBP</f>
        <v>3.5382024022506608</v>
      </c>
      <c r="Q559" s="33">
        <f>Inventory[[#This Row],[Total Price GBP]]/ CADtoGBP</f>
        <v>4.5291024701579419</v>
      </c>
      <c r="R559" s="33">
        <f>Inventory[[#This Row],[Total Price GBP]]/AUDtoGBP</f>
        <v>4.6358547722555832</v>
      </c>
      <c r="S559" s="33">
        <f>IFERROR(VLOOKUP(Inventory[[#This Row],[Assigned Item SKU]],skuQuantity[#All],2,FALSE),0)</f>
        <v>0</v>
      </c>
      <c r="T559" s="33" t="str">
        <f>PROPER(Inventory[[#This Row],[METAL]] &amp; " " &amp; Inventory[[#This Row],[Item Type]])</f>
        <v>925 Silver Toe Ring</v>
      </c>
      <c r="U559" s="33">
        <f>Inventory[[#This Row],[Quantity]]*Inventory[[#This Row],[Weight (g)]]</f>
        <v>0</v>
      </c>
      <c r="V559" s="33">
        <f>Inventory[[#This Row],[Total Price GBP]]*Inventory[[#This Row],[Quantity]]</f>
        <v>0</v>
      </c>
      <c r="W559" s="33">
        <f>Inventory[[#This Row],[Total Cost GBP]]/EURtoGBP</f>
        <v>0</v>
      </c>
      <c r="X559" s="33">
        <f>Inventory[[#This Row],[Total Cost GBP]]/USDtoGBP</f>
        <v>0</v>
      </c>
      <c r="Y559" s="33">
        <f>Inventory[[#This Row],[Total Cost GBP]]/CADtoGBP</f>
        <v>0</v>
      </c>
      <c r="Z559" s="33">
        <f>Inventory[[#This Row],[Total Cost GBP]]*AUDtoGBP</f>
        <v>0</v>
      </c>
      <c r="AA559" s="33"/>
      <c r="AB559" s="33"/>
    </row>
    <row r="560" spans="1:28" x14ac:dyDescent="0.25">
      <c r="A560" t="s">
        <v>1292</v>
      </c>
      <c r="B560" t="s">
        <v>1293</v>
      </c>
      <c r="C560" t="s">
        <v>114</v>
      </c>
      <c r="D560" t="s">
        <v>1294</v>
      </c>
      <c r="E560">
        <v>2.71</v>
      </c>
      <c r="F560" t="s">
        <v>116</v>
      </c>
      <c r="G560" t="s">
        <v>1450</v>
      </c>
      <c r="H560">
        <v>5.6313117689233296</v>
      </c>
      <c r="I560" t="str">
        <f>IF(Inventory[[#This Row],[METAL]] = "925 Silver",  "7113.11.00"," 7113.19.00")</f>
        <v>7113.11.00</v>
      </c>
      <c r="J560" t="str">
        <f>IF(Inventory[[#This Row],[METAL]]= "925 Silver", "7113.11.10.00"," 7113.19.10.00")</f>
        <v>7113.11.10.00</v>
      </c>
      <c r="K560" t="str">
        <f>IF(Inventory[[#This Row],[METAL]] = "925 Silver",  "7113.11.00"," 7113.19.00")</f>
        <v>7113.11.00</v>
      </c>
      <c r="L560" s="106" t="str">
        <f>PROPER(Inventory[[#This Row],[METAL]] &amp; " " &amp; Inventory[[#This Row],[Item Type]])</f>
        <v>925 Silver Pendant</v>
      </c>
      <c r="M560" s="106" t="str">
        <f>IFERROR(VLOOKUP(Inventory[[#This Row],[Short Description]],Map!$G$12:$H$32,2,FALSE), IF(F559 = "925 Silver", "7113.11.10.00", "7113.19.29.00"))</f>
        <v>7113.11.10.00</v>
      </c>
      <c r="N560" s="106" t="str">
        <f>Inventory[[#This Row],[ASIN]] &amp; " " &amp; Inventory[[#This Row],[Short Description]]</f>
        <v>B07NT32JTG Locket</v>
      </c>
      <c r="O560" s="33">
        <f>Inventory[[#This Row],[Total Price GBP]]/ EURtoGBP</f>
        <v>6.3922082817402845</v>
      </c>
      <c r="P560" s="33">
        <f>Inventory[[#This Row],[Total Price GBP]]/USDtoGBP</f>
        <v>7.7195928745746363</v>
      </c>
      <c r="Q560" s="33">
        <f>Inventory[[#This Row],[Total Price GBP]]/ CADtoGBP</f>
        <v>9.8815226439871502</v>
      </c>
      <c r="R560" s="33">
        <f>Inventory[[#This Row],[Total Price GBP]]/AUDtoGBP</f>
        <v>10.114433093116117</v>
      </c>
      <c r="S560" s="33">
        <f>IFERROR(VLOOKUP(Inventory[[#This Row],[Assigned Item SKU]],skuQuantity[#All],2,FALSE),0)</f>
        <v>0</v>
      </c>
      <c r="T560" s="33" t="str">
        <f>PROPER(Inventory[[#This Row],[METAL]] &amp; " " &amp; Inventory[[#This Row],[Item Type]])</f>
        <v>925 Silver Pendant</v>
      </c>
      <c r="U560" s="33">
        <f>Inventory[[#This Row],[Quantity]]*Inventory[[#This Row],[Weight (g)]]</f>
        <v>0</v>
      </c>
      <c r="V560" s="33">
        <f>Inventory[[#This Row],[Total Price GBP]]*Inventory[[#This Row],[Quantity]]</f>
        <v>0</v>
      </c>
      <c r="W560" s="33">
        <f>Inventory[[#This Row],[Total Cost GBP]]/EURtoGBP</f>
        <v>0</v>
      </c>
      <c r="X560" s="33">
        <f>Inventory[[#This Row],[Total Cost GBP]]/USDtoGBP</f>
        <v>0</v>
      </c>
      <c r="Y560" s="33">
        <f>Inventory[[#This Row],[Total Cost GBP]]/CADtoGBP</f>
        <v>0</v>
      </c>
      <c r="Z560" s="33">
        <f>Inventory[[#This Row],[Total Cost GBP]]*AUDtoGBP</f>
        <v>0</v>
      </c>
      <c r="AA560" s="33"/>
      <c r="AB560" s="33"/>
    </row>
    <row r="561" spans="1:28" x14ac:dyDescent="0.25">
      <c r="A561" t="s">
        <v>1295</v>
      </c>
      <c r="B561" t="s">
        <v>1296</v>
      </c>
      <c r="C561" t="s">
        <v>114</v>
      </c>
      <c r="D561" t="s">
        <v>1294</v>
      </c>
      <c r="E561">
        <v>3.19</v>
      </c>
      <c r="F561" t="s">
        <v>116</v>
      </c>
      <c r="G561" t="s">
        <v>1450</v>
      </c>
      <c r="H561">
        <v>3.6032178421132826</v>
      </c>
      <c r="I561" t="str">
        <f>IF(Inventory[[#This Row],[METAL]] = "925 Silver",  "7113.11.00"," 7113.19.00")</f>
        <v>7113.11.00</v>
      </c>
      <c r="J561" t="str">
        <f>IF(Inventory[[#This Row],[METAL]]= "925 Silver", "7113.11.10.00"," 7113.19.10.00")</f>
        <v>7113.11.10.00</v>
      </c>
      <c r="K561" t="str">
        <f>IF(Inventory[[#This Row],[METAL]] = "925 Silver",  "7113.11.00"," 7113.19.00")</f>
        <v>7113.11.00</v>
      </c>
      <c r="L561" s="106" t="str">
        <f>PROPER(Inventory[[#This Row],[METAL]] &amp; " " &amp; Inventory[[#This Row],[Item Type]])</f>
        <v>925 Silver Pendant</v>
      </c>
      <c r="M561" s="106" t="str">
        <f>IFERROR(VLOOKUP(Inventory[[#This Row],[Short Description]],Map!$G$12:$H$32,2,FALSE), IF(F560 = "925 Silver", "7113.11.10.00", "7113.19.29.00"))</f>
        <v>7113.11.10.00</v>
      </c>
      <c r="N561" s="106" t="str">
        <f>Inventory[[#This Row],[ASIN]] &amp; " " &amp; Inventory[[#This Row],[Short Description]]</f>
        <v>B07Q35Q174 Locket</v>
      </c>
      <c r="O561" s="33">
        <f>Inventory[[#This Row],[Total Price GBP]]/ EURtoGBP</f>
        <v>4.0900805844877866</v>
      </c>
      <c r="P561" s="33">
        <f>Inventory[[#This Row],[Total Price GBP]]/USDtoGBP</f>
        <v>4.9394130392528446</v>
      </c>
      <c r="Q561" s="33">
        <f>Inventory[[#This Row],[Total Price GBP]]/ CADtoGBP</f>
        <v>6.3227326347921986</v>
      </c>
      <c r="R561" s="33">
        <f>Inventory[[#This Row],[Total Price GBP]]/AUDtoGBP</f>
        <v>6.4717613372248044</v>
      </c>
      <c r="S561" s="33">
        <f>IFERROR(VLOOKUP(Inventory[[#This Row],[Assigned Item SKU]],skuQuantity[#All],2,FALSE),0)</f>
        <v>0</v>
      </c>
      <c r="T561" s="33" t="str">
        <f>PROPER(Inventory[[#This Row],[METAL]] &amp; " " &amp; Inventory[[#This Row],[Item Type]])</f>
        <v>925 Silver Pendant</v>
      </c>
      <c r="U561" s="33">
        <f>Inventory[[#This Row],[Quantity]]*Inventory[[#This Row],[Weight (g)]]</f>
        <v>0</v>
      </c>
      <c r="V561" s="33">
        <f>Inventory[[#This Row],[Total Price GBP]]*Inventory[[#This Row],[Quantity]]</f>
        <v>0</v>
      </c>
      <c r="W561" s="33">
        <f>Inventory[[#This Row],[Total Cost GBP]]/EURtoGBP</f>
        <v>0</v>
      </c>
      <c r="X561" s="33">
        <f>Inventory[[#This Row],[Total Cost GBP]]/USDtoGBP</f>
        <v>0</v>
      </c>
      <c r="Y561" s="33">
        <f>Inventory[[#This Row],[Total Cost GBP]]/CADtoGBP</f>
        <v>0</v>
      </c>
      <c r="Z561" s="33">
        <f>Inventory[[#This Row],[Total Cost GBP]]*AUDtoGBP</f>
        <v>0</v>
      </c>
      <c r="AA561" s="33"/>
      <c r="AB561" s="33"/>
    </row>
    <row r="562" spans="1:28" x14ac:dyDescent="0.25">
      <c r="A562" t="s">
        <v>1297</v>
      </c>
      <c r="B562" t="s">
        <v>1298</v>
      </c>
      <c r="C562" t="s">
        <v>115</v>
      </c>
      <c r="D562" t="s">
        <v>1299</v>
      </c>
      <c r="E562">
        <v>5.31</v>
      </c>
      <c r="F562" t="s">
        <v>116</v>
      </c>
      <c r="G562" t="s">
        <v>1450</v>
      </c>
      <c r="H562">
        <v>7.578281938660977</v>
      </c>
      <c r="I562" t="str">
        <f>IF(Inventory[[#This Row],[METAL]] = "925 Silver",  "7113.11.00"," 7113.19.00")</f>
        <v>7113.11.00</v>
      </c>
      <c r="J562" t="str">
        <f>IF(Inventory[[#This Row],[METAL]]= "925 Silver", "7113.11.10.00"," 7113.19.10.00")</f>
        <v>7113.11.10.00</v>
      </c>
      <c r="K562" t="str">
        <f>IF(Inventory[[#This Row],[METAL]] = "925 Silver",  "7113.11.00"," 7113.19.00")</f>
        <v>7113.11.00</v>
      </c>
      <c r="L562" s="106" t="str">
        <f>PROPER(Inventory[[#This Row],[METAL]] &amp; " " &amp; Inventory[[#This Row],[Item Type]])</f>
        <v>925 Silver Pendant</v>
      </c>
      <c r="M562" s="106" t="str">
        <f>IFERROR(VLOOKUP(Inventory[[#This Row],[Short Description]],Map!$G$12:$H$32,2,FALSE), IF(F561 = "925 Silver", "7113.11.10.00", "7113.19.29.00"))</f>
        <v>7113.11.10.00</v>
      </c>
      <c r="N562" s="106" t="str">
        <f>Inventory[[#This Row],[ASIN]] &amp; " " &amp; Inventory[[#This Row],[Short Description]]</f>
        <v>B07NTGYTQ6 Locket - Round</v>
      </c>
      <c r="O562" s="33">
        <f>Inventory[[#This Row],[Total Price GBP]]/ EURtoGBP</f>
        <v>8.6022508711026848</v>
      </c>
      <c r="P562" s="33">
        <f>Inventory[[#This Row],[Total Price GBP]]/USDtoGBP</f>
        <v>10.38856551648356</v>
      </c>
      <c r="Q562" s="33">
        <f>Inventory[[#This Row],[Total Price GBP]]/ CADtoGBP</f>
        <v>13.297961052814308</v>
      </c>
      <c r="R562" s="33">
        <f>Inventory[[#This Row],[Total Price GBP]]/AUDtoGBP</f>
        <v>13.61139797877178</v>
      </c>
      <c r="S562" s="33">
        <f>IFERROR(VLOOKUP(Inventory[[#This Row],[Assigned Item SKU]],skuQuantity[#All],2,FALSE),0)</f>
        <v>0</v>
      </c>
      <c r="T562" s="33" t="str">
        <f>PROPER(Inventory[[#This Row],[METAL]] &amp; " " &amp; Inventory[[#This Row],[Item Type]])</f>
        <v>925 Silver Pendant</v>
      </c>
      <c r="U562" s="33">
        <f>Inventory[[#This Row],[Quantity]]*Inventory[[#This Row],[Weight (g)]]</f>
        <v>0</v>
      </c>
      <c r="V562" s="33">
        <f>Inventory[[#This Row],[Total Price GBP]]*Inventory[[#This Row],[Quantity]]</f>
        <v>0</v>
      </c>
      <c r="W562" s="33">
        <f>Inventory[[#This Row],[Total Cost GBP]]/EURtoGBP</f>
        <v>0</v>
      </c>
      <c r="X562" s="33">
        <f>Inventory[[#This Row],[Total Cost GBP]]/USDtoGBP</f>
        <v>0</v>
      </c>
      <c r="Y562" s="33">
        <f>Inventory[[#This Row],[Total Cost GBP]]/CADtoGBP</f>
        <v>0</v>
      </c>
      <c r="Z562" s="33">
        <f>Inventory[[#This Row],[Total Cost GBP]]*AUDtoGBP</f>
        <v>0</v>
      </c>
      <c r="AA562" s="33"/>
      <c r="AB562" s="33"/>
    </row>
    <row r="563" spans="1:28" x14ac:dyDescent="0.25">
      <c r="A563" t="s">
        <v>1300</v>
      </c>
      <c r="B563" t="s">
        <v>1301</v>
      </c>
      <c r="C563" t="s">
        <v>115</v>
      </c>
      <c r="D563" t="s">
        <v>1302</v>
      </c>
      <c r="E563">
        <v>5.71</v>
      </c>
      <c r="F563" t="s">
        <v>116</v>
      </c>
      <c r="G563" t="s">
        <v>1450</v>
      </c>
      <c r="H563">
        <v>8.0650244810953886</v>
      </c>
      <c r="I563" t="str">
        <f>IF(Inventory[[#This Row],[METAL]] = "925 Silver",  "7113.11.00"," 7113.19.00")</f>
        <v>7113.11.00</v>
      </c>
      <c r="J563" t="str">
        <f>IF(Inventory[[#This Row],[METAL]]= "925 Silver", "7113.11.10.00"," 7113.19.10.00")</f>
        <v>7113.11.10.00</v>
      </c>
      <c r="K563" t="str">
        <f>IF(Inventory[[#This Row],[METAL]] = "925 Silver",  "7113.11.00"," 7113.19.00")</f>
        <v>7113.11.00</v>
      </c>
      <c r="L563" s="106" t="str">
        <f>PROPER(Inventory[[#This Row],[METAL]] &amp; " " &amp; Inventory[[#This Row],[Item Type]])</f>
        <v>925 Silver Pendant</v>
      </c>
      <c r="M563" s="106" t="str">
        <f>IFERROR(VLOOKUP(Inventory[[#This Row],[Short Description]],Map!$G$12:$H$32,2,FALSE), IF(F562 = "925 Silver", "7113.11.10.00", "7113.19.29.00"))</f>
        <v>7113.11.10.00</v>
      </c>
      <c r="N563" s="106" t="str">
        <f>Inventory[[#This Row],[ASIN]] &amp; " " &amp; Inventory[[#This Row],[Short Description]]</f>
        <v>B07Q7G1GF7 Locket - Heart</v>
      </c>
      <c r="O563" s="33">
        <f>Inventory[[#This Row],[Total Price GBP]]/ EURtoGBP</f>
        <v>9.1547615184432853</v>
      </c>
      <c r="P563" s="33">
        <f>Inventory[[#This Row],[Total Price GBP]]/USDtoGBP</f>
        <v>11.05580867696079</v>
      </c>
      <c r="Q563" s="33">
        <f>Inventory[[#This Row],[Total Price GBP]]/ CADtoGBP</f>
        <v>14.152070655021097</v>
      </c>
      <c r="R563" s="33">
        <f>Inventory[[#This Row],[Total Price GBP]]/AUDtoGBP</f>
        <v>14.485639200185696</v>
      </c>
      <c r="S563" s="33">
        <f>IFERROR(VLOOKUP(Inventory[[#This Row],[Assigned Item SKU]],skuQuantity[#All],2,FALSE),0)</f>
        <v>0</v>
      </c>
      <c r="T563" s="33" t="str">
        <f>PROPER(Inventory[[#This Row],[METAL]] &amp; " " &amp; Inventory[[#This Row],[Item Type]])</f>
        <v>925 Silver Pendant</v>
      </c>
      <c r="U563" s="33">
        <f>Inventory[[#This Row],[Quantity]]*Inventory[[#This Row],[Weight (g)]]</f>
        <v>0</v>
      </c>
      <c r="V563" s="33">
        <f>Inventory[[#This Row],[Total Price GBP]]*Inventory[[#This Row],[Quantity]]</f>
        <v>0</v>
      </c>
      <c r="W563" s="33">
        <f>Inventory[[#This Row],[Total Cost GBP]]/EURtoGBP</f>
        <v>0</v>
      </c>
      <c r="X563" s="33">
        <f>Inventory[[#This Row],[Total Cost GBP]]/USDtoGBP</f>
        <v>0</v>
      </c>
      <c r="Y563" s="33">
        <f>Inventory[[#This Row],[Total Cost GBP]]/CADtoGBP</f>
        <v>0</v>
      </c>
      <c r="Z563" s="33">
        <f>Inventory[[#This Row],[Total Cost GBP]]*AUDtoGBP</f>
        <v>0</v>
      </c>
      <c r="AA563" s="33"/>
      <c r="AB563" s="33"/>
    </row>
    <row r="564" spans="1:28" x14ac:dyDescent="0.25">
      <c r="A564" t="s">
        <v>1303</v>
      </c>
      <c r="B564" t="s">
        <v>1304</v>
      </c>
      <c r="C564" t="s">
        <v>113</v>
      </c>
      <c r="D564" t="s">
        <v>1305</v>
      </c>
      <c r="E564">
        <v>6.32</v>
      </c>
      <c r="F564" t="s">
        <v>116</v>
      </c>
      <c r="G564" t="s">
        <v>1413</v>
      </c>
      <c r="H564">
        <v>13.941980085999999</v>
      </c>
      <c r="I564" t="str">
        <f>IF(Inventory[[#This Row],[METAL]] = "925 Silver",  "7113.11.00"," 7113.19.00")</f>
        <v>7113.11.00</v>
      </c>
      <c r="J564" t="str">
        <f>IF(Inventory[[#This Row],[METAL]]= "925 Silver", "7113.11.10.00"," 7113.19.10.00")</f>
        <v>7113.11.10.00</v>
      </c>
      <c r="K564" t="str">
        <f>IF(Inventory[[#This Row],[METAL]] = "925 Silver",  "7113.11.00"," 7113.19.00")</f>
        <v>7113.11.00</v>
      </c>
      <c r="L564" s="106" t="str">
        <f>PROPER(Inventory[[#This Row],[METAL]] &amp; " " &amp; Inventory[[#This Row],[Item Type]])</f>
        <v>925 Silver Bracelet</v>
      </c>
      <c r="M564" s="106" t="str">
        <f>IFERROR(VLOOKUP(Inventory[[#This Row],[Short Description]],Map!$G$12:$H$32,2,FALSE), IF(F563 = "925 Silver", "7113.11.10.00", "7113.19.29.00"))</f>
        <v>7113.11.10.00</v>
      </c>
      <c r="N564" s="106" t="str">
        <f>Inventory[[#This Row],[ASIN]] &amp; " " &amp; Inventory[[#This Row],[Short Description]]</f>
        <v>B07RCZQ431 Bangle - bendable with clasp</v>
      </c>
      <c r="O564" s="33">
        <f>Inventory[[#This Row],[Total Price GBP]]/ EURtoGBP</f>
        <v>15.825804755012967</v>
      </c>
      <c r="P564" s="33">
        <f>Inventory[[#This Row],[Total Price GBP]]/USDtoGBP</f>
        <v>19.112138440511977</v>
      </c>
      <c r="Q564" s="33">
        <f>Inventory[[#This Row],[Total Price GBP]]/ CADtoGBP</f>
        <v>24.46463587438123</v>
      </c>
      <c r="R564" s="33">
        <f>Inventory[[#This Row],[Total Price GBP]]/AUDtoGBP</f>
        <v>25.041274671312593</v>
      </c>
      <c r="S564" s="33">
        <f>IFERROR(VLOOKUP(Inventory[[#This Row],[Assigned Item SKU]],skuQuantity[#All],2,FALSE),0)</f>
        <v>0</v>
      </c>
      <c r="T564" s="33" t="str">
        <f>PROPER(Inventory[[#This Row],[METAL]] &amp; " " &amp; Inventory[[#This Row],[Item Type]])</f>
        <v>925 Silver Bracelet</v>
      </c>
      <c r="U564" s="33">
        <f>Inventory[[#This Row],[Quantity]]*Inventory[[#This Row],[Weight (g)]]</f>
        <v>0</v>
      </c>
      <c r="V564" s="33">
        <f>Inventory[[#This Row],[Total Price GBP]]*Inventory[[#This Row],[Quantity]]</f>
        <v>0</v>
      </c>
      <c r="W564" s="33">
        <f>Inventory[[#This Row],[Total Cost GBP]]/EURtoGBP</f>
        <v>0</v>
      </c>
      <c r="X564" s="33">
        <f>Inventory[[#This Row],[Total Cost GBP]]/USDtoGBP</f>
        <v>0</v>
      </c>
      <c r="Y564" s="33">
        <f>Inventory[[#This Row],[Total Cost GBP]]/CADtoGBP</f>
        <v>0</v>
      </c>
      <c r="Z564" s="33">
        <f>Inventory[[#This Row],[Total Cost GBP]]*AUDtoGBP</f>
        <v>0</v>
      </c>
      <c r="AA564" s="33"/>
      <c r="AB564" s="33"/>
    </row>
    <row r="565" spans="1:28" x14ac:dyDescent="0.25">
      <c r="A565" t="s">
        <v>1306</v>
      </c>
      <c r="B565" t="s">
        <v>1307</v>
      </c>
      <c r="C565" t="s">
        <v>113</v>
      </c>
      <c r="D565" t="s">
        <v>1308</v>
      </c>
      <c r="E565">
        <v>1.8</v>
      </c>
      <c r="F565" t="s">
        <v>116</v>
      </c>
      <c r="G565" t="s">
        <v>1309</v>
      </c>
      <c r="H565">
        <v>3.9955328500000009</v>
      </c>
      <c r="I565" t="str">
        <f>IF(Inventory[[#This Row],[METAL]] = "925 Silver",  "7113.11.00"," 7113.19.00")</f>
        <v>7113.11.00</v>
      </c>
      <c r="J565" t="str">
        <f>IF(Inventory[[#This Row],[METAL]]= "925 Silver", "7113.11.10.00"," 7113.19.10.00")</f>
        <v>7113.11.10.00</v>
      </c>
      <c r="K565" t="str">
        <f>IF(Inventory[[#This Row],[METAL]] = "925 Silver",  "7113.11.00"," 7113.19.00")</f>
        <v>7113.11.00</v>
      </c>
      <c r="L565" s="106" t="str">
        <f>PROPER(Inventory[[#This Row],[METAL]] &amp; " " &amp; Inventory[[#This Row],[Item Type]])</f>
        <v>925 Silver Earrings</v>
      </c>
      <c r="M565" s="106" t="str">
        <f>IFERROR(VLOOKUP(Inventory[[#This Row],[Short Description]],Map!$G$12:$H$32,2,FALSE), IF(F564 = "925 Silver", "7113.11.10.00", "7113.19.29.00"))</f>
        <v>7113.11.10.00</v>
      </c>
      <c r="N565" s="106" t="str">
        <f>Inventory[[#This Row],[ASIN]] &amp; " " &amp; Inventory[[#This Row],[Short Description]]</f>
        <v>B08PC6M657 Earrings - drop Feather</v>
      </c>
      <c r="O565" s="33">
        <f>Inventory[[#This Row],[Total Price GBP]]/ EURtoGBP</f>
        <v>4.5354047550129701</v>
      </c>
      <c r="P565" s="33">
        <f>Inventory[[#This Row],[Total Price GBP]]/USDtoGBP</f>
        <v>5.4772117376278828</v>
      </c>
      <c r="Q565" s="33">
        <f>Inventory[[#This Row],[Total Price GBP]]/ CADtoGBP</f>
        <v>7.0111458843306442</v>
      </c>
      <c r="R565" s="33">
        <f>Inventory[[#This Row],[Total Price GBP]]/AUDtoGBP</f>
        <v>7.1764006932969338</v>
      </c>
      <c r="S565" s="33">
        <f>IFERROR(VLOOKUP(Inventory[[#This Row],[Assigned Item SKU]],skuQuantity[#All],2,FALSE),0)</f>
        <v>0</v>
      </c>
      <c r="T565" s="33" t="str">
        <f>PROPER(Inventory[[#This Row],[METAL]] &amp; " " &amp; Inventory[[#This Row],[Item Type]])</f>
        <v>925 Silver Earrings</v>
      </c>
      <c r="U565" s="33">
        <f>Inventory[[#This Row],[Quantity]]*Inventory[[#This Row],[Weight (g)]]</f>
        <v>0</v>
      </c>
      <c r="V565" s="33">
        <f>Inventory[[#This Row],[Total Price GBP]]*Inventory[[#This Row],[Quantity]]</f>
        <v>0</v>
      </c>
      <c r="W565" s="33">
        <f>Inventory[[#This Row],[Total Cost GBP]]/EURtoGBP</f>
        <v>0</v>
      </c>
      <c r="X565" s="33">
        <f>Inventory[[#This Row],[Total Cost GBP]]/USDtoGBP</f>
        <v>0</v>
      </c>
      <c r="Y565" s="33">
        <f>Inventory[[#This Row],[Total Cost GBP]]/CADtoGBP</f>
        <v>0</v>
      </c>
      <c r="Z565" s="33">
        <f>Inventory[[#This Row],[Total Cost GBP]]*AUDtoGBP</f>
        <v>0</v>
      </c>
      <c r="AA565" s="33"/>
      <c r="AB565" s="33"/>
    </row>
    <row r="566" spans="1:28" x14ac:dyDescent="0.25">
      <c r="A566" t="s">
        <v>1310</v>
      </c>
      <c r="B566" t="s">
        <v>1311</v>
      </c>
      <c r="C566" t="s">
        <v>113</v>
      </c>
      <c r="D566" t="s">
        <v>1312</v>
      </c>
      <c r="E566">
        <v>23.65</v>
      </c>
      <c r="F566" t="s">
        <v>116</v>
      </c>
      <c r="G566" t="s">
        <v>102</v>
      </c>
      <c r="H566">
        <v>23.528781675000001</v>
      </c>
      <c r="I566" t="str">
        <f>IF(Inventory[[#This Row],[METAL]] = "925 Silver",  "7113.11.00"," 7113.19.00")</f>
        <v>7113.11.00</v>
      </c>
      <c r="J566" t="str">
        <f>IF(Inventory[[#This Row],[METAL]]= "925 Silver", "7113.11.10.00"," 7113.19.10.00")</f>
        <v>7113.11.10.00</v>
      </c>
      <c r="K566" t="str">
        <f>IF(Inventory[[#This Row],[METAL]] = "925 Silver",  "7113.11.00"," 7113.19.00")</f>
        <v>7113.11.00</v>
      </c>
      <c r="L566" s="106" t="str">
        <f>PROPER(Inventory[[#This Row],[METAL]] &amp; " " &amp; Inventory[[#This Row],[Item Type]])</f>
        <v>925 Silver Chain</v>
      </c>
      <c r="M566" s="106" t="str">
        <f>IFERROR(VLOOKUP(Inventory[[#This Row],[Short Description]],Map!$G$12:$H$32,2,FALSE), IF(F565 = "925 Silver", "7113.11.10.00", "7113.19.29.00"))</f>
        <v>7113.11.10.00</v>
      </c>
      <c r="N566" s="106" t="str">
        <f>Inventory[[#This Row],[ASIN]] &amp; " " &amp; Inventory[[#This Row],[Short Description]]</f>
        <v>B07RMXS34Q Chain - French Rope for men</v>
      </c>
      <c r="O566" s="33">
        <f>Inventory[[#This Row],[Total Price GBP]]/ EURtoGBP</f>
        <v>26.707964192675078</v>
      </c>
      <c r="P566" s="33">
        <f>Inventory[[#This Row],[Total Price GBP]]/USDtoGBP</f>
        <v>32.25405071125715</v>
      </c>
      <c r="Q566" s="33">
        <f>Inventory[[#This Row],[Total Price GBP]]/ CADtoGBP</f>
        <v>41.287039050120818</v>
      </c>
      <c r="R566" s="33">
        <f>Inventory[[#This Row],[Total Price GBP]]/AUDtoGBP</f>
        <v>42.260186929736328</v>
      </c>
      <c r="S566" s="33">
        <f>IFERROR(VLOOKUP(Inventory[[#This Row],[Assigned Item SKU]],skuQuantity[#All],2,FALSE),0)</f>
        <v>0</v>
      </c>
      <c r="T566" s="33" t="str">
        <f>PROPER(Inventory[[#This Row],[METAL]] &amp; " " &amp; Inventory[[#This Row],[Item Type]])</f>
        <v>925 Silver Chain</v>
      </c>
      <c r="U566" s="33">
        <f>Inventory[[#This Row],[Quantity]]*Inventory[[#This Row],[Weight (g)]]</f>
        <v>0</v>
      </c>
      <c r="V566" s="33">
        <f>Inventory[[#This Row],[Total Price GBP]]*Inventory[[#This Row],[Quantity]]</f>
        <v>0</v>
      </c>
      <c r="W566" s="33">
        <f>Inventory[[#This Row],[Total Cost GBP]]/EURtoGBP</f>
        <v>0</v>
      </c>
      <c r="X566" s="33">
        <f>Inventory[[#This Row],[Total Cost GBP]]/USDtoGBP</f>
        <v>0</v>
      </c>
      <c r="Y566" s="33">
        <f>Inventory[[#This Row],[Total Cost GBP]]/CADtoGBP</f>
        <v>0</v>
      </c>
      <c r="Z566" s="33">
        <f>Inventory[[#This Row],[Total Cost GBP]]*AUDtoGBP</f>
        <v>0</v>
      </c>
      <c r="AA566" s="33"/>
      <c r="AB566" s="33"/>
    </row>
    <row r="567" spans="1:28" x14ac:dyDescent="0.25">
      <c r="A567" t="s">
        <v>1313</v>
      </c>
      <c r="B567" t="s">
        <v>1314</v>
      </c>
      <c r="C567" t="s">
        <v>113</v>
      </c>
      <c r="D567" t="s">
        <v>1312</v>
      </c>
      <c r="E567">
        <v>33.31</v>
      </c>
      <c r="F567" t="s">
        <v>116</v>
      </c>
      <c r="G567" t="s">
        <v>102</v>
      </c>
      <c r="H567">
        <v>32.889915765000005</v>
      </c>
      <c r="I567" t="str">
        <f>IF(Inventory[[#This Row],[METAL]] = "925 Silver",  "7113.11.00"," 7113.19.00")</f>
        <v>7113.11.00</v>
      </c>
      <c r="J567" t="str">
        <f>IF(Inventory[[#This Row],[METAL]]= "925 Silver", "7113.11.10.00"," 7113.19.10.00")</f>
        <v>7113.11.10.00</v>
      </c>
      <c r="K567" t="str">
        <f>IF(Inventory[[#This Row],[METAL]] = "925 Silver",  "7113.11.00"," 7113.19.00")</f>
        <v>7113.11.00</v>
      </c>
      <c r="L567" s="106" t="str">
        <f>PROPER(Inventory[[#This Row],[METAL]] &amp; " " &amp; Inventory[[#This Row],[Item Type]])</f>
        <v>925 Silver Chain</v>
      </c>
      <c r="M567" s="106" t="str">
        <f>IFERROR(VLOOKUP(Inventory[[#This Row],[Short Description]],Map!$G$12:$H$32,2,FALSE), IF(F566 = "925 Silver", "7113.11.10.00", "7113.19.29.00"))</f>
        <v>7113.11.10.00</v>
      </c>
      <c r="N567" s="106" t="str">
        <f>Inventory[[#This Row],[ASIN]] &amp; " " &amp; Inventory[[#This Row],[Short Description]]</f>
        <v>B07RR1YS6P Chain - French Rope for men</v>
      </c>
      <c r="O567" s="33">
        <f>Inventory[[#This Row],[Total Price GBP]]/ EURtoGBP</f>
        <v>37.333964192675083</v>
      </c>
      <c r="P567" s="33">
        <f>Inventory[[#This Row],[Total Price GBP]]/USDtoGBP</f>
        <v>45.086610332249009</v>
      </c>
      <c r="Q567" s="33">
        <f>Inventory[[#This Row],[Total Price GBP]]/ CADtoGBP</f>
        <v>57.713453050889399</v>
      </c>
      <c r="R567" s="33">
        <f>Inventory[[#This Row],[Total Price GBP]]/AUDtoGBP</f>
        <v>59.073776429700416</v>
      </c>
      <c r="S567" s="33">
        <f>IFERROR(VLOOKUP(Inventory[[#This Row],[Assigned Item SKU]],skuQuantity[#All],2,FALSE),0)</f>
        <v>0</v>
      </c>
      <c r="T567" s="33" t="str">
        <f>PROPER(Inventory[[#This Row],[METAL]] &amp; " " &amp; Inventory[[#This Row],[Item Type]])</f>
        <v>925 Silver Chain</v>
      </c>
      <c r="U567" s="33">
        <f>Inventory[[#This Row],[Quantity]]*Inventory[[#This Row],[Weight (g)]]</f>
        <v>0</v>
      </c>
      <c r="V567" s="33">
        <f>Inventory[[#This Row],[Total Price GBP]]*Inventory[[#This Row],[Quantity]]</f>
        <v>0</v>
      </c>
      <c r="W567" s="33">
        <f>Inventory[[#This Row],[Total Cost GBP]]/EURtoGBP</f>
        <v>0</v>
      </c>
      <c r="X567" s="33">
        <f>Inventory[[#This Row],[Total Cost GBP]]/USDtoGBP</f>
        <v>0</v>
      </c>
      <c r="Y567" s="33">
        <f>Inventory[[#This Row],[Total Cost GBP]]/CADtoGBP</f>
        <v>0</v>
      </c>
      <c r="Z567" s="33">
        <f>Inventory[[#This Row],[Total Cost GBP]]*AUDtoGBP</f>
        <v>0</v>
      </c>
      <c r="AA567" s="33"/>
      <c r="AB567" s="33"/>
    </row>
    <row r="568" spans="1:28" x14ac:dyDescent="0.25">
      <c r="A568" t="s">
        <v>1315</v>
      </c>
      <c r="B568" t="s">
        <v>1316</v>
      </c>
      <c r="C568" t="s">
        <v>113</v>
      </c>
      <c r="D568" t="s">
        <v>1317</v>
      </c>
      <c r="E568">
        <v>20.329999999999998</v>
      </c>
      <c r="F568" t="s">
        <v>116</v>
      </c>
      <c r="G568" t="s">
        <v>102</v>
      </c>
      <c r="H568">
        <v>19.953297125999995</v>
      </c>
      <c r="I568" t="str">
        <f>IF(Inventory[[#This Row],[METAL]] = "925 Silver",  "7113.11.00"," 7113.19.00")</f>
        <v>7113.11.00</v>
      </c>
      <c r="J568" t="str">
        <f>IF(Inventory[[#This Row],[METAL]]= "925 Silver", "7113.11.10.00"," 7113.19.10.00")</f>
        <v>7113.11.10.00</v>
      </c>
      <c r="K568" t="str">
        <f>IF(Inventory[[#This Row],[METAL]] = "925 Silver",  "7113.11.00"," 7113.19.00")</f>
        <v>7113.11.00</v>
      </c>
      <c r="L568" s="106" t="str">
        <f>PROPER(Inventory[[#This Row],[METAL]] &amp; " " &amp; Inventory[[#This Row],[Item Type]])</f>
        <v>925 Silver Chain</v>
      </c>
      <c r="M568" s="106" t="str">
        <f>IFERROR(VLOOKUP(Inventory[[#This Row],[Short Description]],Map!$G$12:$H$32,2,FALSE), IF(F567 = "925 Silver", "7113.11.10.00", "7113.19.29.00"))</f>
        <v>7113.11.10.00</v>
      </c>
      <c r="N568" s="106" t="str">
        <f>Inventory[[#This Row],[ASIN]] &amp; " " &amp; Inventory[[#This Row],[Short Description]]</f>
        <v>B07RMGSK1W Chain - Round Box for men</v>
      </c>
      <c r="O568" s="33">
        <f>Inventory[[#This Row],[Total Price GBP]]/ EURtoGBP</f>
        <v>22.649364192675073</v>
      </c>
      <c r="P568" s="33">
        <f>Inventory[[#This Row],[Total Price GBP]]/USDtoGBP</f>
        <v>27.352655409378965</v>
      </c>
      <c r="Q568" s="33">
        <f>Inventory[[#This Row],[Total Price GBP]]/ CADtoGBP</f>
        <v>35.012971304636203</v>
      </c>
      <c r="R568" s="33">
        <f>Inventory[[#This Row],[Total Price GBP]]/AUDtoGBP</f>
        <v>35.838237527839631</v>
      </c>
      <c r="S568" s="33">
        <f>IFERROR(VLOOKUP(Inventory[[#This Row],[Assigned Item SKU]],skuQuantity[#All],2,FALSE),0)</f>
        <v>0</v>
      </c>
      <c r="T568" s="33" t="str">
        <f>PROPER(Inventory[[#This Row],[METAL]] &amp; " " &amp; Inventory[[#This Row],[Item Type]])</f>
        <v>925 Silver Chain</v>
      </c>
      <c r="U568" s="33">
        <f>Inventory[[#This Row],[Quantity]]*Inventory[[#This Row],[Weight (g)]]</f>
        <v>0</v>
      </c>
      <c r="V568" s="33">
        <f>Inventory[[#This Row],[Total Price GBP]]*Inventory[[#This Row],[Quantity]]</f>
        <v>0</v>
      </c>
      <c r="W568" s="33">
        <f>Inventory[[#This Row],[Total Cost GBP]]/EURtoGBP</f>
        <v>0</v>
      </c>
      <c r="X568" s="33">
        <f>Inventory[[#This Row],[Total Cost GBP]]/USDtoGBP</f>
        <v>0</v>
      </c>
      <c r="Y568" s="33">
        <f>Inventory[[#This Row],[Total Cost GBP]]/CADtoGBP</f>
        <v>0</v>
      </c>
      <c r="Z568" s="33">
        <f>Inventory[[#This Row],[Total Cost GBP]]*AUDtoGBP</f>
        <v>0</v>
      </c>
      <c r="AA568" s="33"/>
      <c r="AB568" s="33"/>
    </row>
    <row r="569" spans="1:28" x14ac:dyDescent="0.25">
      <c r="A569" t="s">
        <v>103</v>
      </c>
      <c r="B569" t="s">
        <v>105</v>
      </c>
      <c r="C569" t="s">
        <v>113</v>
      </c>
      <c r="D569" t="s">
        <v>1317</v>
      </c>
      <c r="E569">
        <v>29.18</v>
      </c>
      <c r="F569" t="s">
        <v>116</v>
      </c>
      <c r="G569" t="s">
        <v>102</v>
      </c>
      <c r="H569">
        <v>30.173019704999991</v>
      </c>
      <c r="I569" t="str">
        <f>IF(Inventory[[#This Row],[METAL]] = "925 Silver",  "7113.11.00"," 7113.19.00")</f>
        <v>7113.11.00</v>
      </c>
      <c r="J569" t="str">
        <f>IF(Inventory[[#This Row],[METAL]]= "925 Silver", "7113.11.10.00"," 7113.19.10.00")</f>
        <v>7113.11.10.00</v>
      </c>
      <c r="K569" t="str">
        <f>IF(Inventory[[#This Row],[METAL]] = "925 Silver",  "7113.11.00"," 7113.19.00")</f>
        <v>7113.11.00</v>
      </c>
      <c r="L569" s="106" t="str">
        <f>PROPER(Inventory[[#This Row],[METAL]] &amp; " " &amp; Inventory[[#This Row],[Item Type]])</f>
        <v>925 Silver Chain</v>
      </c>
      <c r="M569" s="106" t="str">
        <f>IFERROR(VLOOKUP(Inventory[[#This Row],[Short Description]],Map!$G$12:$H$32,2,FALSE), IF(F568 = "925 Silver", "7113.11.10.00", "7113.19.29.00"))</f>
        <v>7113.11.10.00</v>
      </c>
      <c r="N569" s="106" t="str">
        <f>Inventory[[#This Row],[ASIN]] &amp; " " &amp; Inventory[[#This Row],[Short Description]]</f>
        <v>B07RLF2MFR Chain - Round Box for men</v>
      </c>
      <c r="O569" s="33">
        <f>Inventory[[#This Row],[Total Price GBP]]/ EURtoGBP</f>
        <v>34.249964192675066</v>
      </c>
      <c r="P569" s="33">
        <f>Inventory[[#This Row],[Total Price GBP]]/USDtoGBP</f>
        <v>41.362197206788906</v>
      </c>
      <c r="Q569" s="33">
        <f>Inventory[[#This Row],[Total Price GBP]]/ CADtoGBP</f>
        <v>52.945990150609845</v>
      </c>
      <c r="R569" s="33">
        <f>Inventory[[#This Row],[Total Price GBP]]/AUDtoGBP</f>
        <v>54.193943000574734</v>
      </c>
      <c r="S569" s="33">
        <f>IFERROR(VLOOKUP(Inventory[[#This Row],[Assigned Item SKU]],skuQuantity[#All],2,FALSE),0)</f>
        <v>0</v>
      </c>
      <c r="T569" s="33" t="str">
        <f>PROPER(Inventory[[#This Row],[METAL]] &amp; " " &amp; Inventory[[#This Row],[Item Type]])</f>
        <v>925 Silver Chain</v>
      </c>
      <c r="U569" s="33">
        <f>Inventory[[#This Row],[Quantity]]*Inventory[[#This Row],[Weight (g)]]</f>
        <v>0</v>
      </c>
      <c r="V569" s="33">
        <f>Inventory[[#This Row],[Total Price GBP]]*Inventory[[#This Row],[Quantity]]</f>
        <v>0</v>
      </c>
      <c r="W569" s="33">
        <f>Inventory[[#This Row],[Total Cost GBP]]/EURtoGBP</f>
        <v>0</v>
      </c>
      <c r="X569" s="33">
        <f>Inventory[[#This Row],[Total Cost GBP]]/USDtoGBP</f>
        <v>0</v>
      </c>
      <c r="Y569" s="33">
        <f>Inventory[[#This Row],[Total Cost GBP]]/CADtoGBP</f>
        <v>0</v>
      </c>
      <c r="Z569" s="33">
        <f>Inventory[[#This Row],[Total Cost GBP]]*AUDtoGBP</f>
        <v>0</v>
      </c>
      <c r="AA569" s="33"/>
      <c r="AB569" s="33"/>
    </row>
    <row r="570" spans="1:28" x14ac:dyDescent="0.25">
      <c r="A570" t="s">
        <v>1318</v>
      </c>
      <c r="B570" t="s">
        <v>1319</v>
      </c>
      <c r="C570" t="s">
        <v>113</v>
      </c>
      <c r="D570" t="s">
        <v>1320</v>
      </c>
      <c r="E570">
        <v>5.45</v>
      </c>
      <c r="F570" t="s">
        <v>116</v>
      </c>
      <c r="G570" t="s">
        <v>1413</v>
      </c>
      <c r="H570">
        <v>5.8072373725000004</v>
      </c>
      <c r="I570" t="str">
        <f>IF(Inventory[[#This Row],[METAL]] = "925 Silver",  "7113.11.00"," 7113.19.00")</f>
        <v>7113.11.00</v>
      </c>
      <c r="J570" t="str">
        <f>IF(Inventory[[#This Row],[METAL]]= "925 Silver", "7113.11.10.00"," 7113.19.10.00")</f>
        <v>7113.11.10.00</v>
      </c>
      <c r="K570" t="str">
        <f>IF(Inventory[[#This Row],[METAL]] = "925 Silver",  "7113.11.00"," 7113.19.00")</f>
        <v>7113.11.00</v>
      </c>
      <c r="L570" s="106" t="str">
        <f>PROPER(Inventory[[#This Row],[METAL]] &amp; " " &amp; Inventory[[#This Row],[Item Type]])</f>
        <v>925 Silver Bracelet</v>
      </c>
      <c r="M570" s="106" t="str">
        <f>IFERROR(VLOOKUP(Inventory[[#This Row],[Short Description]],Map!$G$12:$H$32,2,FALSE), IF(F569 = "925 Silver", "7113.11.10.00", "7113.19.29.00"))</f>
        <v>7113.11.10.00</v>
      </c>
      <c r="N570" s="106" t="str">
        <f>Inventory[[#This Row],[ASIN]] &amp; " " &amp; Inventory[[#This Row],[Short Description]]</f>
        <v>B07RCX69TV Bangle - Round 1.8 mm</v>
      </c>
      <c r="O570" s="33">
        <f>Inventory[[#This Row],[Total Price GBP]]/ EURtoGBP</f>
        <v>6.591904755012969</v>
      </c>
      <c r="P570" s="33">
        <f>Inventory[[#This Row],[Total Price GBP]]/USDtoGBP</f>
        <v>7.9607576495956733</v>
      </c>
      <c r="Q570" s="33">
        <f>Inventory[[#This Row],[Total Price GBP]]/ CADtoGBP</f>
        <v>10.19022741948786</v>
      </c>
      <c r="R570" s="33">
        <f>Inventory[[#This Row],[Total Price GBP]]/AUDtoGBP</f>
        <v>10.430414132660392</v>
      </c>
      <c r="S570" s="33">
        <f>IFERROR(VLOOKUP(Inventory[[#This Row],[Assigned Item SKU]],skuQuantity[#All],2,FALSE),0)</f>
        <v>0</v>
      </c>
      <c r="T570" s="33" t="str">
        <f>PROPER(Inventory[[#This Row],[METAL]] &amp; " " &amp; Inventory[[#This Row],[Item Type]])</f>
        <v>925 Silver Bracelet</v>
      </c>
      <c r="U570" s="33">
        <f>Inventory[[#This Row],[Quantity]]*Inventory[[#This Row],[Weight (g)]]</f>
        <v>0</v>
      </c>
      <c r="V570" s="33">
        <f>Inventory[[#This Row],[Total Price GBP]]*Inventory[[#This Row],[Quantity]]</f>
        <v>0</v>
      </c>
      <c r="W570" s="33">
        <f>Inventory[[#This Row],[Total Cost GBP]]/EURtoGBP</f>
        <v>0</v>
      </c>
      <c r="X570" s="33">
        <f>Inventory[[#This Row],[Total Cost GBP]]/USDtoGBP</f>
        <v>0</v>
      </c>
      <c r="Y570" s="33">
        <f>Inventory[[#This Row],[Total Cost GBP]]/CADtoGBP</f>
        <v>0</v>
      </c>
      <c r="Z570" s="33">
        <f>Inventory[[#This Row],[Total Cost GBP]]*AUDtoGBP</f>
        <v>0</v>
      </c>
      <c r="AA570" s="33"/>
      <c r="AB570" s="33"/>
    </row>
    <row r="571" spans="1:28" x14ac:dyDescent="0.25">
      <c r="A571" t="s">
        <v>1321</v>
      </c>
      <c r="B571" t="s">
        <v>1322</v>
      </c>
      <c r="C571" t="s">
        <v>113</v>
      </c>
      <c r="D571" t="s">
        <v>1323</v>
      </c>
      <c r="E571">
        <v>5.31</v>
      </c>
      <c r="F571" t="s">
        <v>116</v>
      </c>
      <c r="G571" t="s">
        <v>1413</v>
      </c>
      <c r="H571">
        <v>5.8968315130000004</v>
      </c>
      <c r="I571" t="str">
        <f>IF(Inventory[[#This Row],[METAL]] = "925 Silver",  "7113.11.00"," 7113.19.00")</f>
        <v>7113.11.00</v>
      </c>
      <c r="J571" t="str">
        <f>IF(Inventory[[#This Row],[METAL]]= "925 Silver", "7113.11.10.00"," 7113.19.10.00")</f>
        <v>7113.11.10.00</v>
      </c>
      <c r="K571" t="str">
        <f>IF(Inventory[[#This Row],[METAL]] = "925 Silver",  "7113.11.00"," 7113.19.00")</f>
        <v>7113.11.00</v>
      </c>
      <c r="L571" s="106" t="str">
        <f>PROPER(Inventory[[#This Row],[METAL]] &amp; " " &amp; Inventory[[#This Row],[Item Type]])</f>
        <v>925 Silver Bracelet</v>
      </c>
      <c r="M571" s="106" t="str">
        <f>IFERROR(VLOOKUP(Inventory[[#This Row],[Short Description]],Map!$G$12:$H$32,2,FALSE), IF(F570 = "925 Silver", "7113.11.10.00", "7113.19.29.00"))</f>
        <v>7113.11.10.00</v>
      </c>
      <c r="N571" s="106" t="str">
        <f>Inventory[[#This Row],[ASIN]] &amp; " " &amp; Inventory[[#This Row],[Short Description]]</f>
        <v>B07RCYMH57 Bangle - Twisted Wire 2.1 mm</v>
      </c>
      <c r="O571" s="33">
        <f>Inventory[[#This Row],[Total Price GBP]]/ EURtoGBP</f>
        <v>6.6936047550129691</v>
      </c>
      <c r="P571" s="33">
        <f>Inventory[[#This Row],[Total Price GBP]]/USDtoGBP</f>
        <v>8.083576331456662</v>
      </c>
      <c r="Q571" s="33">
        <f>Inventory[[#This Row],[Total Price GBP]]/ CADtoGBP</f>
        <v>10.34744239256128</v>
      </c>
      <c r="R571" s="33">
        <f>Inventory[[#This Row],[Total Price GBP]]/AUDtoGBP</f>
        <v>10.591334709749264</v>
      </c>
      <c r="S571" s="33">
        <f>IFERROR(VLOOKUP(Inventory[[#This Row],[Assigned Item SKU]],skuQuantity[#All],2,FALSE),0)</f>
        <v>0</v>
      </c>
      <c r="T571" s="33" t="str">
        <f>PROPER(Inventory[[#This Row],[METAL]] &amp; " " &amp; Inventory[[#This Row],[Item Type]])</f>
        <v>925 Silver Bracelet</v>
      </c>
      <c r="U571" s="33">
        <f>Inventory[[#This Row],[Quantity]]*Inventory[[#This Row],[Weight (g)]]</f>
        <v>0</v>
      </c>
      <c r="V571" s="33">
        <f>Inventory[[#This Row],[Total Price GBP]]*Inventory[[#This Row],[Quantity]]</f>
        <v>0</v>
      </c>
      <c r="W571" s="33">
        <f>Inventory[[#This Row],[Total Cost GBP]]/EURtoGBP</f>
        <v>0</v>
      </c>
      <c r="X571" s="33">
        <f>Inventory[[#This Row],[Total Cost GBP]]/USDtoGBP</f>
        <v>0</v>
      </c>
      <c r="Y571" s="33">
        <f>Inventory[[#This Row],[Total Cost GBP]]/CADtoGBP</f>
        <v>0</v>
      </c>
      <c r="Z571" s="33">
        <f>Inventory[[#This Row],[Total Cost GBP]]*AUDtoGBP</f>
        <v>0</v>
      </c>
      <c r="AA571" s="33"/>
      <c r="AB571" s="33"/>
    </row>
    <row r="572" spans="1:28" x14ac:dyDescent="0.25">
      <c r="A572" t="s">
        <v>1324</v>
      </c>
      <c r="B572" t="s">
        <v>1325</v>
      </c>
      <c r="C572" t="s">
        <v>113</v>
      </c>
      <c r="D572" t="s">
        <v>1326</v>
      </c>
      <c r="E572">
        <v>6.12</v>
      </c>
      <c r="F572" t="s">
        <v>116</v>
      </c>
      <c r="G572" t="s">
        <v>1413</v>
      </c>
      <c r="H572">
        <v>6.4978258360000014</v>
      </c>
      <c r="I572" t="str">
        <f>IF(Inventory[[#This Row],[METAL]] = "925 Silver",  "7113.11.00"," 7113.19.00")</f>
        <v>7113.11.00</v>
      </c>
      <c r="J572" t="str">
        <f>IF(Inventory[[#This Row],[METAL]]= "925 Silver", "7113.11.10.00"," 7113.19.10.00")</f>
        <v>7113.11.10.00</v>
      </c>
      <c r="K572" t="str">
        <f>IF(Inventory[[#This Row],[METAL]] = "925 Silver",  "7113.11.00"," 7113.19.00")</f>
        <v>7113.11.00</v>
      </c>
      <c r="L572" s="106" t="str">
        <f>PROPER(Inventory[[#This Row],[METAL]] &amp; " " &amp; Inventory[[#This Row],[Item Type]])</f>
        <v>925 Silver Bracelet</v>
      </c>
      <c r="M572" s="106" t="str">
        <f>IFERROR(VLOOKUP(Inventory[[#This Row],[Short Description]],Map!$G$12:$H$32,2,FALSE), IF(F571 = "925 Silver", "7113.11.10.00", "7113.19.29.00"))</f>
        <v>7113.11.10.00</v>
      </c>
      <c r="N572" s="106" t="str">
        <f>Inventory[[#This Row],[ASIN]] &amp; " " &amp; Inventory[[#This Row],[Short Description]]</f>
        <v>B07RDYB5C1 Bangle - Squared Wire 1.7 mm</v>
      </c>
      <c r="O572" s="33">
        <f>Inventory[[#This Row],[Total Price GBP]]/ EURtoGBP</f>
        <v>7.3758047550129699</v>
      </c>
      <c r="P572" s="33">
        <f>Inventory[[#This Row],[Total Price GBP]]/USDtoGBP</f>
        <v>8.9074397018162195</v>
      </c>
      <c r="Q572" s="33">
        <f>Inventory[[#This Row],[Total Price GBP]]/ CADtoGBP</f>
        <v>11.402034866805995</v>
      </c>
      <c r="R572" s="33">
        <f>Inventory[[#This Row],[Total Price GBP]]/AUDtoGBP</f>
        <v>11.670784244557801</v>
      </c>
      <c r="S572" s="33">
        <f>IFERROR(VLOOKUP(Inventory[[#This Row],[Assigned Item SKU]],skuQuantity[#All],2,FALSE),0)</f>
        <v>0</v>
      </c>
      <c r="T572" s="33" t="str">
        <f>PROPER(Inventory[[#This Row],[METAL]] &amp; " " &amp; Inventory[[#This Row],[Item Type]])</f>
        <v>925 Silver Bracelet</v>
      </c>
      <c r="U572" s="33">
        <f>Inventory[[#This Row],[Quantity]]*Inventory[[#This Row],[Weight (g)]]</f>
        <v>0</v>
      </c>
      <c r="V572" s="33">
        <f>Inventory[[#This Row],[Total Price GBP]]*Inventory[[#This Row],[Quantity]]</f>
        <v>0</v>
      </c>
      <c r="W572" s="33">
        <f>Inventory[[#This Row],[Total Cost GBP]]/EURtoGBP</f>
        <v>0</v>
      </c>
      <c r="X572" s="33">
        <f>Inventory[[#This Row],[Total Cost GBP]]/USDtoGBP</f>
        <v>0</v>
      </c>
      <c r="Y572" s="33">
        <f>Inventory[[#This Row],[Total Cost GBP]]/CADtoGBP</f>
        <v>0</v>
      </c>
      <c r="Z572" s="33">
        <f>Inventory[[#This Row],[Total Cost GBP]]*AUDtoGBP</f>
        <v>0</v>
      </c>
      <c r="AA572" s="33"/>
      <c r="AB572" s="33"/>
    </row>
    <row r="573" spans="1:28" x14ac:dyDescent="0.25">
      <c r="A573" t="s">
        <v>1327</v>
      </c>
      <c r="B573" t="s">
        <v>1328</v>
      </c>
      <c r="C573" t="s">
        <v>113</v>
      </c>
      <c r="D573" t="s">
        <v>1329</v>
      </c>
      <c r="E573">
        <v>18.23</v>
      </c>
      <c r="F573" t="s">
        <v>116</v>
      </c>
      <c r="G573" t="s">
        <v>1413</v>
      </c>
      <c r="H573">
        <v>20.282954229000001</v>
      </c>
      <c r="I573" t="str">
        <f>IF(Inventory[[#This Row],[METAL]] = "925 Silver",  "7113.11.00"," 7113.19.00")</f>
        <v>7113.11.00</v>
      </c>
      <c r="J573" t="str">
        <f>IF(Inventory[[#This Row],[METAL]]= "925 Silver", "7113.11.10.00"," 7113.19.10.00")</f>
        <v>7113.11.10.00</v>
      </c>
      <c r="K573" t="str">
        <f>IF(Inventory[[#This Row],[METAL]] = "925 Silver",  "7113.11.00"," 7113.19.00")</f>
        <v>7113.11.00</v>
      </c>
      <c r="L573" s="106" t="str">
        <f>PROPER(Inventory[[#This Row],[METAL]] &amp; " " &amp; Inventory[[#This Row],[Item Type]])</f>
        <v>925 Silver Bracelet</v>
      </c>
      <c r="M573" s="106" t="str">
        <f>IFERROR(VLOOKUP(Inventory[[#This Row],[Short Description]],Map!$G$12:$H$32,2,FALSE), IF(F572 = "925 Silver", "7113.11.10.00", "7113.19.29.00"))</f>
        <v>7113.11.10.00</v>
      </c>
      <c r="N573" s="106" t="str">
        <f>Inventory[[#This Row],[ASIN]] &amp; " " &amp; Inventory[[#This Row],[Short Description]]</f>
        <v>B07RCK3FQP Bangles - Triple-Connected</v>
      </c>
      <c r="O573" s="33">
        <f>Inventory[[#This Row],[Total Price GBP]]/ EURtoGBP</f>
        <v>23.023564192675078</v>
      </c>
      <c r="P573" s="33">
        <f>Inventory[[#This Row],[Total Price GBP]]/USDtoGBP</f>
        <v>27.804560529854708</v>
      </c>
      <c r="Q573" s="33">
        <f>Inventory[[#This Row],[Total Price GBP]]/ CADtoGBP</f>
        <v>35.591435836829667</v>
      </c>
      <c r="R573" s="33">
        <f>Inventory[[#This Row],[Total Price GBP]]/AUDtoGBP</f>
        <v>36.430336642359364</v>
      </c>
      <c r="S573" s="33">
        <f>IFERROR(VLOOKUP(Inventory[[#This Row],[Assigned Item SKU]],skuQuantity[#All],2,FALSE),0)</f>
        <v>0</v>
      </c>
      <c r="T573" s="33" t="str">
        <f>PROPER(Inventory[[#This Row],[METAL]] &amp; " " &amp; Inventory[[#This Row],[Item Type]])</f>
        <v>925 Silver Bracelet</v>
      </c>
      <c r="U573" s="33">
        <f>Inventory[[#This Row],[Quantity]]*Inventory[[#This Row],[Weight (g)]]</f>
        <v>0</v>
      </c>
      <c r="V573" s="33">
        <f>Inventory[[#This Row],[Total Price GBP]]*Inventory[[#This Row],[Quantity]]</f>
        <v>0</v>
      </c>
      <c r="W573" s="33">
        <f>Inventory[[#This Row],[Total Cost GBP]]/EURtoGBP</f>
        <v>0</v>
      </c>
      <c r="X573" s="33">
        <f>Inventory[[#This Row],[Total Cost GBP]]/USDtoGBP</f>
        <v>0</v>
      </c>
      <c r="Y573" s="33">
        <f>Inventory[[#This Row],[Total Cost GBP]]/CADtoGBP</f>
        <v>0</v>
      </c>
      <c r="Z573" s="33">
        <f>Inventory[[#This Row],[Total Cost GBP]]*AUDtoGBP</f>
        <v>0</v>
      </c>
      <c r="AA573" s="33"/>
      <c r="AB573" s="33"/>
    </row>
    <row r="574" spans="1:28" x14ac:dyDescent="0.25">
      <c r="A574" t="s">
        <v>1330</v>
      </c>
      <c r="B574" t="s">
        <v>1331</v>
      </c>
      <c r="C574" t="s">
        <v>113</v>
      </c>
      <c r="D574" t="s">
        <v>1332</v>
      </c>
      <c r="E574">
        <v>0.3</v>
      </c>
      <c r="F574" t="s">
        <v>116</v>
      </c>
      <c r="G574" t="s">
        <v>3293</v>
      </c>
      <c r="H574">
        <v>0.71834304999999987</v>
      </c>
      <c r="I574" t="str">
        <f>IF(Inventory[[#This Row],[METAL]] = "925 Silver",  "7113.11.00"," 7113.19.00")</f>
        <v>7113.11.00</v>
      </c>
      <c r="J574" t="str">
        <f>IF(Inventory[[#This Row],[METAL]]= "925 Silver", "7113.11.10.00"," 7113.19.10.00")</f>
        <v>7113.11.10.00</v>
      </c>
      <c r="K574" t="str">
        <f>IF(Inventory[[#This Row],[METAL]] = "925 Silver",  "7113.11.00"," 7113.19.00")</f>
        <v>7113.11.00</v>
      </c>
      <c r="L574" s="106" t="str">
        <f>PROPER(Inventory[[#This Row],[METAL]] &amp; " " &amp; Inventory[[#This Row],[Item Type]])</f>
        <v>925 Silver Extenders Set</v>
      </c>
      <c r="M574" s="106" t="str">
        <f>IFERROR(VLOOKUP(Inventory[[#This Row],[Short Description]],Map!$G$12:$H$32,2,FALSE), IF(F573 = "925 Silver", "7113.11.10.00", "7113.19.29.00"))</f>
        <v>7113.11.10.00</v>
      </c>
      <c r="N574" s="106" t="str">
        <f>Inventory[[#This Row],[ASIN]] &amp; " " &amp; Inventory[[#This Row],[Short Description]]</f>
        <v>EBAY Extender Cable - Silver - 5 mm spring ring</v>
      </c>
      <c r="O574" s="33">
        <f>Inventory[[#This Row],[Total Price GBP]]/ EURtoGBP</f>
        <v>0.81540475501296861</v>
      </c>
      <c r="P574" s="33">
        <f>Inventory[[#This Row],[Total Price GBP]]/USDtoGBP</f>
        <v>0.9847289792908126</v>
      </c>
      <c r="Q574" s="33">
        <f>Inventory[[#This Row],[Total Price GBP]]/ CADtoGBP</f>
        <v>1.260509701114088</v>
      </c>
      <c r="R574" s="33">
        <f>Inventory[[#This Row],[Total Price GBP]]/AUDtoGBP</f>
        <v>1.2902202924060633</v>
      </c>
      <c r="S574" s="33">
        <f>IFERROR(VLOOKUP(Inventory[[#This Row],[Assigned Item SKU]],skuQuantity[#All],2,FALSE),0)</f>
        <v>0</v>
      </c>
      <c r="T574" s="33" t="str">
        <f>PROPER(Inventory[[#This Row],[METAL]] &amp; " " &amp; Inventory[[#This Row],[Item Type]])</f>
        <v>925 Silver Extenders Set</v>
      </c>
      <c r="U574" s="33">
        <f>Inventory[[#This Row],[Quantity]]*Inventory[[#This Row],[Weight (g)]]</f>
        <v>0</v>
      </c>
      <c r="V574" s="33">
        <f>Inventory[[#This Row],[Total Price GBP]]*Inventory[[#This Row],[Quantity]]</f>
        <v>0</v>
      </c>
      <c r="W574" s="33">
        <f>Inventory[[#This Row],[Total Cost GBP]]/EURtoGBP</f>
        <v>0</v>
      </c>
      <c r="X574" s="33">
        <f>Inventory[[#This Row],[Total Cost GBP]]/USDtoGBP</f>
        <v>0</v>
      </c>
      <c r="Y574" s="33">
        <f>Inventory[[#This Row],[Total Cost GBP]]/CADtoGBP</f>
        <v>0</v>
      </c>
      <c r="Z574" s="33">
        <f>Inventory[[#This Row],[Total Cost GBP]]*AUDtoGBP</f>
        <v>0</v>
      </c>
      <c r="AA574" s="33"/>
      <c r="AB574" s="33"/>
    </row>
    <row r="575" spans="1:28" x14ac:dyDescent="0.25">
      <c r="A575" t="s">
        <v>1333</v>
      </c>
      <c r="B575" t="s">
        <v>1331</v>
      </c>
      <c r="C575" t="s">
        <v>113</v>
      </c>
      <c r="D575" t="s">
        <v>1332</v>
      </c>
      <c r="E575">
        <v>0.35</v>
      </c>
      <c r="F575" t="s">
        <v>116</v>
      </c>
      <c r="G575" t="s">
        <v>3293</v>
      </c>
      <c r="H575">
        <v>0.74477199999999988</v>
      </c>
      <c r="I575" t="str">
        <f>IF(Inventory[[#This Row],[METAL]] = "925 Silver",  "7113.11.00"," 7113.19.00")</f>
        <v>7113.11.00</v>
      </c>
      <c r="J575" t="str">
        <f>IF(Inventory[[#This Row],[METAL]]= "925 Silver", "7113.11.10.00"," 7113.19.10.00")</f>
        <v>7113.11.10.00</v>
      </c>
      <c r="K575" t="str">
        <f>IF(Inventory[[#This Row],[METAL]] = "925 Silver",  "7113.11.00"," 7113.19.00")</f>
        <v>7113.11.00</v>
      </c>
      <c r="L575" s="106" t="str">
        <f>PROPER(Inventory[[#This Row],[METAL]] &amp; " " &amp; Inventory[[#This Row],[Item Type]])</f>
        <v>925 Silver Extenders Set</v>
      </c>
      <c r="M575" s="106" t="str">
        <f>IFERROR(VLOOKUP(Inventory[[#This Row],[Short Description]],Map!$G$12:$H$32,2,FALSE), IF(F574 = "925 Silver", "7113.11.10.00", "7113.19.29.00"))</f>
        <v>7113.11.10.00</v>
      </c>
      <c r="N575" s="106" t="str">
        <f>Inventory[[#This Row],[ASIN]] &amp; " " &amp; Inventory[[#This Row],[Short Description]]</f>
        <v>EBAY Extender Cable - Silver - 5 mm spring ring</v>
      </c>
      <c r="O575" s="33">
        <f>Inventory[[#This Row],[Total Price GBP]]/ EURtoGBP</f>
        <v>0.84540475501296863</v>
      </c>
      <c r="P575" s="33">
        <f>Inventory[[#This Row],[Total Price GBP]]/USDtoGBP</f>
        <v>1.0209586789548213</v>
      </c>
      <c r="Q575" s="33">
        <f>Inventory[[#This Row],[Total Price GBP]]/ CADtoGBP</f>
        <v>1.3068857993658345</v>
      </c>
      <c r="R575" s="33">
        <f>Inventory[[#This Row],[Total Price GBP]]/AUDtoGBP</f>
        <v>1.3376894891874413</v>
      </c>
      <c r="S575" s="33">
        <f>IFERROR(VLOOKUP(Inventory[[#This Row],[Assigned Item SKU]],skuQuantity[#All],2,FALSE),0)</f>
        <v>0</v>
      </c>
      <c r="T575" s="33" t="str">
        <f>PROPER(Inventory[[#This Row],[METAL]] &amp; " " &amp; Inventory[[#This Row],[Item Type]])</f>
        <v>925 Silver Extenders Set</v>
      </c>
      <c r="U575" s="33">
        <f>Inventory[[#This Row],[Quantity]]*Inventory[[#This Row],[Weight (g)]]</f>
        <v>0</v>
      </c>
      <c r="V575" s="33">
        <f>Inventory[[#This Row],[Total Price GBP]]*Inventory[[#This Row],[Quantity]]</f>
        <v>0</v>
      </c>
      <c r="W575" s="33">
        <f>Inventory[[#This Row],[Total Cost GBP]]/EURtoGBP</f>
        <v>0</v>
      </c>
      <c r="X575" s="33">
        <f>Inventory[[#This Row],[Total Cost GBP]]/USDtoGBP</f>
        <v>0</v>
      </c>
      <c r="Y575" s="33">
        <f>Inventory[[#This Row],[Total Cost GBP]]/CADtoGBP</f>
        <v>0</v>
      </c>
      <c r="Z575" s="33">
        <f>Inventory[[#This Row],[Total Cost GBP]]*AUDtoGBP</f>
        <v>0</v>
      </c>
      <c r="AA575" s="33"/>
      <c r="AB575" s="33"/>
    </row>
    <row r="576" spans="1:28" x14ac:dyDescent="0.25">
      <c r="A576" t="s">
        <v>1334</v>
      </c>
      <c r="B576" t="s">
        <v>1331</v>
      </c>
      <c r="C576" t="s">
        <v>113</v>
      </c>
      <c r="D576" t="s">
        <v>1332</v>
      </c>
      <c r="E576">
        <v>0.46</v>
      </c>
      <c r="F576" t="s">
        <v>116</v>
      </c>
      <c r="G576" t="s">
        <v>3293</v>
      </c>
      <c r="H576">
        <v>0.87867868000000005</v>
      </c>
      <c r="I576" t="str">
        <f>IF(Inventory[[#This Row],[METAL]] = "925 Silver",  "7113.11.00"," 7113.19.00")</f>
        <v>7113.11.00</v>
      </c>
      <c r="J576" t="str">
        <f>IF(Inventory[[#This Row],[METAL]]= "925 Silver", "7113.11.10.00"," 7113.19.10.00")</f>
        <v>7113.11.10.00</v>
      </c>
      <c r="K576" t="str">
        <f>IF(Inventory[[#This Row],[METAL]] = "925 Silver",  "7113.11.00"," 7113.19.00")</f>
        <v>7113.11.00</v>
      </c>
      <c r="L576" s="106" t="str">
        <f>PROPER(Inventory[[#This Row],[METAL]] &amp; " " &amp; Inventory[[#This Row],[Item Type]])</f>
        <v>925 Silver Extenders Set</v>
      </c>
      <c r="M576" s="106" t="str">
        <f>IFERROR(VLOOKUP(Inventory[[#This Row],[Short Description]],Map!$G$12:$H$32,2,FALSE), IF(F575 = "925 Silver", "7113.11.10.00", "7113.19.29.00"))</f>
        <v>7113.11.10.00</v>
      </c>
      <c r="N576" s="106" t="str">
        <f>Inventory[[#This Row],[ASIN]] &amp; " " &amp; Inventory[[#This Row],[Short Description]]</f>
        <v>EBAY Extender Cable - Silver - 5 mm spring ring</v>
      </c>
      <c r="O576" s="33">
        <f>Inventory[[#This Row],[Total Price GBP]]/ EURtoGBP</f>
        <v>0.99740475501296877</v>
      </c>
      <c r="P576" s="33">
        <f>Inventory[[#This Row],[Total Price GBP]]/USDtoGBP</f>
        <v>1.2045224905857985</v>
      </c>
      <c r="Q576" s="33">
        <f>Inventory[[#This Row],[Total Price GBP]]/ CADtoGBP</f>
        <v>1.5418580305080165</v>
      </c>
      <c r="R576" s="33">
        <f>Inventory[[#This Row],[Total Price GBP]]/AUDtoGBP</f>
        <v>1.57820008621309</v>
      </c>
      <c r="S576" s="33">
        <f>IFERROR(VLOOKUP(Inventory[[#This Row],[Assigned Item SKU]],skuQuantity[#All],2,FALSE),0)</f>
        <v>0</v>
      </c>
      <c r="T576" s="33" t="str">
        <f>PROPER(Inventory[[#This Row],[METAL]] &amp; " " &amp; Inventory[[#This Row],[Item Type]])</f>
        <v>925 Silver Extenders Set</v>
      </c>
      <c r="U576" s="33">
        <f>Inventory[[#This Row],[Quantity]]*Inventory[[#This Row],[Weight (g)]]</f>
        <v>0</v>
      </c>
      <c r="V576" s="33">
        <f>Inventory[[#This Row],[Total Price GBP]]*Inventory[[#This Row],[Quantity]]</f>
        <v>0</v>
      </c>
      <c r="W576" s="33">
        <f>Inventory[[#This Row],[Total Cost GBP]]/EURtoGBP</f>
        <v>0</v>
      </c>
      <c r="X576" s="33">
        <f>Inventory[[#This Row],[Total Cost GBP]]/USDtoGBP</f>
        <v>0</v>
      </c>
      <c r="Y576" s="33">
        <f>Inventory[[#This Row],[Total Cost GBP]]/CADtoGBP</f>
        <v>0</v>
      </c>
      <c r="Z576" s="33">
        <f>Inventory[[#This Row],[Total Cost GBP]]*AUDtoGBP</f>
        <v>0</v>
      </c>
      <c r="AA576" s="33"/>
      <c r="AB576" s="33"/>
    </row>
    <row r="577" spans="1:28" x14ac:dyDescent="0.25">
      <c r="A577" t="s">
        <v>1335</v>
      </c>
      <c r="B577" t="s">
        <v>1331</v>
      </c>
      <c r="C577" t="s">
        <v>113</v>
      </c>
      <c r="D577" t="s">
        <v>1336</v>
      </c>
      <c r="E577">
        <v>0.25</v>
      </c>
      <c r="F577" t="s">
        <v>116</v>
      </c>
      <c r="G577" t="s">
        <v>3293</v>
      </c>
      <c r="H577">
        <v>0.65667549999999997</v>
      </c>
      <c r="I577" t="str">
        <f>IF(Inventory[[#This Row],[METAL]] = "925 Silver",  "7113.11.00"," 7113.19.00")</f>
        <v>7113.11.00</v>
      </c>
      <c r="J577" t="str">
        <f>IF(Inventory[[#This Row],[METAL]]= "925 Silver", "7113.11.10.00"," 7113.19.10.00")</f>
        <v>7113.11.10.00</v>
      </c>
      <c r="K577" t="str">
        <f>IF(Inventory[[#This Row],[METAL]] = "925 Silver",  "7113.11.00"," 7113.19.00")</f>
        <v>7113.11.00</v>
      </c>
      <c r="L577" s="106" t="str">
        <f>PROPER(Inventory[[#This Row],[METAL]] &amp; " " &amp; Inventory[[#This Row],[Item Type]])</f>
        <v>925 Silver Extenders Set</v>
      </c>
      <c r="M577" s="106" t="str">
        <f>IFERROR(VLOOKUP(Inventory[[#This Row],[Short Description]],Map!$G$12:$H$32,2,FALSE), IF(F576 = "925 Silver", "7113.11.10.00", "7113.19.29.00"))</f>
        <v>7113.11.10.00</v>
      </c>
      <c r="N577" s="106" t="str">
        <f>Inventory[[#This Row],[ASIN]] &amp; " " &amp; Inventory[[#This Row],[Short Description]]</f>
        <v>EBAY Extender Cable - Rhodium Plated - 5 mm spring ring</v>
      </c>
      <c r="O577" s="33">
        <f>Inventory[[#This Row],[Total Price GBP]]/ EURtoGBP</f>
        <v>0.74540475501296866</v>
      </c>
      <c r="P577" s="33">
        <f>Inventory[[#This Row],[Total Price GBP]]/USDtoGBP</f>
        <v>0.90019301340812596</v>
      </c>
      <c r="Q577" s="33">
        <f>Inventory[[#This Row],[Total Price GBP]]/ CADtoGBP</f>
        <v>1.1522988051933465</v>
      </c>
      <c r="R577" s="33">
        <f>Inventory[[#This Row],[Total Price GBP]]/AUDtoGBP</f>
        <v>1.1794588332495148</v>
      </c>
      <c r="S577" s="33">
        <f>IFERROR(VLOOKUP(Inventory[[#This Row],[Assigned Item SKU]],skuQuantity[#All],2,FALSE),0)</f>
        <v>0</v>
      </c>
      <c r="T577" s="33" t="str">
        <f>PROPER(Inventory[[#This Row],[METAL]] &amp; " " &amp; Inventory[[#This Row],[Item Type]])</f>
        <v>925 Silver Extenders Set</v>
      </c>
      <c r="U577" s="33">
        <f>Inventory[[#This Row],[Quantity]]*Inventory[[#This Row],[Weight (g)]]</f>
        <v>0</v>
      </c>
      <c r="V577" s="33">
        <f>Inventory[[#This Row],[Total Price GBP]]*Inventory[[#This Row],[Quantity]]</f>
        <v>0</v>
      </c>
      <c r="W577" s="33">
        <f>Inventory[[#This Row],[Total Cost GBP]]/EURtoGBP</f>
        <v>0</v>
      </c>
      <c r="X577" s="33">
        <f>Inventory[[#This Row],[Total Cost GBP]]/USDtoGBP</f>
        <v>0</v>
      </c>
      <c r="Y577" s="33">
        <f>Inventory[[#This Row],[Total Cost GBP]]/CADtoGBP</f>
        <v>0</v>
      </c>
      <c r="Z577" s="33">
        <f>Inventory[[#This Row],[Total Cost GBP]]*AUDtoGBP</f>
        <v>0</v>
      </c>
      <c r="AA577" s="33"/>
      <c r="AB577" s="33"/>
    </row>
    <row r="578" spans="1:28" x14ac:dyDescent="0.25">
      <c r="A578" t="s">
        <v>1337</v>
      </c>
      <c r="B578" t="s">
        <v>1331</v>
      </c>
      <c r="C578" t="s">
        <v>113</v>
      </c>
      <c r="D578" t="s">
        <v>1336</v>
      </c>
      <c r="E578">
        <v>0.35</v>
      </c>
      <c r="F578" t="s">
        <v>116</v>
      </c>
      <c r="G578" t="s">
        <v>3293</v>
      </c>
      <c r="H578">
        <v>0.7817725299999998</v>
      </c>
      <c r="I578" t="str">
        <f>IF(Inventory[[#This Row],[METAL]] = "925 Silver",  "7113.11.00"," 7113.19.00")</f>
        <v>7113.11.00</v>
      </c>
      <c r="J578" t="str">
        <f>IF(Inventory[[#This Row],[METAL]]= "925 Silver", "7113.11.10.00"," 7113.19.10.00")</f>
        <v>7113.11.10.00</v>
      </c>
      <c r="K578" t="str">
        <f>IF(Inventory[[#This Row],[METAL]] = "925 Silver",  "7113.11.00"," 7113.19.00")</f>
        <v>7113.11.00</v>
      </c>
      <c r="L578" s="106" t="str">
        <f>PROPER(Inventory[[#This Row],[METAL]] &amp; " " &amp; Inventory[[#This Row],[Item Type]])</f>
        <v>925 Silver Extenders Set</v>
      </c>
      <c r="M578" s="106" t="str">
        <f>IFERROR(VLOOKUP(Inventory[[#This Row],[Short Description]],Map!$G$12:$H$32,2,FALSE), IF(F577 = "925 Silver", "7113.11.10.00", "7113.19.29.00"))</f>
        <v>7113.11.10.00</v>
      </c>
      <c r="N578" s="106" t="str">
        <f>Inventory[[#This Row],[ASIN]] &amp; " " &amp; Inventory[[#This Row],[Short Description]]</f>
        <v>EBAY Extender Cable - Rhodium Plated - 5 mm spring ring</v>
      </c>
      <c r="O578" s="33">
        <f>Inventory[[#This Row],[Total Price GBP]]/ EURtoGBP</f>
        <v>0.88740475501296856</v>
      </c>
      <c r="P578" s="33">
        <f>Inventory[[#This Row],[Total Price GBP]]/USDtoGBP</f>
        <v>1.0716802584844332</v>
      </c>
      <c r="Q578" s="33">
        <f>Inventory[[#This Row],[Total Price GBP]]/ CADtoGBP</f>
        <v>1.3718123369182793</v>
      </c>
      <c r="R578" s="33">
        <f>Inventory[[#This Row],[Total Price GBP]]/AUDtoGBP</f>
        <v>1.4041463646813703</v>
      </c>
      <c r="S578" s="33">
        <f>IFERROR(VLOOKUP(Inventory[[#This Row],[Assigned Item SKU]],skuQuantity[#All],2,FALSE),0)</f>
        <v>0</v>
      </c>
      <c r="T578" s="33" t="str">
        <f>PROPER(Inventory[[#This Row],[METAL]] &amp; " " &amp; Inventory[[#This Row],[Item Type]])</f>
        <v>925 Silver Extenders Set</v>
      </c>
      <c r="U578" s="33">
        <f>Inventory[[#This Row],[Quantity]]*Inventory[[#This Row],[Weight (g)]]</f>
        <v>0</v>
      </c>
      <c r="V578" s="33">
        <f>Inventory[[#This Row],[Total Price GBP]]*Inventory[[#This Row],[Quantity]]</f>
        <v>0</v>
      </c>
      <c r="W578" s="33">
        <f>Inventory[[#This Row],[Total Cost GBP]]/EURtoGBP</f>
        <v>0</v>
      </c>
      <c r="X578" s="33">
        <f>Inventory[[#This Row],[Total Cost GBP]]/USDtoGBP</f>
        <v>0</v>
      </c>
      <c r="Y578" s="33">
        <f>Inventory[[#This Row],[Total Cost GBP]]/CADtoGBP</f>
        <v>0</v>
      </c>
      <c r="Z578" s="33">
        <f>Inventory[[#This Row],[Total Cost GBP]]*AUDtoGBP</f>
        <v>0</v>
      </c>
      <c r="AA578" s="33"/>
      <c r="AB578" s="33"/>
    </row>
    <row r="579" spans="1:28" x14ac:dyDescent="0.25">
      <c r="A579" t="s">
        <v>1338</v>
      </c>
      <c r="B579" t="s">
        <v>1331</v>
      </c>
      <c r="C579" t="s">
        <v>113</v>
      </c>
      <c r="D579" t="s">
        <v>1336</v>
      </c>
      <c r="E579">
        <v>0.41</v>
      </c>
      <c r="F579" t="s">
        <v>116</v>
      </c>
      <c r="G579" t="s">
        <v>3293</v>
      </c>
      <c r="H579">
        <v>0.8471401329999998</v>
      </c>
      <c r="I579" t="str">
        <f>IF(Inventory[[#This Row],[METAL]] = "925 Silver",  "7113.11.00"," 7113.19.00")</f>
        <v>7113.11.00</v>
      </c>
      <c r="J579" t="str">
        <f>IF(Inventory[[#This Row],[METAL]]= "925 Silver", "7113.11.10.00"," 7113.19.10.00")</f>
        <v>7113.11.10.00</v>
      </c>
      <c r="K579" t="str">
        <f>IF(Inventory[[#This Row],[METAL]] = "925 Silver",  "7113.11.00"," 7113.19.00")</f>
        <v>7113.11.00</v>
      </c>
      <c r="L579" s="106" t="str">
        <f>PROPER(Inventory[[#This Row],[METAL]] &amp; " " &amp; Inventory[[#This Row],[Item Type]])</f>
        <v>925 Silver Extenders Set</v>
      </c>
      <c r="M579" s="106" t="str">
        <f>IFERROR(VLOOKUP(Inventory[[#This Row],[Short Description]],Map!$G$12:$H$32,2,FALSE), IF(F578 = "925 Silver", "7113.11.10.00", "7113.19.29.00"))</f>
        <v>7113.11.10.00</v>
      </c>
      <c r="N579" s="106" t="str">
        <f>Inventory[[#This Row],[ASIN]] &amp; " " &amp; Inventory[[#This Row],[Short Description]]</f>
        <v>EBAY Extender Cable - Rhodium Plated - 5 mm spring ring</v>
      </c>
      <c r="O579" s="33">
        <f>Inventory[[#This Row],[Total Price GBP]]/ EURtoGBP</f>
        <v>0.96160475501296849</v>
      </c>
      <c r="P579" s="33">
        <f>Inventory[[#This Row],[Total Price GBP]]/USDtoGBP</f>
        <v>1.1612883823200812</v>
      </c>
      <c r="Q579" s="33">
        <f>Inventory[[#This Row],[Total Price GBP]]/ CADtoGBP</f>
        <v>1.4865158865942654</v>
      </c>
      <c r="R579" s="33">
        <f>Inventory[[#This Row],[Total Price GBP]]/AUDtoGBP</f>
        <v>1.5215535113873118</v>
      </c>
      <c r="S579" s="33">
        <f>IFERROR(VLOOKUP(Inventory[[#This Row],[Assigned Item SKU]],skuQuantity[#All],2,FALSE),0)</f>
        <v>0</v>
      </c>
      <c r="T579" s="33" t="str">
        <f>PROPER(Inventory[[#This Row],[METAL]] &amp; " " &amp; Inventory[[#This Row],[Item Type]])</f>
        <v>925 Silver Extenders Set</v>
      </c>
      <c r="U579" s="33">
        <f>Inventory[[#This Row],[Quantity]]*Inventory[[#This Row],[Weight (g)]]</f>
        <v>0</v>
      </c>
      <c r="V579" s="33">
        <f>Inventory[[#This Row],[Total Price GBP]]*Inventory[[#This Row],[Quantity]]</f>
        <v>0</v>
      </c>
      <c r="W579" s="33">
        <f>Inventory[[#This Row],[Total Cost GBP]]/EURtoGBP</f>
        <v>0</v>
      </c>
      <c r="X579" s="33">
        <f>Inventory[[#This Row],[Total Cost GBP]]/USDtoGBP</f>
        <v>0</v>
      </c>
      <c r="Y579" s="33">
        <f>Inventory[[#This Row],[Total Cost GBP]]/CADtoGBP</f>
        <v>0</v>
      </c>
      <c r="Z579" s="33">
        <f>Inventory[[#This Row],[Total Cost GBP]]*AUDtoGBP</f>
        <v>0</v>
      </c>
      <c r="AA579" s="33"/>
      <c r="AB579" s="33"/>
    </row>
    <row r="580" spans="1:28" x14ac:dyDescent="0.25">
      <c r="A580" t="s">
        <v>1339</v>
      </c>
      <c r="B580" t="s">
        <v>1331</v>
      </c>
      <c r="C580" t="s">
        <v>113</v>
      </c>
      <c r="D580" t="s">
        <v>1340</v>
      </c>
      <c r="E580">
        <v>0.25</v>
      </c>
      <c r="F580" t="s">
        <v>116</v>
      </c>
      <c r="G580" t="s">
        <v>3293</v>
      </c>
      <c r="H580">
        <v>0.68530686249999995</v>
      </c>
      <c r="I580" t="str">
        <f>IF(Inventory[[#This Row],[METAL]] = "925 Silver",  "7113.11.00"," 7113.19.00")</f>
        <v>7113.11.00</v>
      </c>
      <c r="J580" t="str">
        <f>IF(Inventory[[#This Row],[METAL]]= "925 Silver", "7113.11.10.00"," 7113.19.10.00")</f>
        <v>7113.11.10.00</v>
      </c>
      <c r="K580" t="str">
        <f>IF(Inventory[[#This Row],[METAL]] = "925 Silver",  "7113.11.00"," 7113.19.00")</f>
        <v>7113.11.00</v>
      </c>
      <c r="L580" s="106" t="str">
        <f>PROPER(Inventory[[#This Row],[METAL]] &amp; " " &amp; Inventory[[#This Row],[Item Type]])</f>
        <v>925 Silver Extenders Set</v>
      </c>
      <c r="M580" s="106" t="str">
        <f>IFERROR(VLOOKUP(Inventory[[#This Row],[Short Description]],Map!$G$12:$H$32,2,FALSE), IF(F579 = "925 Silver", "7113.11.10.00", "7113.19.29.00"))</f>
        <v>7113.11.10.00</v>
      </c>
      <c r="N580" s="106" t="str">
        <f>Inventory[[#This Row],[ASIN]] &amp; " " &amp; Inventory[[#This Row],[Short Description]]</f>
        <v>EBAY Extender Cable - Gold Plated - 5 mm spring ring</v>
      </c>
      <c r="O580" s="33">
        <f>Inventory[[#This Row],[Total Price GBP]]/ EURtoGBP</f>
        <v>0.77790475501296863</v>
      </c>
      <c r="P580" s="33">
        <f>Inventory[[#This Row],[Total Price GBP]]/USDtoGBP</f>
        <v>0.93944185471080199</v>
      </c>
      <c r="Q580" s="33">
        <f>Inventory[[#This Row],[Total Price GBP]]/ CADtoGBP</f>
        <v>1.2025395782994051</v>
      </c>
      <c r="R580" s="33">
        <f>Inventory[[#This Row],[Total Price GBP]]/AUDtoGBP</f>
        <v>1.2308837964293411</v>
      </c>
      <c r="S580" s="33">
        <f>IFERROR(VLOOKUP(Inventory[[#This Row],[Assigned Item SKU]],skuQuantity[#All],2,FALSE),0)</f>
        <v>0</v>
      </c>
      <c r="T580" s="33" t="str">
        <f>PROPER(Inventory[[#This Row],[METAL]] &amp; " " &amp; Inventory[[#This Row],[Item Type]])</f>
        <v>925 Silver Extenders Set</v>
      </c>
      <c r="U580" s="33">
        <f>Inventory[[#This Row],[Quantity]]*Inventory[[#This Row],[Weight (g)]]</f>
        <v>0</v>
      </c>
      <c r="V580" s="33">
        <f>Inventory[[#This Row],[Total Price GBP]]*Inventory[[#This Row],[Quantity]]</f>
        <v>0</v>
      </c>
      <c r="W580" s="33">
        <f>Inventory[[#This Row],[Total Cost GBP]]/EURtoGBP</f>
        <v>0</v>
      </c>
      <c r="X580" s="33">
        <f>Inventory[[#This Row],[Total Cost GBP]]/USDtoGBP</f>
        <v>0</v>
      </c>
      <c r="Y580" s="33">
        <f>Inventory[[#This Row],[Total Cost GBP]]/CADtoGBP</f>
        <v>0</v>
      </c>
      <c r="Z580" s="33">
        <f>Inventory[[#This Row],[Total Cost GBP]]*AUDtoGBP</f>
        <v>0</v>
      </c>
      <c r="AA580" s="33"/>
      <c r="AB580" s="33"/>
    </row>
    <row r="581" spans="1:28" x14ac:dyDescent="0.25">
      <c r="A581" t="s">
        <v>1341</v>
      </c>
      <c r="B581" t="s">
        <v>1331</v>
      </c>
      <c r="C581" t="s">
        <v>113</v>
      </c>
      <c r="D581" t="s">
        <v>1340</v>
      </c>
      <c r="E581">
        <v>0.35</v>
      </c>
      <c r="F581" t="s">
        <v>116</v>
      </c>
      <c r="G581" t="s">
        <v>3293</v>
      </c>
      <c r="H581">
        <v>0.82185643750000004</v>
      </c>
      <c r="I581" t="str">
        <f>IF(Inventory[[#This Row],[METAL]] = "925 Silver",  "7113.11.00"," 7113.19.00")</f>
        <v>7113.11.00</v>
      </c>
      <c r="J581" t="str">
        <f>IF(Inventory[[#This Row],[METAL]]= "925 Silver", "7113.11.10.00"," 7113.19.10.00")</f>
        <v>7113.11.10.00</v>
      </c>
      <c r="K581" t="str">
        <f>IF(Inventory[[#This Row],[METAL]] = "925 Silver",  "7113.11.00"," 7113.19.00")</f>
        <v>7113.11.00</v>
      </c>
      <c r="L581" s="106" t="str">
        <f>PROPER(Inventory[[#This Row],[METAL]] &amp; " " &amp; Inventory[[#This Row],[Item Type]])</f>
        <v>925 Silver Extenders Set</v>
      </c>
      <c r="M581" s="106" t="str">
        <f>IFERROR(VLOOKUP(Inventory[[#This Row],[Short Description]],Map!$G$12:$H$32,2,FALSE), IF(F580 = "925 Silver", "7113.11.10.00", "7113.19.29.00"))</f>
        <v>7113.11.10.00</v>
      </c>
      <c r="N581" s="106" t="str">
        <f>Inventory[[#This Row],[ASIN]] &amp; " " &amp; Inventory[[#This Row],[Short Description]]</f>
        <v>EBAY Extender Cable - Gold Plated - 5 mm spring ring</v>
      </c>
      <c r="O581" s="33">
        <f>Inventory[[#This Row],[Total Price GBP]]/ EURtoGBP</f>
        <v>0.93290475501296877</v>
      </c>
      <c r="P581" s="33">
        <f>Inventory[[#This Row],[Total Price GBP]]/USDtoGBP</f>
        <v>1.1266286363081799</v>
      </c>
      <c r="Q581" s="33">
        <f>Inventory[[#This Row],[Total Price GBP]]/ CADtoGBP</f>
        <v>1.4421494192667617</v>
      </c>
      <c r="R581" s="33">
        <f>Inventory[[#This Row],[Total Price GBP]]/AUDtoGBP</f>
        <v>1.4761413131331274</v>
      </c>
      <c r="S581" s="33">
        <f>IFERROR(VLOOKUP(Inventory[[#This Row],[Assigned Item SKU]],skuQuantity[#All],2,FALSE),0)</f>
        <v>0</v>
      </c>
      <c r="T581" s="33" t="str">
        <f>PROPER(Inventory[[#This Row],[METAL]] &amp; " " &amp; Inventory[[#This Row],[Item Type]])</f>
        <v>925 Silver Extenders Set</v>
      </c>
      <c r="U581" s="33">
        <f>Inventory[[#This Row],[Quantity]]*Inventory[[#This Row],[Weight (g)]]</f>
        <v>0</v>
      </c>
      <c r="V581" s="33">
        <f>Inventory[[#This Row],[Total Price GBP]]*Inventory[[#This Row],[Quantity]]</f>
        <v>0</v>
      </c>
      <c r="W581" s="33">
        <f>Inventory[[#This Row],[Total Cost GBP]]/EURtoGBP</f>
        <v>0</v>
      </c>
      <c r="X581" s="33">
        <f>Inventory[[#This Row],[Total Cost GBP]]/USDtoGBP</f>
        <v>0</v>
      </c>
      <c r="Y581" s="33">
        <f>Inventory[[#This Row],[Total Cost GBP]]/CADtoGBP</f>
        <v>0</v>
      </c>
      <c r="Z581" s="33">
        <f>Inventory[[#This Row],[Total Cost GBP]]*AUDtoGBP</f>
        <v>0</v>
      </c>
      <c r="AA581" s="33"/>
      <c r="AB581" s="33"/>
    </row>
    <row r="582" spans="1:28" x14ac:dyDescent="0.25">
      <c r="A582" t="s">
        <v>1342</v>
      </c>
      <c r="B582" t="s">
        <v>1331</v>
      </c>
      <c r="C582" t="s">
        <v>113</v>
      </c>
      <c r="D582" t="s">
        <v>1340</v>
      </c>
      <c r="E582">
        <v>0.46</v>
      </c>
      <c r="F582" t="s">
        <v>116</v>
      </c>
      <c r="G582" t="s">
        <v>3293</v>
      </c>
      <c r="H582">
        <v>0.97998965500000002</v>
      </c>
      <c r="I582" t="str">
        <f>IF(Inventory[[#This Row],[METAL]] = "925 Silver",  "7113.11.00"," 7113.19.00")</f>
        <v>7113.11.00</v>
      </c>
      <c r="J582" t="str">
        <f>IF(Inventory[[#This Row],[METAL]]= "925 Silver", "7113.11.10.00"," 7113.19.10.00")</f>
        <v>7113.11.10.00</v>
      </c>
      <c r="K582" t="str">
        <f>IF(Inventory[[#This Row],[METAL]] = "925 Silver",  "7113.11.00"," 7113.19.00")</f>
        <v>7113.11.00</v>
      </c>
      <c r="L582" s="106" t="str">
        <f>PROPER(Inventory[[#This Row],[METAL]] &amp; " " &amp; Inventory[[#This Row],[Item Type]])</f>
        <v>925 Silver Extenders Set</v>
      </c>
      <c r="M582" s="106" t="str">
        <f>IFERROR(VLOOKUP(Inventory[[#This Row],[Short Description]],Map!$G$12:$H$32,2,FALSE), IF(F581 = "925 Silver", "7113.11.10.00", "7113.19.29.00"))</f>
        <v>7113.11.10.00</v>
      </c>
      <c r="N582" s="106" t="str">
        <f>Inventory[[#This Row],[ASIN]] &amp; " " &amp; Inventory[[#This Row],[Short Description]]</f>
        <v>EBAY Extender Cable - Gold Plated - 5 mm spring ring</v>
      </c>
      <c r="O582" s="33">
        <f>Inventory[[#This Row],[Total Price GBP]]/ EURtoGBP</f>
        <v>1.1124047550129688</v>
      </c>
      <c r="P582" s="33">
        <f>Inventory[[#This Row],[Total Price GBP]]/USDtoGBP</f>
        <v>1.3434030059644981</v>
      </c>
      <c r="Q582" s="33">
        <f>Inventory[[#This Row],[Total Price GBP]]/ CADtoGBP</f>
        <v>1.7196330738063776</v>
      </c>
      <c r="R582" s="33">
        <f>Inventory[[#This Row],[Total Price GBP]]/AUDtoGBP</f>
        <v>1.7601653405417055</v>
      </c>
      <c r="S582" s="33">
        <f>IFERROR(VLOOKUP(Inventory[[#This Row],[Assigned Item SKU]],skuQuantity[#All],2,FALSE),0)</f>
        <v>0</v>
      </c>
      <c r="T582" s="33" t="str">
        <f>PROPER(Inventory[[#This Row],[METAL]] &amp; " " &amp; Inventory[[#This Row],[Item Type]])</f>
        <v>925 Silver Extenders Set</v>
      </c>
      <c r="U582" s="33">
        <f>Inventory[[#This Row],[Quantity]]*Inventory[[#This Row],[Weight (g)]]</f>
        <v>0</v>
      </c>
      <c r="V582" s="33">
        <f>Inventory[[#This Row],[Total Price GBP]]*Inventory[[#This Row],[Quantity]]</f>
        <v>0</v>
      </c>
      <c r="W582" s="33">
        <f>Inventory[[#This Row],[Total Cost GBP]]/EURtoGBP</f>
        <v>0</v>
      </c>
      <c r="X582" s="33">
        <f>Inventory[[#This Row],[Total Cost GBP]]/USDtoGBP</f>
        <v>0</v>
      </c>
      <c r="Y582" s="33">
        <f>Inventory[[#This Row],[Total Cost GBP]]/CADtoGBP</f>
        <v>0</v>
      </c>
      <c r="Z582" s="33">
        <f>Inventory[[#This Row],[Total Cost GBP]]*AUDtoGBP</f>
        <v>0</v>
      </c>
      <c r="AA582" s="33"/>
      <c r="AB582" s="33"/>
    </row>
    <row r="583" spans="1:28" x14ac:dyDescent="0.25">
      <c r="A583" t="s">
        <v>1343</v>
      </c>
      <c r="B583" t="s">
        <v>1331</v>
      </c>
      <c r="C583" t="s">
        <v>113</v>
      </c>
      <c r="D583" t="s">
        <v>1344</v>
      </c>
      <c r="E583">
        <v>0.24</v>
      </c>
      <c r="F583" t="s">
        <v>116</v>
      </c>
      <c r="G583" t="s">
        <v>3293</v>
      </c>
      <c r="H583">
        <v>0.66548514999999997</v>
      </c>
      <c r="I583" t="str">
        <f>IF(Inventory[[#This Row],[METAL]] = "925 Silver",  "7113.11.00"," 7113.19.00")</f>
        <v>7113.11.00</v>
      </c>
      <c r="J583" t="str">
        <f>IF(Inventory[[#This Row],[METAL]]= "925 Silver", "7113.11.10.00"," 7113.19.10.00")</f>
        <v>7113.11.10.00</v>
      </c>
      <c r="K583" t="str">
        <f>IF(Inventory[[#This Row],[METAL]] = "925 Silver",  "7113.11.00"," 7113.19.00")</f>
        <v>7113.11.00</v>
      </c>
      <c r="L583" s="106" t="str">
        <f>PROPER(Inventory[[#This Row],[METAL]] &amp; " " &amp; Inventory[[#This Row],[Item Type]])</f>
        <v>925 Silver Extenders Set</v>
      </c>
      <c r="M583" s="106" t="str">
        <f>IFERROR(VLOOKUP(Inventory[[#This Row],[Short Description]],Map!$G$12:$H$32,2,FALSE), IF(F582 = "925 Silver", "7113.11.10.00", "7113.19.29.00"))</f>
        <v>7113.11.10.00</v>
      </c>
      <c r="N583" s="106" t="str">
        <f>Inventory[[#This Row],[ASIN]] &amp; " " &amp; Inventory[[#This Row],[Short Description]]</f>
        <v>EBAY Extender Cable - Rose Plated - 5 mm spring ring</v>
      </c>
      <c r="O583" s="33">
        <f>Inventory[[#This Row],[Total Price GBP]]/ EURtoGBP</f>
        <v>0.75540475501296867</v>
      </c>
      <c r="P583" s="33">
        <f>Inventory[[#This Row],[Total Price GBP]]/USDtoGBP</f>
        <v>0.91226957996279556</v>
      </c>
      <c r="Q583" s="33">
        <f>Inventory[[#This Row],[Total Price GBP]]/ CADtoGBP</f>
        <v>1.1677575046105955</v>
      </c>
      <c r="R583" s="33">
        <f>Inventory[[#This Row],[Total Price GBP]]/AUDtoGBP</f>
        <v>1.1952818988433076</v>
      </c>
      <c r="S583" s="33">
        <f>IFERROR(VLOOKUP(Inventory[[#This Row],[Assigned Item SKU]],skuQuantity[#All],2,FALSE),0)</f>
        <v>0</v>
      </c>
      <c r="T583" s="33" t="str">
        <f>PROPER(Inventory[[#This Row],[METAL]] &amp; " " &amp; Inventory[[#This Row],[Item Type]])</f>
        <v>925 Silver Extenders Set</v>
      </c>
      <c r="U583" s="33">
        <f>Inventory[[#This Row],[Quantity]]*Inventory[[#This Row],[Weight (g)]]</f>
        <v>0</v>
      </c>
      <c r="V583" s="33">
        <f>Inventory[[#This Row],[Total Price GBP]]*Inventory[[#This Row],[Quantity]]</f>
        <v>0</v>
      </c>
      <c r="W583" s="33">
        <f>Inventory[[#This Row],[Total Cost GBP]]/EURtoGBP</f>
        <v>0</v>
      </c>
      <c r="X583" s="33">
        <f>Inventory[[#This Row],[Total Cost GBP]]/USDtoGBP</f>
        <v>0</v>
      </c>
      <c r="Y583" s="33">
        <f>Inventory[[#This Row],[Total Cost GBP]]/CADtoGBP</f>
        <v>0</v>
      </c>
      <c r="Z583" s="33">
        <f>Inventory[[#This Row],[Total Cost GBP]]*AUDtoGBP</f>
        <v>0</v>
      </c>
      <c r="AA583" s="33"/>
      <c r="AB583" s="33"/>
    </row>
    <row r="584" spans="1:28" x14ac:dyDescent="0.25">
      <c r="A584" t="s">
        <v>1345</v>
      </c>
      <c r="B584" t="s">
        <v>1331</v>
      </c>
      <c r="C584" t="s">
        <v>113</v>
      </c>
      <c r="D584" t="s">
        <v>1344</v>
      </c>
      <c r="E584">
        <v>0.35</v>
      </c>
      <c r="F584" t="s">
        <v>116</v>
      </c>
      <c r="G584" t="s">
        <v>3293</v>
      </c>
      <c r="H584">
        <v>0.82185643750000004</v>
      </c>
      <c r="I584" t="str">
        <f>IF(Inventory[[#This Row],[METAL]] = "925 Silver",  "7113.11.00"," 7113.19.00")</f>
        <v>7113.11.00</v>
      </c>
      <c r="J584" t="str">
        <f>IF(Inventory[[#This Row],[METAL]]= "925 Silver", "7113.11.10.00"," 7113.19.10.00")</f>
        <v>7113.11.10.00</v>
      </c>
      <c r="K584" t="str">
        <f>IF(Inventory[[#This Row],[METAL]] = "925 Silver",  "7113.11.00"," 7113.19.00")</f>
        <v>7113.11.00</v>
      </c>
      <c r="L584" s="106" t="str">
        <f>PROPER(Inventory[[#This Row],[METAL]] &amp; " " &amp; Inventory[[#This Row],[Item Type]])</f>
        <v>925 Silver Extenders Set</v>
      </c>
      <c r="M584" s="106" t="str">
        <f>IFERROR(VLOOKUP(Inventory[[#This Row],[Short Description]],Map!$G$12:$H$32,2,FALSE), IF(F583 = "925 Silver", "7113.11.10.00", "7113.19.29.00"))</f>
        <v>7113.11.10.00</v>
      </c>
      <c r="N584" s="106" t="str">
        <f>Inventory[[#This Row],[ASIN]] &amp; " " &amp; Inventory[[#This Row],[Short Description]]</f>
        <v>EBAY Extender Cable - Rose Plated - 5 mm spring ring</v>
      </c>
      <c r="O584" s="33">
        <f>Inventory[[#This Row],[Total Price GBP]]/ EURtoGBP</f>
        <v>0.93290475501296877</v>
      </c>
      <c r="P584" s="33">
        <f>Inventory[[#This Row],[Total Price GBP]]/USDtoGBP</f>
        <v>1.1266286363081799</v>
      </c>
      <c r="Q584" s="33">
        <f>Inventory[[#This Row],[Total Price GBP]]/ CADtoGBP</f>
        <v>1.4421494192667617</v>
      </c>
      <c r="R584" s="33">
        <f>Inventory[[#This Row],[Total Price GBP]]/AUDtoGBP</f>
        <v>1.4761413131331274</v>
      </c>
      <c r="S584" s="33">
        <f>IFERROR(VLOOKUP(Inventory[[#This Row],[Assigned Item SKU]],skuQuantity[#All],2,FALSE),0)</f>
        <v>0</v>
      </c>
      <c r="T584" s="33" t="str">
        <f>PROPER(Inventory[[#This Row],[METAL]] &amp; " " &amp; Inventory[[#This Row],[Item Type]])</f>
        <v>925 Silver Extenders Set</v>
      </c>
      <c r="U584" s="33">
        <f>Inventory[[#This Row],[Quantity]]*Inventory[[#This Row],[Weight (g)]]</f>
        <v>0</v>
      </c>
      <c r="V584" s="33">
        <f>Inventory[[#This Row],[Total Price GBP]]*Inventory[[#This Row],[Quantity]]</f>
        <v>0</v>
      </c>
      <c r="W584" s="33">
        <f>Inventory[[#This Row],[Total Cost GBP]]/EURtoGBP</f>
        <v>0</v>
      </c>
      <c r="X584" s="33">
        <f>Inventory[[#This Row],[Total Cost GBP]]/USDtoGBP</f>
        <v>0</v>
      </c>
      <c r="Y584" s="33">
        <f>Inventory[[#This Row],[Total Cost GBP]]/CADtoGBP</f>
        <v>0</v>
      </c>
      <c r="Z584" s="33">
        <f>Inventory[[#This Row],[Total Cost GBP]]*AUDtoGBP</f>
        <v>0</v>
      </c>
      <c r="AA584" s="33"/>
      <c r="AB584" s="33"/>
    </row>
    <row r="585" spans="1:28" x14ac:dyDescent="0.25">
      <c r="A585" t="s">
        <v>1346</v>
      </c>
      <c r="B585" t="s">
        <v>1331</v>
      </c>
      <c r="C585" t="s">
        <v>113</v>
      </c>
      <c r="D585" t="s">
        <v>1344</v>
      </c>
      <c r="E585">
        <v>0.45</v>
      </c>
      <c r="F585" t="s">
        <v>116</v>
      </c>
      <c r="G585" t="s">
        <v>3293</v>
      </c>
      <c r="H585">
        <v>0.96281083750000018</v>
      </c>
      <c r="I585" t="str">
        <f>IF(Inventory[[#This Row],[METAL]] = "925 Silver",  "7113.11.00"," 7113.19.00")</f>
        <v>7113.11.00</v>
      </c>
      <c r="J585" t="str">
        <f>IF(Inventory[[#This Row],[METAL]]= "925 Silver", "7113.11.10.00"," 7113.19.10.00")</f>
        <v>7113.11.10.00</v>
      </c>
      <c r="K585" t="str">
        <f>IF(Inventory[[#This Row],[METAL]] = "925 Silver",  "7113.11.00"," 7113.19.00")</f>
        <v>7113.11.00</v>
      </c>
      <c r="L585" s="106" t="str">
        <f>PROPER(Inventory[[#This Row],[METAL]] &amp; " " &amp; Inventory[[#This Row],[Item Type]])</f>
        <v>925 Silver Extenders Set</v>
      </c>
      <c r="M585" s="106" t="str">
        <f>IFERROR(VLOOKUP(Inventory[[#This Row],[Short Description]],Map!$G$12:$H$32,2,FALSE), IF(F584 = "925 Silver", "7113.11.10.00", "7113.19.29.00"))</f>
        <v>7113.11.10.00</v>
      </c>
      <c r="N585" s="106" t="str">
        <f>Inventory[[#This Row],[ASIN]] &amp; " " &amp; Inventory[[#This Row],[Short Description]]</f>
        <v>EBAY Extender Cable - Rose Plated - 5 mm spring ring</v>
      </c>
      <c r="O585" s="33">
        <f>Inventory[[#This Row],[Total Price GBP]]/ EURtoGBP</f>
        <v>1.0929047550129689</v>
      </c>
      <c r="P585" s="33">
        <f>Inventory[[#This Row],[Total Price GBP]]/USDtoGBP</f>
        <v>1.3198537011828928</v>
      </c>
      <c r="Q585" s="33">
        <f>Inventory[[#This Row],[Total Price GBP]]/ CADtoGBP</f>
        <v>1.6894886099427429</v>
      </c>
      <c r="R585" s="33">
        <f>Inventory[[#This Row],[Total Price GBP]]/AUDtoGBP</f>
        <v>1.7293103626338102</v>
      </c>
      <c r="S585" s="33">
        <f>IFERROR(VLOOKUP(Inventory[[#This Row],[Assigned Item SKU]],skuQuantity[#All],2,FALSE),0)</f>
        <v>0</v>
      </c>
      <c r="T585" s="33" t="str">
        <f>PROPER(Inventory[[#This Row],[METAL]] &amp; " " &amp; Inventory[[#This Row],[Item Type]])</f>
        <v>925 Silver Extenders Set</v>
      </c>
      <c r="U585" s="33">
        <f>Inventory[[#This Row],[Quantity]]*Inventory[[#This Row],[Weight (g)]]</f>
        <v>0</v>
      </c>
      <c r="V585" s="33">
        <f>Inventory[[#This Row],[Total Price GBP]]*Inventory[[#This Row],[Quantity]]</f>
        <v>0</v>
      </c>
      <c r="W585" s="33">
        <f>Inventory[[#This Row],[Total Cost GBP]]/EURtoGBP</f>
        <v>0</v>
      </c>
      <c r="X585" s="33">
        <f>Inventory[[#This Row],[Total Cost GBP]]/USDtoGBP</f>
        <v>0</v>
      </c>
      <c r="Y585" s="33">
        <f>Inventory[[#This Row],[Total Cost GBP]]/CADtoGBP</f>
        <v>0</v>
      </c>
      <c r="Z585" s="33">
        <f>Inventory[[#This Row],[Total Cost GBP]]*AUDtoGBP</f>
        <v>0</v>
      </c>
      <c r="AA585" s="33"/>
      <c r="AB585" s="33"/>
    </row>
    <row r="586" spans="1:28" x14ac:dyDescent="0.25">
      <c r="A586" t="s">
        <v>1347</v>
      </c>
      <c r="B586" t="s">
        <v>1348</v>
      </c>
      <c r="C586" t="s">
        <v>113</v>
      </c>
      <c r="D586" t="s">
        <v>1349</v>
      </c>
      <c r="E586">
        <v>13.76</v>
      </c>
      <c r="F586" t="s">
        <v>116</v>
      </c>
      <c r="G586" t="s">
        <v>102</v>
      </c>
      <c r="H586">
        <v>13.581101088</v>
      </c>
      <c r="I586" t="str">
        <f>IF(Inventory[[#This Row],[METAL]] = "925 Silver",  "7113.11.00"," 7113.19.00")</f>
        <v>7113.11.00</v>
      </c>
      <c r="J586" t="str">
        <f>IF(Inventory[[#This Row],[METAL]]= "925 Silver", "7113.11.10.00"," 7113.19.10.00")</f>
        <v>7113.11.10.00</v>
      </c>
      <c r="K586" t="str">
        <f>IF(Inventory[[#This Row],[METAL]] = "925 Silver",  "7113.11.00"," 7113.19.00")</f>
        <v>7113.11.00</v>
      </c>
      <c r="L586" s="106" t="str">
        <f>PROPER(Inventory[[#This Row],[METAL]] &amp; " " &amp; Inventory[[#This Row],[Item Type]])</f>
        <v>925 Silver Chain</v>
      </c>
      <c r="M586" s="106" t="str">
        <f>IFERROR(VLOOKUP(Inventory[[#This Row],[Short Description]],Map!$G$12:$H$32,2,FALSE), IF(F585 = "925 Silver", "7113.11.10.00", "7113.19.29.00"))</f>
        <v>7113.11.10.00</v>
      </c>
      <c r="N586" s="106" t="str">
        <f>Inventory[[#This Row],[ASIN]] &amp; " " &amp; Inventory[[#This Row],[Short Description]]</f>
        <v>B07RK8BTHX Chain - Super Flat Curb - Gauge 150 - Width 5 mm</v>
      </c>
      <c r="O586" s="33">
        <f>Inventory[[#This Row],[Total Price GBP]]/ EURtoGBP</f>
        <v>15.416164192675078</v>
      </c>
      <c r="P586" s="33">
        <f>Inventory[[#This Row],[Total Price GBP]]/USDtoGBP</f>
        <v>18.617433289055402</v>
      </c>
      <c r="Q586" s="33">
        <f>Inventory[[#This Row],[Total Price GBP]]/ CADtoGBP</f>
        <v>23.83138484215181</v>
      </c>
      <c r="R586" s="33">
        <f>Inventory[[#This Row],[Total Price GBP]]/AUDtoGBP</f>
        <v>24.393097722537536</v>
      </c>
      <c r="S586" s="33">
        <f>IFERROR(VLOOKUP(Inventory[[#This Row],[Assigned Item SKU]],skuQuantity[#All],2,FALSE),0)</f>
        <v>2</v>
      </c>
      <c r="T586" s="33" t="str">
        <f>PROPER(Inventory[[#This Row],[METAL]] &amp; " " &amp; Inventory[[#This Row],[Item Type]])</f>
        <v>925 Silver Chain</v>
      </c>
      <c r="U586" s="33">
        <f>Inventory[[#This Row],[Quantity]]*Inventory[[#This Row],[Weight (g)]]</f>
        <v>27.52</v>
      </c>
      <c r="V586" s="33">
        <f>Inventory[[#This Row],[Total Price GBP]]*Inventory[[#This Row],[Quantity]]</f>
        <v>27.162202176000001</v>
      </c>
      <c r="W586" s="33">
        <f>Inventory[[#This Row],[Total Cost GBP]]/EURtoGBP</f>
        <v>30.832328385350156</v>
      </c>
      <c r="X586" s="33">
        <f>Inventory[[#This Row],[Total Cost GBP]]/USDtoGBP</f>
        <v>37.234866578110804</v>
      </c>
      <c r="Y586" s="33">
        <f>Inventory[[#This Row],[Total Cost GBP]]/CADtoGBP</f>
        <v>47.662769684303619</v>
      </c>
      <c r="Z586" s="33">
        <f>Inventory[[#This Row],[Total Cost GBP]]*AUDtoGBP</f>
        <v>15.122827683509762</v>
      </c>
      <c r="AA586" s="33"/>
      <c r="AB586" s="33"/>
    </row>
    <row r="587" spans="1:28" x14ac:dyDescent="0.25">
      <c r="A587" t="s">
        <v>1350</v>
      </c>
      <c r="B587" t="s">
        <v>1351</v>
      </c>
      <c r="C587" t="s">
        <v>113</v>
      </c>
      <c r="D587" t="s">
        <v>1349</v>
      </c>
      <c r="E587">
        <v>17.82</v>
      </c>
      <c r="F587" t="s">
        <v>116</v>
      </c>
      <c r="G587" t="s">
        <v>102</v>
      </c>
      <c r="H587">
        <v>16.937225351999999</v>
      </c>
      <c r="I587" t="str">
        <f>IF(Inventory[[#This Row],[METAL]] = "925 Silver",  "7113.11.00"," 7113.19.00")</f>
        <v>7113.11.00</v>
      </c>
      <c r="J587" t="str">
        <f>IF(Inventory[[#This Row],[METAL]]= "925 Silver", "7113.11.10.00"," 7113.19.10.00")</f>
        <v>7113.11.10.00</v>
      </c>
      <c r="K587" t="str">
        <f>IF(Inventory[[#This Row],[METAL]] = "925 Silver",  "7113.11.00"," 7113.19.00")</f>
        <v>7113.11.00</v>
      </c>
      <c r="L587" s="106" t="str">
        <f>PROPER(Inventory[[#This Row],[METAL]] &amp; " " &amp; Inventory[[#This Row],[Item Type]])</f>
        <v>925 Silver Chain</v>
      </c>
      <c r="M587" s="106" t="str">
        <f>IFERROR(VLOOKUP(Inventory[[#This Row],[Short Description]],Map!$G$12:$H$32,2,FALSE), IF(F586 = "925 Silver", "7113.11.10.00", "7113.19.29.00"))</f>
        <v>7113.11.10.00</v>
      </c>
      <c r="N587" s="106" t="str">
        <f>Inventory[[#This Row],[ASIN]] &amp; " " &amp; Inventory[[#This Row],[Short Description]]</f>
        <v>B07RP1KJFG Chain - Super Flat Curb - Gauge 150 - Width 5 mm</v>
      </c>
      <c r="O587" s="33">
        <f>Inventory[[#This Row],[Total Price GBP]]/ EURtoGBP</f>
        <v>19.225764192675076</v>
      </c>
      <c r="P587" s="33">
        <f>Inventory[[#This Row],[Total Price GBP]]/USDtoGBP</f>
        <v>23.218122083722307</v>
      </c>
      <c r="Q587" s="33">
        <f>Inventory[[#This Row],[Total Price GBP]]/ CADtoGBP</f>
        <v>29.720530972146911</v>
      </c>
      <c r="R587" s="33">
        <f>Inventory[[#This Row],[Total Price GBP]]/AUDtoGBP</f>
        <v>30.421052791148785</v>
      </c>
      <c r="S587" s="33">
        <f>IFERROR(VLOOKUP(Inventory[[#This Row],[Assigned Item SKU]],skuQuantity[#All],2,FALSE),0)</f>
        <v>0</v>
      </c>
      <c r="T587" s="33" t="str">
        <f>PROPER(Inventory[[#This Row],[METAL]] &amp; " " &amp; Inventory[[#This Row],[Item Type]])</f>
        <v>925 Silver Chain</v>
      </c>
      <c r="U587" s="33">
        <f>Inventory[[#This Row],[Quantity]]*Inventory[[#This Row],[Weight (g)]]</f>
        <v>0</v>
      </c>
      <c r="V587" s="33">
        <f>Inventory[[#This Row],[Total Price GBP]]*Inventory[[#This Row],[Quantity]]</f>
        <v>0</v>
      </c>
      <c r="W587" s="33">
        <f>Inventory[[#This Row],[Total Cost GBP]]/EURtoGBP</f>
        <v>0</v>
      </c>
      <c r="X587" s="33">
        <f>Inventory[[#This Row],[Total Cost GBP]]/USDtoGBP</f>
        <v>0</v>
      </c>
      <c r="Y587" s="33">
        <f>Inventory[[#This Row],[Total Cost GBP]]/CADtoGBP</f>
        <v>0</v>
      </c>
      <c r="Z587" s="33">
        <f>Inventory[[#This Row],[Total Cost GBP]]*AUDtoGBP</f>
        <v>0</v>
      </c>
      <c r="AA587" s="33"/>
      <c r="AB587" s="33"/>
    </row>
    <row r="588" spans="1:28" x14ac:dyDescent="0.25">
      <c r="A588" t="s">
        <v>1352</v>
      </c>
      <c r="B588" t="s">
        <v>1353</v>
      </c>
      <c r="C588" t="s">
        <v>113</v>
      </c>
      <c r="D588" t="s">
        <v>1349</v>
      </c>
      <c r="E588">
        <v>14.07</v>
      </c>
      <c r="F588" t="s">
        <v>116</v>
      </c>
      <c r="G588" t="s">
        <v>102</v>
      </c>
      <c r="H588">
        <v>13.749365403000001</v>
      </c>
      <c r="I588" t="str">
        <f>IF(Inventory[[#This Row],[METAL]] = "925 Silver",  "7113.11.00"," 7113.19.00")</f>
        <v>7113.11.00</v>
      </c>
      <c r="J588" t="str">
        <f>IF(Inventory[[#This Row],[METAL]]= "925 Silver", "7113.11.10.00"," 7113.19.10.00")</f>
        <v>7113.11.10.00</v>
      </c>
      <c r="K588" t="str">
        <f>IF(Inventory[[#This Row],[METAL]] = "925 Silver",  "7113.11.00"," 7113.19.00")</f>
        <v>7113.11.00</v>
      </c>
      <c r="L588" s="106" t="str">
        <f>PROPER(Inventory[[#This Row],[METAL]] &amp; " " &amp; Inventory[[#This Row],[Item Type]])</f>
        <v>925 Silver Chain</v>
      </c>
      <c r="M588" s="106" t="str">
        <f>IFERROR(VLOOKUP(Inventory[[#This Row],[Short Description]],Map!$G$12:$H$32,2,FALSE), IF(F587 = "925 Silver", "7113.11.10.00", "7113.19.29.00"))</f>
        <v>7113.11.10.00</v>
      </c>
      <c r="N588" s="106" t="str">
        <f>Inventory[[#This Row],[ASIN]] &amp; " " &amp; Inventory[[#This Row],[Short Description]]</f>
        <v>B07RNZ643Y Chain - Super Flat Curb - Gauge 150 - Width 5 mm</v>
      </c>
      <c r="O588" s="33">
        <f>Inventory[[#This Row],[Total Price GBP]]/ EURtoGBP</f>
        <v>15.607164192675079</v>
      </c>
      <c r="P588" s="33">
        <f>Inventory[[#This Row],[Total Price GBP]]/USDtoGBP</f>
        <v>18.848095710249588</v>
      </c>
      <c r="Q588" s="33">
        <f>Inventory[[#This Row],[Total Price GBP]]/ CADtoGBP</f>
        <v>24.12664600102126</v>
      </c>
      <c r="R588" s="33">
        <f>Inventory[[#This Row],[Total Price GBP]]/AUDtoGBP</f>
        <v>24.695318275378977</v>
      </c>
      <c r="S588" s="33">
        <f>IFERROR(VLOOKUP(Inventory[[#This Row],[Assigned Item SKU]],skuQuantity[#All],2,FALSE),0)</f>
        <v>0</v>
      </c>
      <c r="T588" s="33" t="str">
        <f>PROPER(Inventory[[#This Row],[METAL]] &amp; " " &amp; Inventory[[#This Row],[Item Type]])</f>
        <v>925 Silver Chain</v>
      </c>
      <c r="U588" s="33">
        <f>Inventory[[#This Row],[Quantity]]*Inventory[[#This Row],[Weight (g)]]</f>
        <v>0</v>
      </c>
      <c r="V588" s="33">
        <f>Inventory[[#This Row],[Total Price GBP]]*Inventory[[#This Row],[Quantity]]</f>
        <v>0</v>
      </c>
      <c r="W588" s="33">
        <f>Inventory[[#This Row],[Total Cost GBP]]/EURtoGBP</f>
        <v>0</v>
      </c>
      <c r="X588" s="33">
        <f>Inventory[[#This Row],[Total Cost GBP]]/USDtoGBP</f>
        <v>0</v>
      </c>
      <c r="Y588" s="33">
        <f>Inventory[[#This Row],[Total Cost GBP]]/CADtoGBP</f>
        <v>0</v>
      </c>
      <c r="Z588" s="33">
        <f>Inventory[[#This Row],[Total Cost GBP]]*AUDtoGBP</f>
        <v>0</v>
      </c>
      <c r="AA588" s="33"/>
      <c r="AB588" s="33"/>
    </row>
    <row r="589" spans="1:28" x14ac:dyDescent="0.25">
      <c r="A589" t="s">
        <v>1354</v>
      </c>
      <c r="B589" t="s">
        <v>1355</v>
      </c>
      <c r="C589" t="s">
        <v>113</v>
      </c>
      <c r="D589" t="s">
        <v>1349</v>
      </c>
      <c r="E589">
        <v>17.54</v>
      </c>
      <c r="F589" t="s">
        <v>116</v>
      </c>
      <c r="G589" t="s">
        <v>102</v>
      </c>
      <c r="H589">
        <v>16.989730865999999</v>
      </c>
      <c r="I589" t="str">
        <f>IF(Inventory[[#This Row],[METAL]] = "925 Silver",  "7113.11.00"," 7113.19.00")</f>
        <v>7113.11.00</v>
      </c>
      <c r="J589" t="str">
        <f>IF(Inventory[[#This Row],[METAL]]= "925 Silver", "7113.11.10.00"," 7113.19.10.00")</f>
        <v>7113.11.10.00</v>
      </c>
      <c r="K589" t="str">
        <f>IF(Inventory[[#This Row],[METAL]] = "925 Silver",  "7113.11.00"," 7113.19.00")</f>
        <v>7113.11.00</v>
      </c>
      <c r="L589" s="106" t="str">
        <f>PROPER(Inventory[[#This Row],[METAL]] &amp; " " &amp; Inventory[[#This Row],[Item Type]])</f>
        <v>925 Silver Chain</v>
      </c>
      <c r="M589" s="106" t="str">
        <f>IFERROR(VLOOKUP(Inventory[[#This Row],[Short Description]],Map!$G$12:$H$32,2,FALSE), IF(F588 = "925 Silver", "7113.11.10.00", "7113.19.29.00"))</f>
        <v>7113.11.10.00</v>
      </c>
      <c r="N589" s="106" t="str">
        <f>Inventory[[#This Row],[ASIN]] &amp; " " &amp; Inventory[[#This Row],[Short Description]]</f>
        <v>B07RMXGTQJ Chain - Super Flat Curb - Gauge 150 - Width 5 mm</v>
      </c>
      <c r="O589" s="33">
        <f>Inventory[[#This Row],[Total Price GBP]]/ EURtoGBP</f>
        <v>19.285364192675075</v>
      </c>
      <c r="P589" s="33">
        <f>Inventory[[#This Row],[Total Price GBP]]/USDtoGBP</f>
        <v>23.290098420388137</v>
      </c>
      <c r="Q589" s="33">
        <f>Inventory[[#This Row],[Total Price GBP]]/ CADtoGBP</f>
        <v>29.812664820673714</v>
      </c>
      <c r="R589" s="33">
        <f>Inventory[[#This Row],[Total Price GBP]]/AUDtoGBP</f>
        <v>30.515358262087791</v>
      </c>
      <c r="S589" s="33">
        <f>IFERROR(VLOOKUP(Inventory[[#This Row],[Assigned Item SKU]],skuQuantity[#All],2,FALSE),0)</f>
        <v>0</v>
      </c>
      <c r="T589" s="33" t="str">
        <f>PROPER(Inventory[[#This Row],[METAL]] &amp; " " &amp; Inventory[[#This Row],[Item Type]])</f>
        <v>925 Silver Chain</v>
      </c>
      <c r="U589" s="33">
        <f>Inventory[[#This Row],[Quantity]]*Inventory[[#This Row],[Weight (g)]]</f>
        <v>0</v>
      </c>
      <c r="V589" s="33">
        <f>Inventory[[#This Row],[Total Price GBP]]*Inventory[[#This Row],[Quantity]]</f>
        <v>0</v>
      </c>
      <c r="W589" s="33">
        <f>Inventory[[#This Row],[Total Cost GBP]]/EURtoGBP</f>
        <v>0</v>
      </c>
      <c r="X589" s="33">
        <f>Inventory[[#This Row],[Total Cost GBP]]/USDtoGBP</f>
        <v>0</v>
      </c>
      <c r="Y589" s="33">
        <f>Inventory[[#This Row],[Total Cost GBP]]/CADtoGBP</f>
        <v>0</v>
      </c>
      <c r="Z589" s="33">
        <f>Inventory[[#This Row],[Total Cost GBP]]*AUDtoGBP</f>
        <v>0</v>
      </c>
      <c r="AA589" s="33"/>
      <c r="AB589" s="33"/>
    </row>
    <row r="590" spans="1:28" x14ac:dyDescent="0.25">
      <c r="A590" t="s">
        <v>1356</v>
      </c>
      <c r="B590" t="s">
        <v>1357</v>
      </c>
      <c r="C590" t="s">
        <v>113</v>
      </c>
      <c r="D590" t="s">
        <v>1358</v>
      </c>
      <c r="E590">
        <v>12.1</v>
      </c>
      <c r="F590" t="s">
        <v>116</v>
      </c>
      <c r="G590" t="s">
        <v>1413</v>
      </c>
      <c r="H590">
        <v>11.696540759999998</v>
      </c>
      <c r="I590" t="str">
        <f>IF(Inventory[[#This Row],[METAL]] = "925 Silver",  "7113.11.00"," 7113.19.00")</f>
        <v>7113.11.00</v>
      </c>
      <c r="J590" t="str">
        <f>IF(Inventory[[#This Row],[METAL]]= "925 Silver", "7113.11.10.00"," 7113.19.10.00")</f>
        <v>7113.11.10.00</v>
      </c>
      <c r="K590" t="str">
        <f>IF(Inventory[[#This Row],[METAL]] = "925 Silver",  "7113.11.00"," 7113.19.00")</f>
        <v>7113.11.00</v>
      </c>
      <c r="L590" s="106" t="str">
        <f>PROPER(Inventory[[#This Row],[METAL]] &amp; " " &amp; Inventory[[#This Row],[Item Type]])</f>
        <v>925 Silver Bracelet</v>
      </c>
      <c r="M590" s="106" t="str">
        <f>IFERROR(VLOOKUP(Inventory[[#This Row],[Short Description]],Map!$G$12:$H$32,2,FALSE), IF(F589 = "925 Silver", "7113.11.10.00", "7113.19.29.00"))</f>
        <v>7113.11.10.00</v>
      </c>
      <c r="N590" s="106" t="str">
        <f>Inventory[[#This Row],[ASIN]] &amp; " " &amp; Inventory[[#This Row],[Short Description]]</f>
        <v>B07T69R46V Chain Bracelet - Super Flat Curb - Gauge 200 - Width 8 mm</v>
      </c>
      <c r="O590" s="33">
        <f>Inventory[[#This Row],[Total Price GBP]]/ EURtoGBP</f>
        <v>13.276964192675075</v>
      </c>
      <c r="P590" s="33">
        <f>Inventory[[#This Row],[Total Price GBP]]/USDtoGBP</f>
        <v>16.034014171680489</v>
      </c>
      <c r="Q590" s="33">
        <f>Inventory[[#This Row],[Total Price GBP]]/ CADtoGBP</f>
        <v>20.524459862813941</v>
      </c>
      <c r="R590" s="33">
        <f>Inventory[[#This Row],[Total Price GBP]]/AUDtoGBP</f>
        <v>21.008227530713409</v>
      </c>
      <c r="S590" s="33">
        <f>IFERROR(VLOOKUP(Inventory[[#This Row],[Assigned Item SKU]],skuQuantity[#All],2,FALSE),0)</f>
        <v>0</v>
      </c>
      <c r="T590" s="33" t="str">
        <f>PROPER(Inventory[[#This Row],[METAL]] &amp; " " &amp; Inventory[[#This Row],[Item Type]])</f>
        <v>925 Silver Bracelet</v>
      </c>
      <c r="U590" s="33">
        <f>Inventory[[#This Row],[Quantity]]*Inventory[[#This Row],[Weight (g)]]</f>
        <v>0</v>
      </c>
      <c r="V590" s="33">
        <f>Inventory[[#This Row],[Total Price GBP]]*Inventory[[#This Row],[Quantity]]</f>
        <v>0</v>
      </c>
      <c r="W590" s="33">
        <f>Inventory[[#This Row],[Total Cost GBP]]/EURtoGBP</f>
        <v>0</v>
      </c>
      <c r="X590" s="33">
        <f>Inventory[[#This Row],[Total Cost GBP]]/USDtoGBP</f>
        <v>0</v>
      </c>
      <c r="Y590" s="33">
        <f>Inventory[[#This Row],[Total Cost GBP]]/CADtoGBP</f>
        <v>0</v>
      </c>
      <c r="Z590" s="33">
        <f>Inventory[[#This Row],[Total Cost GBP]]*AUDtoGBP</f>
        <v>0</v>
      </c>
      <c r="AA590" s="33"/>
      <c r="AB590" s="33"/>
    </row>
    <row r="591" spans="1:28" x14ac:dyDescent="0.25">
      <c r="A591" t="s">
        <v>1359</v>
      </c>
      <c r="B591" t="s">
        <v>1360</v>
      </c>
      <c r="C591" t="s">
        <v>113</v>
      </c>
      <c r="D591" t="s">
        <v>1358</v>
      </c>
      <c r="E591">
        <v>12.6</v>
      </c>
      <c r="F591" t="s">
        <v>116</v>
      </c>
      <c r="G591" t="s">
        <v>1413</v>
      </c>
      <c r="H591">
        <v>13.042655280000002</v>
      </c>
      <c r="I591" t="str">
        <f>IF(Inventory[[#This Row],[METAL]] = "925 Silver",  "7113.11.00"," 7113.19.00")</f>
        <v>7113.11.00</v>
      </c>
      <c r="J591" t="str">
        <f>IF(Inventory[[#This Row],[METAL]]= "925 Silver", "7113.11.10.00"," 7113.19.10.00")</f>
        <v>7113.11.10.00</v>
      </c>
      <c r="K591" t="str">
        <f>IF(Inventory[[#This Row],[METAL]] = "925 Silver",  "7113.11.00"," 7113.19.00")</f>
        <v>7113.11.00</v>
      </c>
      <c r="L591" s="106" t="str">
        <f>PROPER(Inventory[[#This Row],[METAL]] &amp; " " &amp; Inventory[[#This Row],[Item Type]])</f>
        <v>925 Silver Bracelet</v>
      </c>
      <c r="M591" s="106" t="str">
        <f>IFERROR(VLOOKUP(Inventory[[#This Row],[Short Description]],Map!$G$12:$H$32,2,FALSE), IF(F590 = "925 Silver", "7113.11.10.00", "7113.19.29.00"))</f>
        <v>7113.11.10.00</v>
      </c>
      <c r="N591" s="106" t="str">
        <f>Inventory[[#This Row],[ASIN]] &amp; " " &amp; Inventory[[#This Row],[Short Description]]</f>
        <v>B07T6ZCW3K Chain Bracelet - Super Flat Curb - Gauge 200 - Width 8 mm</v>
      </c>
      <c r="O591" s="33">
        <f>Inventory[[#This Row],[Total Price GBP]]/ EURtoGBP</f>
        <v>14.804964192675079</v>
      </c>
      <c r="P591" s="33">
        <f>Inventory[[#This Row],[Total Price GBP]]/USDtoGBP</f>
        <v>17.879313541234001</v>
      </c>
      <c r="Q591" s="33">
        <f>Inventory[[#This Row],[Total Price GBP]]/ CADtoGBP</f>
        <v>22.886549133769567</v>
      </c>
      <c r="R591" s="33">
        <f>Inventory[[#This Row],[Total Price GBP]]/AUDtoGBP</f>
        <v>23.425991953444932</v>
      </c>
      <c r="S591" s="33">
        <f>IFERROR(VLOOKUP(Inventory[[#This Row],[Assigned Item SKU]],skuQuantity[#All],2,FALSE),0)</f>
        <v>0</v>
      </c>
      <c r="T591" s="33" t="str">
        <f>PROPER(Inventory[[#This Row],[METAL]] &amp; " " &amp; Inventory[[#This Row],[Item Type]])</f>
        <v>925 Silver Bracelet</v>
      </c>
      <c r="U591" s="33">
        <f>Inventory[[#This Row],[Quantity]]*Inventory[[#This Row],[Weight (g)]]</f>
        <v>0</v>
      </c>
      <c r="V591" s="33">
        <f>Inventory[[#This Row],[Total Price GBP]]*Inventory[[#This Row],[Quantity]]</f>
        <v>0</v>
      </c>
      <c r="W591" s="33">
        <f>Inventory[[#This Row],[Total Cost GBP]]/EURtoGBP</f>
        <v>0</v>
      </c>
      <c r="X591" s="33">
        <f>Inventory[[#This Row],[Total Cost GBP]]/USDtoGBP</f>
        <v>0</v>
      </c>
      <c r="Y591" s="33">
        <f>Inventory[[#This Row],[Total Cost GBP]]/CADtoGBP</f>
        <v>0</v>
      </c>
      <c r="Z591" s="33">
        <f>Inventory[[#This Row],[Total Cost GBP]]*AUDtoGBP</f>
        <v>0</v>
      </c>
      <c r="AA591" s="33"/>
      <c r="AB591" s="33"/>
    </row>
    <row r="592" spans="1:28" x14ac:dyDescent="0.25">
      <c r="A592" t="s">
        <v>1361</v>
      </c>
      <c r="B592" t="s">
        <v>1362</v>
      </c>
      <c r="C592" t="s">
        <v>113</v>
      </c>
      <c r="D592" t="s">
        <v>1358</v>
      </c>
      <c r="E592">
        <v>12.7</v>
      </c>
      <c r="F592" t="s">
        <v>116</v>
      </c>
      <c r="G592" t="s">
        <v>1413</v>
      </c>
      <c r="H592">
        <v>11.239319925</v>
      </c>
      <c r="I592" t="str">
        <f>IF(Inventory[[#This Row],[METAL]] = "925 Silver",  "7113.11.00"," 7113.19.00")</f>
        <v>7113.11.00</v>
      </c>
      <c r="J592" t="str">
        <f>IF(Inventory[[#This Row],[METAL]]= "925 Silver", "7113.11.10.00"," 7113.19.10.00")</f>
        <v>7113.11.10.00</v>
      </c>
      <c r="K592" t="str">
        <f>IF(Inventory[[#This Row],[METAL]] = "925 Silver",  "7113.11.00"," 7113.19.00")</f>
        <v>7113.11.00</v>
      </c>
      <c r="L592" s="106" t="str">
        <f>PROPER(Inventory[[#This Row],[METAL]] &amp; " " &amp; Inventory[[#This Row],[Item Type]])</f>
        <v>925 Silver Bracelet</v>
      </c>
      <c r="M592" s="106" t="str">
        <f>IFERROR(VLOOKUP(Inventory[[#This Row],[Short Description]],Map!$G$12:$H$32,2,FALSE), IF(F591 = "925 Silver", "7113.11.10.00", "7113.19.29.00"))</f>
        <v>7113.11.10.00</v>
      </c>
      <c r="N592" s="106" t="str">
        <f>Inventory[[#This Row],[ASIN]] &amp; " " &amp; Inventory[[#This Row],[Short Description]]</f>
        <v>B07T56B5F7 Chain Bracelet - Super Flat Curb - Gauge 200 - Width 8 mm</v>
      </c>
      <c r="O592" s="33">
        <f>Inventory[[#This Row],[Total Price GBP]]/ EURtoGBP</f>
        <v>12.757964192675079</v>
      </c>
      <c r="P592" s="33">
        <f>Inventory[[#This Row],[Total Price GBP]]/USDtoGBP</f>
        <v>15.407240367493143</v>
      </c>
      <c r="Q592" s="33">
        <f>Inventory[[#This Row],[Total Price GBP]]/ CADtoGBP</f>
        <v>19.722153363058734</v>
      </c>
      <c r="R592" s="33">
        <f>Inventory[[#This Row],[Total Price GBP]]/AUDtoGBP</f>
        <v>20.187010426395574</v>
      </c>
      <c r="S592" s="33">
        <f>IFERROR(VLOOKUP(Inventory[[#This Row],[Assigned Item SKU]],skuQuantity[#All],2,FALSE),0)</f>
        <v>0</v>
      </c>
      <c r="T592" s="33" t="str">
        <f>PROPER(Inventory[[#This Row],[METAL]] &amp; " " &amp; Inventory[[#This Row],[Item Type]])</f>
        <v>925 Silver Bracelet</v>
      </c>
      <c r="U592" s="33">
        <f>Inventory[[#This Row],[Quantity]]*Inventory[[#This Row],[Weight (g)]]</f>
        <v>0</v>
      </c>
      <c r="V592" s="33">
        <f>Inventory[[#This Row],[Total Price GBP]]*Inventory[[#This Row],[Quantity]]</f>
        <v>0</v>
      </c>
      <c r="W592" s="33">
        <f>Inventory[[#This Row],[Total Cost GBP]]/EURtoGBP</f>
        <v>0</v>
      </c>
      <c r="X592" s="33">
        <f>Inventory[[#This Row],[Total Cost GBP]]/USDtoGBP</f>
        <v>0</v>
      </c>
      <c r="Y592" s="33">
        <f>Inventory[[#This Row],[Total Cost GBP]]/CADtoGBP</f>
        <v>0</v>
      </c>
      <c r="Z592" s="33">
        <f>Inventory[[#This Row],[Total Cost GBP]]*AUDtoGBP</f>
        <v>0</v>
      </c>
      <c r="AA592" s="33"/>
      <c r="AB592" s="33"/>
    </row>
    <row r="593" spans="1:28" x14ac:dyDescent="0.25">
      <c r="A593" t="s">
        <v>1363</v>
      </c>
      <c r="B593" t="s">
        <v>1364</v>
      </c>
      <c r="C593" t="s">
        <v>113</v>
      </c>
      <c r="D593" t="s">
        <v>1365</v>
      </c>
      <c r="E593">
        <v>17.02</v>
      </c>
      <c r="F593" t="s">
        <v>116</v>
      </c>
      <c r="G593" t="s">
        <v>1413</v>
      </c>
      <c r="H593">
        <v>26.929306574999998</v>
      </c>
      <c r="I593" t="str">
        <f>IF(Inventory[[#This Row],[METAL]] = "925 Silver",  "7113.11.00"," 7113.19.00")</f>
        <v>7113.11.00</v>
      </c>
      <c r="J593" t="str">
        <f>IF(Inventory[[#This Row],[METAL]]= "925 Silver", "7113.11.10.00"," 7113.19.10.00")</f>
        <v>7113.11.10.00</v>
      </c>
      <c r="K593" t="str">
        <f>IF(Inventory[[#This Row],[METAL]] = "925 Silver",  "7113.11.00"," 7113.19.00")</f>
        <v>7113.11.00</v>
      </c>
      <c r="L593" s="106" t="str">
        <f>PROPER(Inventory[[#This Row],[METAL]] &amp; " " &amp; Inventory[[#This Row],[Item Type]])</f>
        <v>925 Silver Bracelet</v>
      </c>
      <c r="M593" s="106" t="str">
        <f>IFERROR(VLOOKUP(Inventory[[#This Row],[Short Description]],Map!$G$12:$H$32,2,FALSE), IF(F592 = "925 Silver", "7113.11.10.00", "7113.19.29.00"))</f>
        <v>7113.11.10.00</v>
      </c>
      <c r="N593" s="106" t="str">
        <f>Inventory[[#This Row],[ASIN]] &amp; " " &amp; Inventory[[#This Row],[Short Description]]</f>
        <v>B07T569WFS Chain Bracelet - Men - Rhodium Brushed</v>
      </c>
      <c r="O593" s="33">
        <f>Inventory[[#This Row],[Total Price GBP]]/ EURtoGBP</f>
        <v>30.567964192675078</v>
      </c>
      <c r="P593" s="33">
        <f>Inventory[[#This Row],[Total Price GBP]]/USDtoGBP</f>
        <v>36.915605401359592</v>
      </c>
      <c r="Q593" s="33">
        <f>Inventory[[#This Row],[Total Price GBP]]/ CADtoGBP</f>
        <v>47.254097025178844</v>
      </c>
      <c r="R593" s="33">
        <f>Inventory[[#This Row],[Total Price GBP]]/AUDtoGBP</f>
        <v>48.367890248940292</v>
      </c>
      <c r="S593" s="33">
        <f>IFERROR(VLOOKUP(Inventory[[#This Row],[Assigned Item SKU]],skuQuantity[#All],2,FALSE),0)</f>
        <v>0</v>
      </c>
      <c r="T593" s="33" t="str">
        <f>PROPER(Inventory[[#This Row],[METAL]] &amp; " " &amp; Inventory[[#This Row],[Item Type]])</f>
        <v>925 Silver Bracelet</v>
      </c>
      <c r="U593" s="33">
        <f>Inventory[[#This Row],[Quantity]]*Inventory[[#This Row],[Weight (g)]]</f>
        <v>0</v>
      </c>
      <c r="V593" s="33">
        <f>Inventory[[#This Row],[Total Price GBP]]*Inventory[[#This Row],[Quantity]]</f>
        <v>0</v>
      </c>
      <c r="W593" s="33">
        <f>Inventory[[#This Row],[Total Cost GBP]]/EURtoGBP</f>
        <v>0</v>
      </c>
      <c r="X593" s="33">
        <f>Inventory[[#This Row],[Total Cost GBP]]/USDtoGBP</f>
        <v>0</v>
      </c>
      <c r="Y593" s="33">
        <f>Inventory[[#This Row],[Total Cost GBP]]/CADtoGBP</f>
        <v>0</v>
      </c>
      <c r="Z593" s="33">
        <f>Inventory[[#This Row],[Total Cost GBP]]*AUDtoGBP</f>
        <v>0</v>
      </c>
      <c r="AA593" s="33"/>
      <c r="AB593" s="33"/>
    </row>
    <row r="594" spans="1:28" x14ac:dyDescent="0.25">
      <c r="A594" t="s">
        <v>1366</v>
      </c>
      <c r="B594" t="s">
        <v>1367</v>
      </c>
      <c r="C594" t="s">
        <v>114</v>
      </c>
      <c r="D594" t="s">
        <v>1368</v>
      </c>
      <c r="E594">
        <v>1.86</v>
      </c>
      <c r="F594" t="s">
        <v>116</v>
      </c>
      <c r="G594" t="s">
        <v>1309</v>
      </c>
      <c r="H594">
        <v>2.9136659069978665</v>
      </c>
      <c r="I594" t="str">
        <f>IF(Inventory[[#This Row],[METAL]] = "925 Silver",  "7113.11.00"," 7113.19.00")</f>
        <v>7113.11.00</v>
      </c>
      <c r="J594" t="str">
        <f>IF(Inventory[[#This Row],[METAL]]= "925 Silver", "7113.11.10.00"," 7113.19.10.00")</f>
        <v>7113.11.10.00</v>
      </c>
      <c r="K594" t="str">
        <f>IF(Inventory[[#This Row],[METAL]] = "925 Silver",  "7113.11.00"," 7113.19.00")</f>
        <v>7113.11.00</v>
      </c>
      <c r="L594" s="106" t="str">
        <f>PROPER(Inventory[[#This Row],[METAL]] &amp; " " &amp; Inventory[[#This Row],[Item Type]])</f>
        <v>925 Silver Earrings</v>
      </c>
      <c r="M594" s="106" t="str">
        <f>IFERROR(VLOOKUP(Inventory[[#This Row],[Short Description]],Map!$G$12:$H$32,2,FALSE), IF(F593 = "925 Silver", "7113.11.10.00", "7113.19.29.00"))</f>
        <v>7113.11.10.00</v>
      </c>
      <c r="N594" s="106" t="str">
        <f>Inventory[[#This Row],[ASIN]] &amp; " " &amp; Inventory[[#This Row],[Short Description]]</f>
        <v>B07QS82H3S Hoop Earrings - Bali - 15 mm</v>
      </c>
      <c r="O594" s="33">
        <f>Inventory[[#This Row],[Total Price GBP]]/ EURtoGBP</f>
        <v>3.3073571674219369</v>
      </c>
      <c r="P594" s="33">
        <f>Inventory[[#This Row],[Total Price GBP]]/USDtoGBP</f>
        <v>3.9941518952434349</v>
      </c>
      <c r="Q594" s="33">
        <f>Inventory[[#This Row],[Total Price GBP]]/ CADtoGBP</f>
        <v>5.1127440316659145</v>
      </c>
      <c r="R594" s="33">
        <f>Inventory[[#This Row],[Total Price GBP]]/AUDtoGBP</f>
        <v>5.2332529402217585</v>
      </c>
      <c r="S594" s="33">
        <f>IFERROR(VLOOKUP(Inventory[[#This Row],[Assigned Item SKU]],skuQuantity[#All],2,FALSE),0)</f>
        <v>2</v>
      </c>
      <c r="T594" s="33" t="str">
        <f>PROPER(Inventory[[#This Row],[METAL]] &amp; " " &amp; Inventory[[#This Row],[Item Type]])</f>
        <v>925 Silver Earrings</v>
      </c>
      <c r="U594" s="33">
        <f>Inventory[[#This Row],[Quantity]]*Inventory[[#This Row],[Weight (g)]]</f>
        <v>3.72</v>
      </c>
      <c r="V594" s="33">
        <f>Inventory[[#This Row],[Total Price GBP]]*Inventory[[#This Row],[Quantity]]</f>
        <v>5.8273318139957331</v>
      </c>
      <c r="W594" s="33">
        <f>Inventory[[#This Row],[Total Cost GBP]]/EURtoGBP</f>
        <v>6.6147143348438737</v>
      </c>
      <c r="X594" s="33">
        <f>Inventory[[#This Row],[Total Cost GBP]]/USDtoGBP</f>
        <v>7.9883037904868699</v>
      </c>
      <c r="Y594" s="33">
        <f>Inventory[[#This Row],[Total Cost GBP]]/CADtoGBP</f>
        <v>10.225488063331829</v>
      </c>
      <c r="Z594" s="33">
        <f>Inventory[[#This Row],[Total Cost GBP]]*AUDtoGBP</f>
        <v>3.2444252607602646</v>
      </c>
      <c r="AA594" s="33"/>
      <c r="AB594" s="33"/>
    </row>
    <row r="595" spans="1:28" x14ac:dyDescent="0.25">
      <c r="A595" t="s">
        <v>1369</v>
      </c>
      <c r="B595" t="s">
        <v>1370</v>
      </c>
      <c r="C595" t="s">
        <v>114</v>
      </c>
      <c r="D595" t="s">
        <v>1371</v>
      </c>
      <c r="E595">
        <v>2.35</v>
      </c>
      <c r="F595" t="s">
        <v>116</v>
      </c>
      <c r="G595" t="s">
        <v>1309</v>
      </c>
      <c r="H595">
        <v>3.9277128704028903</v>
      </c>
      <c r="I595" t="str">
        <f>IF(Inventory[[#This Row],[METAL]] = "925 Silver",  "7113.11.00"," 7113.19.00")</f>
        <v>7113.11.00</v>
      </c>
      <c r="J595" t="str">
        <f>IF(Inventory[[#This Row],[METAL]]= "925 Silver", "7113.11.10.00"," 7113.19.10.00")</f>
        <v>7113.11.10.00</v>
      </c>
      <c r="K595" t="str">
        <f>IF(Inventory[[#This Row],[METAL]] = "925 Silver",  "7113.11.00"," 7113.19.00")</f>
        <v>7113.11.00</v>
      </c>
      <c r="L595" s="106" t="str">
        <f>PROPER(Inventory[[#This Row],[METAL]] &amp; " " &amp; Inventory[[#This Row],[Item Type]])</f>
        <v>925 Silver Earrings</v>
      </c>
      <c r="M595" s="106" t="str">
        <f>IFERROR(VLOOKUP(Inventory[[#This Row],[Short Description]],Map!$G$12:$H$32,2,FALSE), IF(F594 = "925 Silver", "7113.11.10.00", "7113.19.29.00"))</f>
        <v>7113.11.10.00</v>
      </c>
      <c r="N595" s="106" t="str">
        <f>Inventory[[#This Row],[ASIN]] &amp; " " &amp; Inventory[[#This Row],[Short Description]]</f>
        <v>B07QS9Y5YM Hoop Earrings - Bali - 20 mm</v>
      </c>
      <c r="O595" s="33">
        <f>Inventory[[#This Row],[Total Price GBP]]/ EURtoGBP</f>
        <v>4.4584210160481863</v>
      </c>
      <c r="P595" s="33">
        <f>Inventory[[#This Row],[Total Price GBP]]/USDtoGBP</f>
        <v>5.3842418129043317</v>
      </c>
      <c r="Q595" s="33">
        <f>Inventory[[#This Row],[Total Price GBP]]/ CADtoGBP</f>
        <v>6.8921390362633908</v>
      </c>
      <c r="R595" s="33">
        <f>Inventory[[#This Row],[Total Price GBP]]/AUDtoGBP</f>
        <v>7.0545888181674155</v>
      </c>
      <c r="S595" s="33">
        <f>IFERROR(VLOOKUP(Inventory[[#This Row],[Assigned Item SKU]],skuQuantity[#All],2,FALSE),0)</f>
        <v>0</v>
      </c>
      <c r="T595" s="33" t="str">
        <f>PROPER(Inventory[[#This Row],[METAL]] &amp; " " &amp; Inventory[[#This Row],[Item Type]])</f>
        <v>925 Silver Earrings</v>
      </c>
      <c r="U595" s="33">
        <f>Inventory[[#This Row],[Quantity]]*Inventory[[#This Row],[Weight (g)]]</f>
        <v>0</v>
      </c>
      <c r="V595" s="33">
        <f>Inventory[[#This Row],[Total Price GBP]]*Inventory[[#This Row],[Quantity]]</f>
        <v>0</v>
      </c>
      <c r="W595" s="33">
        <f>Inventory[[#This Row],[Total Cost GBP]]/EURtoGBP</f>
        <v>0</v>
      </c>
      <c r="X595" s="33">
        <f>Inventory[[#This Row],[Total Cost GBP]]/USDtoGBP</f>
        <v>0</v>
      </c>
      <c r="Y595" s="33">
        <f>Inventory[[#This Row],[Total Cost GBP]]/CADtoGBP</f>
        <v>0</v>
      </c>
      <c r="Z595" s="33">
        <f>Inventory[[#This Row],[Total Cost GBP]]*AUDtoGBP</f>
        <v>0</v>
      </c>
      <c r="AA595" s="33"/>
      <c r="AB595" s="33"/>
    </row>
    <row r="596" spans="1:28" x14ac:dyDescent="0.25">
      <c r="A596" t="s">
        <v>1372</v>
      </c>
      <c r="B596" t="s">
        <v>1373</v>
      </c>
      <c r="C596" t="s">
        <v>114</v>
      </c>
      <c r="D596" t="s">
        <v>1368</v>
      </c>
      <c r="E596">
        <v>1.6</v>
      </c>
      <c r="F596" t="s">
        <v>116</v>
      </c>
      <c r="G596" t="s">
        <v>1309</v>
      </c>
      <c r="H596">
        <v>2.9136659069978665</v>
      </c>
      <c r="I596" t="str">
        <f>IF(Inventory[[#This Row],[METAL]] = "925 Silver",  "7113.11.00"," 7113.19.00")</f>
        <v>7113.11.00</v>
      </c>
      <c r="J596" t="str">
        <f>IF(Inventory[[#This Row],[METAL]]= "925 Silver", "7113.11.10.00"," 7113.19.10.00")</f>
        <v>7113.11.10.00</v>
      </c>
      <c r="K596" t="str">
        <f>IF(Inventory[[#This Row],[METAL]] = "925 Silver",  "7113.11.00"," 7113.19.00")</f>
        <v>7113.11.00</v>
      </c>
      <c r="L596" s="106" t="str">
        <f>PROPER(Inventory[[#This Row],[METAL]] &amp; " " &amp; Inventory[[#This Row],[Item Type]])</f>
        <v>925 Silver Earrings</v>
      </c>
      <c r="M596" s="106" t="str">
        <f>IFERROR(VLOOKUP(Inventory[[#This Row],[Short Description]],Map!$G$12:$H$32,2,FALSE), IF(F595 = "925 Silver", "7113.11.10.00", "7113.19.29.00"))</f>
        <v>7113.11.10.00</v>
      </c>
      <c r="N596" s="106" t="str">
        <f>Inventory[[#This Row],[ASIN]] &amp; " " &amp; Inventory[[#This Row],[Short Description]]</f>
        <v>B07QNYQDSW Hoop Earrings - Bali - 15 mm</v>
      </c>
      <c r="O596" s="33">
        <f>Inventory[[#This Row],[Total Price GBP]]/ EURtoGBP</f>
        <v>3.3073571674219369</v>
      </c>
      <c r="P596" s="33">
        <f>Inventory[[#This Row],[Total Price GBP]]/USDtoGBP</f>
        <v>3.9941518952434349</v>
      </c>
      <c r="Q596" s="33">
        <f>Inventory[[#This Row],[Total Price GBP]]/ CADtoGBP</f>
        <v>5.1127440316659145</v>
      </c>
      <c r="R596" s="33">
        <f>Inventory[[#This Row],[Total Price GBP]]/AUDtoGBP</f>
        <v>5.2332529402217585</v>
      </c>
      <c r="S596" s="33">
        <f>IFERROR(VLOOKUP(Inventory[[#This Row],[Assigned Item SKU]],skuQuantity[#All],2,FALSE),0)</f>
        <v>2</v>
      </c>
      <c r="T596" s="33" t="str">
        <f>PROPER(Inventory[[#This Row],[METAL]] &amp; " " &amp; Inventory[[#This Row],[Item Type]])</f>
        <v>925 Silver Earrings</v>
      </c>
      <c r="U596" s="33">
        <f>Inventory[[#This Row],[Quantity]]*Inventory[[#This Row],[Weight (g)]]</f>
        <v>3.2</v>
      </c>
      <c r="V596" s="33">
        <f>Inventory[[#This Row],[Total Price GBP]]*Inventory[[#This Row],[Quantity]]</f>
        <v>5.8273318139957331</v>
      </c>
      <c r="W596" s="33">
        <f>Inventory[[#This Row],[Total Cost GBP]]/EURtoGBP</f>
        <v>6.6147143348438737</v>
      </c>
      <c r="X596" s="33">
        <f>Inventory[[#This Row],[Total Cost GBP]]/USDtoGBP</f>
        <v>7.9883037904868699</v>
      </c>
      <c r="Y596" s="33">
        <f>Inventory[[#This Row],[Total Cost GBP]]/CADtoGBP</f>
        <v>10.225488063331829</v>
      </c>
      <c r="Z596" s="33">
        <f>Inventory[[#This Row],[Total Cost GBP]]*AUDtoGBP</f>
        <v>3.2444252607602646</v>
      </c>
      <c r="AA596" s="33"/>
      <c r="AB596" s="33"/>
    </row>
    <row r="597" spans="1:28" x14ac:dyDescent="0.25">
      <c r="A597" t="s">
        <v>1374</v>
      </c>
      <c r="B597" t="s">
        <v>1375</v>
      </c>
      <c r="C597" t="s">
        <v>114</v>
      </c>
      <c r="D597" t="s">
        <v>1376</v>
      </c>
      <c r="E597">
        <v>4</v>
      </c>
      <c r="F597" t="s">
        <v>116</v>
      </c>
      <c r="G597" t="s">
        <v>1309</v>
      </c>
      <c r="H597">
        <v>5.7529974045319339</v>
      </c>
      <c r="I597" t="str">
        <f>IF(Inventory[[#This Row],[METAL]] = "925 Silver",  "7113.11.00"," 7113.19.00")</f>
        <v>7113.11.00</v>
      </c>
      <c r="J597" t="str">
        <f>IF(Inventory[[#This Row],[METAL]]= "925 Silver", "7113.11.10.00"," 7113.19.10.00")</f>
        <v>7113.11.10.00</v>
      </c>
      <c r="K597" t="str">
        <f>IF(Inventory[[#This Row],[METAL]] = "925 Silver",  "7113.11.00"," 7113.19.00")</f>
        <v>7113.11.00</v>
      </c>
      <c r="L597" s="106" t="str">
        <f>PROPER(Inventory[[#This Row],[METAL]] &amp; " " &amp; Inventory[[#This Row],[Item Type]])</f>
        <v>925 Silver Earrings</v>
      </c>
      <c r="M597" s="106" t="str">
        <f>IFERROR(VLOOKUP(Inventory[[#This Row],[Short Description]],Map!$G$12:$H$32,2,FALSE), IF(F596 = "925 Silver", "7113.11.10.00", "7113.19.29.00"))</f>
        <v>7113.11.10.00</v>
      </c>
      <c r="N597" s="106" t="str">
        <f>Inventory[[#This Row],[ASIN]] &amp; " " &amp; Inventory[[#This Row],[Short Description]]</f>
        <v>B07QT9RLZJ Hoop Earrings - Bali - 30 mm</v>
      </c>
      <c r="O597" s="33">
        <f>Inventory[[#This Row],[Total Price GBP]]/ EURtoGBP</f>
        <v>6.5303359435754356</v>
      </c>
      <c r="P597" s="33">
        <f>Inventory[[#This Row],[Total Price GBP]]/USDtoGBP</f>
        <v>7.8864036646939466</v>
      </c>
      <c r="Q597" s="33">
        <f>Inventory[[#This Row],[Total Price GBP]]/ CADtoGBP</f>
        <v>10.09505004453885</v>
      </c>
      <c r="R597" s="33">
        <f>Inventory[[#This Row],[Total Price GBP]]/AUDtoGBP</f>
        <v>10.332993398469599</v>
      </c>
      <c r="S597" s="33">
        <f>IFERROR(VLOOKUP(Inventory[[#This Row],[Assigned Item SKU]],skuQuantity[#All],2,FALSE),0)</f>
        <v>0</v>
      </c>
      <c r="T597" s="33" t="str">
        <f>PROPER(Inventory[[#This Row],[METAL]] &amp; " " &amp; Inventory[[#This Row],[Item Type]])</f>
        <v>925 Silver Earrings</v>
      </c>
      <c r="U597" s="33">
        <f>Inventory[[#This Row],[Quantity]]*Inventory[[#This Row],[Weight (g)]]</f>
        <v>0</v>
      </c>
      <c r="V597" s="33">
        <f>Inventory[[#This Row],[Total Price GBP]]*Inventory[[#This Row],[Quantity]]</f>
        <v>0</v>
      </c>
      <c r="W597" s="33">
        <f>Inventory[[#This Row],[Total Cost GBP]]/EURtoGBP</f>
        <v>0</v>
      </c>
      <c r="X597" s="33">
        <f>Inventory[[#This Row],[Total Cost GBP]]/USDtoGBP</f>
        <v>0</v>
      </c>
      <c r="Y597" s="33">
        <f>Inventory[[#This Row],[Total Cost GBP]]/CADtoGBP</f>
        <v>0</v>
      </c>
      <c r="Z597" s="33">
        <f>Inventory[[#This Row],[Total Cost GBP]]*AUDtoGBP</f>
        <v>0</v>
      </c>
      <c r="AA597" s="33"/>
      <c r="AB597" s="33"/>
    </row>
    <row r="598" spans="1:28" x14ac:dyDescent="0.25">
      <c r="A598" t="s">
        <v>1377</v>
      </c>
      <c r="B598" t="s">
        <v>1378</v>
      </c>
      <c r="C598" t="s">
        <v>114</v>
      </c>
      <c r="D598" t="s">
        <v>1379</v>
      </c>
      <c r="E598">
        <v>1.54</v>
      </c>
      <c r="F598" t="s">
        <v>116</v>
      </c>
      <c r="G598" t="s">
        <v>1309</v>
      </c>
      <c r="H598">
        <v>1.5751239153032348</v>
      </c>
      <c r="I598" t="str">
        <f>IF(Inventory[[#This Row],[METAL]] = "925 Silver",  "7113.11.00"," 7113.19.00")</f>
        <v>7113.11.00</v>
      </c>
      <c r="J598" t="str">
        <f>IF(Inventory[[#This Row],[METAL]]= "925 Silver", "7113.11.10.00"," 7113.19.10.00")</f>
        <v>7113.11.10.00</v>
      </c>
      <c r="K598" t="str">
        <f>IF(Inventory[[#This Row],[METAL]] = "925 Silver",  "7113.11.00"," 7113.19.00")</f>
        <v>7113.11.00</v>
      </c>
      <c r="L598" s="106" t="str">
        <f>PROPER(Inventory[[#This Row],[METAL]] &amp; " " &amp; Inventory[[#This Row],[Item Type]])</f>
        <v>925 Silver Earrings</v>
      </c>
      <c r="M598" s="106" t="str">
        <f>IFERROR(VLOOKUP(Inventory[[#This Row],[Short Description]],Map!$G$12:$H$32,2,FALSE), IF(F597 = "925 Silver", "7113.11.10.00", "7113.19.29.00"))</f>
        <v>7113.11.10.00</v>
      </c>
      <c r="N598" s="106" t="str">
        <f>Inventory[[#This Row],[ASIN]] &amp; " " &amp; Inventory[[#This Row],[Short Description]]</f>
        <v>B07TMP23LG Earrings - twisted shape - flat wire</v>
      </c>
      <c r="O598" s="33">
        <f>Inventory[[#This Row],[Total Price GBP]]/ EURtoGBP</f>
        <v>1.7879528872352872</v>
      </c>
      <c r="P598" s="33">
        <f>Inventory[[#This Row],[Total Price GBP]]/USDtoGBP</f>
        <v>2.1592332039310511</v>
      </c>
      <c r="Q598" s="33">
        <f>Inventory[[#This Row],[Total Price GBP]]/ CADtoGBP</f>
        <v>2.7639426255972448</v>
      </c>
      <c r="R598" s="33">
        <f>Inventory[[#This Row],[Total Price GBP]]/AUDtoGBP</f>
        <v>2.8290895813334913</v>
      </c>
      <c r="S598" s="33">
        <f>IFERROR(VLOOKUP(Inventory[[#This Row],[Assigned Item SKU]],skuQuantity[#All],2,FALSE),0)</f>
        <v>0</v>
      </c>
      <c r="T598" s="33" t="str">
        <f>PROPER(Inventory[[#This Row],[METAL]] &amp; " " &amp; Inventory[[#This Row],[Item Type]])</f>
        <v>925 Silver Earrings</v>
      </c>
      <c r="U598" s="33">
        <f>Inventory[[#This Row],[Quantity]]*Inventory[[#This Row],[Weight (g)]]</f>
        <v>0</v>
      </c>
      <c r="V598" s="33">
        <f>Inventory[[#This Row],[Total Price GBP]]*Inventory[[#This Row],[Quantity]]</f>
        <v>0</v>
      </c>
      <c r="W598" s="33">
        <f>Inventory[[#This Row],[Total Cost GBP]]/EURtoGBP</f>
        <v>0</v>
      </c>
      <c r="X598" s="33">
        <f>Inventory[[#This Row],[Total Cost GBP]]/USDtoGBP</f>
        <v>0</v>
      </c>
      <c r="Y598" s="33">
        <f>Inventory[[#This Row],[Total Cost GBP]]/CADtoGBP</f>
        <v>0</v>
      </c>
      <c r="Z598" s="33">
        <f>Inventory[[#This Row],[Total Cost GBP]]*AUDtoGBP</f>
        <v>0</v>
      </c>
      <c r="AA598" s="33"/>
      <c r="AB598" s="33"/>
    </row>
    <row r="599" spans="1:28" x14ac:dyDescent="0.25">
      <c r="A599" t="s">
        <v>1380</v>
      </c>
      <c r="B599" t="s">
        <v>1381</v>
      </c>
      <c r="C599" t="s">
        <v>114</v>
      </c>
      <c r="D599" t="s">
        <v>1382</v>
      </c>
      <c r="E599">
        <v>2.92</v>
      </c>
      <c r="F599" t="s">
        <v>116</v>
      </c>
      <c r="G599" t="s">
        <v>1309</v>
      </c>
      <c r="H599">
        <v>4.0088366274752909</v>
      </c>
      <c r="I599" t="str">
        <f>IF(Inventory[[#This Row],[METAL]] = "925 Silver",  "7113.11.00"," 7113.19.00")</f>
        <v>7113.11.00</v>
      </c>
      <c r="J599" t="str">
        <f>IF(Inventory[[#This Row],[METAL]]= "925 Silver", "7113.11.10.00"," 7113.19.10.00")</f>
        <v>7113.11.10.00</v>
      </c>
      <c r="K599" t="str">
        <f>IF(Inventory[[#This Row],[METAL]] = "925 Silver",  "7113.11.00"," 7113.19.00")</f>
        <v>7113.11.00</v>
      </c>
      <c r="L599" s="106" t="str">
        <f>PROPER(Inventory[[#This Row],[METAL]] &amp; " " &amp; Inventory[[#This Row],[Item Type]])</f>
        <v>925 Silver Earrings</v>
      </c>
      <c r="M599" s="106" t="str">
        <f>IFERROR(VLOOKUP(Inventory[[#This Row],[Short Description]],Map!$G$12:$H$32,2,FALSE), IF(F598 = "925 Silver", "7113.11.10.00", "7113.19.29.00"))</f>
        <v>7113.11.10.00</v>
      </c>
      <c r="N599" s="106" t="str">
        <f>Inventory[[#This Row],[ASIN]] &amp; " " &amp; Inventory[[#This Row],[Short Description]]</f>
        <v>B07TMMS3K8 Earrings - twisted shape</v>
      </c>
      <c r="O599" s="33">
        <f>Inventory[[#This Row],[Total Price GBP]]/ EURtoGBP</f>
        <v>4.5505061239382849</v>
      </c>
      <c r="P599" s="33">
        <f>Inventory[[#This Row],[Total Price GBP]]/USDtoGBP</f>
        <v>5.4954490063172017</v>
      </c>
      <c r="Q599" s="33">
        <f>Inventory[[#This Row],[Total Price GBP]]/ CADtoGBP</f>
        <v>7.0344906366311868</v>
      </c>
      <c r="R599" s="33">
        <f>Inventory[[#This Row],[Total Price GBP]]/AUDtoGBP</f>
        <v>7.2002956884030658</v>
      </c>
      <c r="S599" s="33">
        <f>IFERROR(VLOOKUP(Inventory[[#This Row],[Assigned Item SKU]],skuQuantity[#All],2,FALSE),0)</f>
        <v>0</v>
      </c>
      <c r="T599" s="33" t="str">
        <f>PROPER(Inventory[[#This Row],[METAL]] &amp; " " &amp; Inventory[[#This Row],[Item Type]])</f>
        <v>925 Silver Earrings</v>
      </c>
      <c r="U599" s="33">
        <f>Inventory[[#This Row],[Quantity]]*Inventory[[#This Row],[Weight (g)]]</f>
        <v>0</v>
      </c>
      <c r="V599" s="33">
        <f>Inventory[[#This Row],[Total Price GBP]]*Inventory[[#This Row],[Quantity]]</f>
        <v>0</v>
      </c>
      <c r="W599" s="33">
        <f>Inventory[[#This Row],[Total Cost GBP]]/EURtoGBP</f>
        <v>0</v>
      </c>
      <c r="X599" s="33">
        <f>Inventory[[#This Row],[Total Cost GBP]]/USDtoGBP</f>
        <v>0</v>
      </c>
      <c r="Y599" s="33">
        <f>Inventory[[#This Row],[Total Cost GBP]]/CADtoGBP</f>
        <v>0</v>
      </c>
      <c r="Z599" s="33">
        <f>Inventory[[#This Row],[Total Cost GBP]]*AUDtoGBP</f>
        <v>0</v>
      </c>
      <c r="AA599" s="33"/>
      <c r="AB599" s="33"/>
    </row>
    <row r="600" spans="1:28" x14ac:dyDescent="0.25">
      <c r="A600" t="s">
        <v>1383</v>
      </c>
      <c r="B600" t="s">
        <v>1384</v>
      </c>
      <c r="C600" t="s">
        <v>114</v>
      </c>
      <c r="D600" t="s">
        <v>1385</v>
      </c>
      <c r="E600">
        <v>0.64</v>
      </c>
      <c r="F600" t="s">
        <v>116</v>
      </c>
      <c r="G600" t="s">
        <v>3294</v>
      </c>
      <c r="H600">
        <v>1.8996189435928428</v>
      </c>
      <c r="I600" t="str">
        <f>IF(Inventory[[#This Row],[METAL]] = "925 Silver",  "7113.11.00"," 7113.19.00")</f>
        <v>7113.11.00</v>
      </c>
      <c r="J600" t="str">
        <f>IF(Inventory[[#This Row],[METAL]]= "925 Silver", "7113.11.10.00"," 7113.19.10.00")</f>
        <v>7113.11.10.00</v>
      </c>
      <c r="K600" t="str">
        <f>IF(Inventory[[#This Row],[METAL]] = "925 Silver",  "7113.11.00"," 7113.19.00")</f>
        <v>7113.11.00</v>
      </c>
      <c r="L600" s="106" t="str">
        <f>PROPER(Inventory[[#This Row],[METAL]] &amp; " " &amp; Inventory[[#This Row],[Item Type]])</f>
        <v>925 Silver Earrings Set</v>
      </c>
      <c r="M600" s="106" t="str">
        <f>IFERROR(VLOOKUP(Inventory[[#This Row],[Short Description]],Map!$G$12:$H$32,2,FALSE), IF(F599 = "925 Silver", "7113.11.10.00", "7113.19.29.00"))</f>
        <v>7113.11.10.00</v>
      </c>
      <c r="N600" s="106" t="str">
        <f>Inventory[[#This Row],[ASIN]] &amp; " " &amp; Inventory[[#This Row],[Short Description]]</f>
        <v>B07STWS287 Earrings - 2 mm CZ Stones</v>
      </c>
      <c r="O600" s="33">
        <f>Inventory[[#This Row],[Total Price GBP]]/ EURtoGBP</f>
        <v>2.1562933187956874</v>
      </c>
      <c r="P600" s="33">
        <f>Inventory[[#This Row],[Total Price GBP]]/USDtoGBP</f>
        <v>2.6040619775825382</v>
      </c>
      <c r="Q600" s="33">
        <f>Inventory[[#This Row],[Total Price GBP]]/ CADtoGBP</f>
        <v>3.3333490270684383</v>
      </c>
      <c r="R600" s="33">
        <f>Inventory[[#This Row],[Total Price GBP]]/AUDtoGBP</f>
        <v>3.4119170622761024</v>
      </c>
      <c r="S600" s="33">
        <f>IFERROR(VLOOKUP(Inventory[[#This Row],[Assigned Item SKU]],skuQuantity[#All],2,FALSE),0)</f>
        <v>10</v>
      </c>
      <c r="T600" s="33" t="str">
        <f>PROPER(Inventory[[#This Row],[METAL]] &amp; " " &amp; Inventory[[#This Row],[Item Type]])</f>
        <v>925 Silver Earrings Set</v>
      </c>
      <c r="U600" s="33">
        <f>Inventory[[#This Row],[Quantity]]*Inventory[[#This Row],[Weight (g)]]</f>
        <v>6.4</v>
      </c>
      <c r="V600" s="33">
        <f>Inventory[[#This Row],[Total Price GBP]]*Inventory[[#This Row],[Quantity]]</f>
        <v>18.996189435928429</v>
      </c>
      <c r="W600" s="33">
        <f>Inventory[[#This Row],[Total Cost GBP]]/EURtoGBP</f>
        <v>21.562933187956876</v>
      </c>
      <c r="X600" s="33">
        <f>Inventory[[#This Row],[Total Cost GBP]]/USDtoGBP</f>
        <v>26.040619775825384</v>
      </c>
      <c r="Y600" s="33">
        <f>Inventory[[#This Row],[Total Cost GBP]]/CADtoGBP</f>
        <v>33.333490270684379</v>
      </c>
      <c r="Z600" s="33">
        <f>Inventory[[#This Row],[Total Cost GBP]]*AUDtoGBP</f>
        <v>10.576318430347513</v>
      </c>
      <c r="AA600" s="33"/>
      <c r="AB600" s="33"/>
    </row>
    <row r="601" spans="1:28" x14ac:dyDescent="0.25">
      <c r="A601" t="s">
        <v>1386</v>
      </c>
      <c r="B601" t="s">
        <v>1387</v>
      </c>
      <c r="C601" t="s">
        <v>113</v>
      </c>
      <c r="D601" t="s">
        <v>1388</v>
      </c>
      <c r="E601">
        <v>6.4</v>
      </c>
      <c r="F601" t="s">
        <v>116</v>
      </c>
      <c r="G601" t="s">
        <v>3295</v>
      </c>
      <c r="H601">
        <v>8.6470280500000012</v>
      </c>
      <c r="I601" t="str">
        <f>IF(Inventory[[#This Row],[METAL]] = "925 Silver",  "7113.11.00"," 7113.19.00")</f>
        <v>7113.11.00</v>
      </c>
      <c r="J601" t="str">
        <f>IF(Inventory[[#This Row],[METAL]]= "925 Silver", "7113.11.10.00"," 7113.19.10.00")</f>
        <v>7113.11.10.00</v>
      </c>
      <c r="K601" t="str">
        <f>IF(Inventory[[#This Row],[METAL]] = "925 Silver",  "7113.11.00"," 7113.19.00")</f>
        <v>7113.11.00</v>
      </c>
      <c r="L601" s="106" t="str">
        <f>PROPER(Inventory[[#This Row],[METAL]] &amp; " " &amp; Inventory[[#This Row],[Item Type]])</f>
        <v>925 Silver Chain With Pendants</v>
      </c>
      <c r="M601" s="106" t="str">
        <f>IFERROR(VLOOKUP(Inventory[[#This Row],[Short Description]],Map!$G$12:$H$32,2,FALSE), IF(F600 = "925 Silver", "7113.11.10.00", "7113.19.29.00"))</f>
        <v>7113.11.10.00</v>
      </c>
      <c r="N601" s="106" t="str">
        <f>Inventory[[#This Row],[ASIN]] &amp; " " &amp; Inventory[[#This Row],[Short Description]]</f>
        <v>B07SGMNVF8 Neaklce - chain with infinity</v>
      </c>
      <c r="O601" s="33">
        <f>Inventory[[#This Row],[Total Price GBP]]/ EURtoGBP</f>
        <v>9.8154047550129704</v>
      </c>
      <c r="P601" s="33">
        <f>Inventory[[#This Row],[Total Price GBP]]/USDtoGBP</f>
        <v>11.853638878493401</v>
      </c>
      <c r="Q601" s="33">
        <f>Inventory[[#This Row],[Total Price GBP]]/ CADtoGBP</f>
        <v>15.173339176638013</v>
      </c>
      <c r="R601" s="33">
        <f>Inventory[[#This Row],[Total Price GBP]]/AUDtoGBP</f>
        <v>15.530979326819457</v>
      </c>
      <c r="S601" s="33">
        <f>IFERROR(VLOOKUP(Inventory[[#This Row],[Assigned Item SKU]],skuQuantity[#All],2,FALSE),0)</f>
        <v>0</v>
      </c>
      <c r="T601" s="33" t="str">
        <f>PROPER(Inventory[[#This Row],[METAL]] &amp; " " &amp; Inventory[[#This Row],[Item Type]])</f>
        <v>925 Silver Chain With Pendants</v>
      </c>
      <c r="U601" s="33">
        <f>Inventory[[#This Row],[Quantity]]*Inventory[[#This Row],[Weight (g)]]</f>
        <v>0</v>
      </c>
      <c r="V601" s="33">
        <f>Inventory[[#This Row],[Total Price GBP]]*Inventory[[#This Row],[Quantity]]</f>
        <v>0</v>
      </c>
      <c r="W601" s="33">
        <f>Inventory[[#This Row],[Total Cost GBP]]/EURtoGBP</f>
        <v>0</v>
      </c>
      <c r="X601" s="33">
        <f>Inventory[[#This Row],[Total Cost GBP]]/USDtoGBP</f>
        <v>0</v>
      </c>
      <c r="Y601" s="33">
        <f>Inventory[[#This Row],[Total Cost GBP]]/CADtoGBP</f>
        <v>0</v>
      </c>
      <c r="Z601" s="33">
        <f>Inventory[[#This Row],[Total Cost GBP]]*AUDtoGBP</f>
        <v>0</v>
      </c>
      <c r="AA601" s="33"/>
      <c r="AB601" s="33"/>
    </row>
    <row r="602" spans="1:28" x14ac:dyDescent="0.25">
      <c r="A602" t="s">
        <v>1389</v>
      </c>
      <c r="B602" t="s">
        <v>1390</v>
      </c>
      <c r="C602" t="s">
        <v>113</v>
      </c>
      <c r="D602" t="s">
        <v>1391</v>
      </c>
      <c r="E602">
        <v>4.0999999999999996</v>
      </c>
      <c r="F602" t="s">
        <v>116</v>
      </c>
      <c r="G602" t="s">
        <v>3295</v>
      </c>
      <c r="H602">
        <v>5.9688944500000005</v>
      </c>
      <c r="I602" t="str">
        <f>IF(Inventory[[#This Row],[METAL]] = "925 Silver",  "7113.11.00"," 7113.19.00")</f>
        <v>7113.11.00</v>
      </c>
      <c r="J602" t="str">
        <f>IF(Inventory[[#This Row],[METAL]]= "925 Silver", "7113.11.10.00"," 7113.19.10.00")</f>
        <v>7113.11.10.00</v>
      </c>
      <c r="K602" t="str">
        <f>IF(Inventory[[#This Row],[METAL]] = "925 Silver",  "7113.11.00"," 7113.19.00")</f>
        <v>7113.11.00</v>
      </c>
      <c r="L602" s="106" t="str">
        <f>PROPER(Inventory[[#This Row],[METAL]] &amp; " " &amp; Inventory[[#This Row],[Item Type]])</f>
        <v>925 Silver Chain With Pendants</v>
      </c>
      <c r="M602" s="106" t="str">
        <f>IFERROR(VLOOKUP(Inventory[[#This Row],[Short Description]],Map!$G$12:$H$32,2,FALSE), IF(F601 = "925 Silver", "7113.11.10.00", "7113.19.29.00"))</f>
        <v>7113.11.10.00</v>
      </c>
      <c r="N602" s="106" t="str">
        <f>Inventory[[#This Row],[ASIN]] &amp; " " &amp; Inventory[[#This Row],[Short Description]]</f>
        <v>B07SHPTG4G Neaklce - chain with leaf</v>
      </c>
      <c r="O602" s="33">
        <f>Inventory[[#This Row],[Total Price GBP]]/ EURtoGBP</f>
        <v>6.7754047550129695</v>
      </c>
      <c r="P602" s="33">
        <f>Inventory[[#This Row],[Total Price GBP]]/USDtoGBP</f>
        <v>8.1823626458738588</v>
      </c>
      <c r="Q602" s="33">
        <f>Inventory[[#This Row],[Total Price GBP]]/ CADtoGBP</f>
        <v>10.473894553794375</v>
      </c>
      <c r="R602" s="33">
        <f>Inventory[[#This Row],[Total Price GBP]]/AUDtoGBP</f>
        <v>10.720767386306488</v>
      </c>
      <c r="S602" s="33">
        <f>IFERROR(VLOOKUP(Inventory[[#This Row],[Assigned Item SKU]],skuQuantity[#All],2,FALSE),0)</f>
        <v>0</v>
      </c>
      <c r="T602" s="33" t="str">
        <f>PROPER(Inventory[[#This Row],[METAL]] &amp; " " &amp; Inventory[[#This Row],[Item Type]])</f>
        <v>925 Silver Chain With Pendants</v>
      </c>
      <c r="U602" s="33">
        <f>Inventory[[#This Row],[Quantity]]*Inventory[[#This Row],[Weight (g)]]</f>
        <v>0</v>
      </c>
      <c r="V602" s="33">
        <f>Inventory[[#This Row],[Total Price GBP]]*Inventory[[#This Row],[Quantity]]</f>
        <v>0</v>
      </c>
      <c r="W602" s="33">
        <f>Inventory[[#This Row],[Total Cost GBP]]/EURtoGBP</f>
        <v>0</v>
      </c>
      <c r="X602" s="33">
        <f>Inventory[[#This Row],[Total Cost GBP]]/USDtoGBP</f>
        <v>0</v>
      </c>
      <c r="Y602" s="33">
        <f>Inventory[[#This Row],[Total Cost GBP]]/CADtoGBP</f>
        <v>0</v>
      </c>
      <c r="Z602" s="33">
        <f>Inventory[[#This Row],[Total Cost GBP]]*AUDtoGBP</f>
        <v>0</v>
      </c>
      <c r="AA602" s="33"/>
      <c r="AB602" s="33"/>
    </row>
    <row r="603" spans="1:28" x14ac:dyDescent="0.25">
      <c r="A603" t="s">
        <v>1392</v>
      </c>
      <c r="B603" t="s">
        <v>1393</v>
      </c>
      <c r="C603" t="s">
        <v>113</v>
      </c>
      <c r="D603" t="s">
        <v>1394</v>
      </c>
      <c r="E603">
        <v>2.6</v>
      </c>
      <c r="F603" t="s">
        <v>116</v>
      </c>
      <c r="G603" t="s">
        <v>3295</v>
      </c>
      <c r="H603">
        <v>4.5417311500000013</v>
      </c>
      <c r="I603" t="str">
        <f>IF(Inventory[[#This Row],[METAL]] = "925 Silver",  "7113.11.00"," 7113.19.00")</f>
        <v>7113.11.00</v>
      </c>
      <c r="J603" t="str">
        <f>IF(Inventory[[#This Row],[METAL]]= "925 Silver", "7113.11.10.00"," 7113.19.10.00")</f>
        <v>7113.11.10.00</v>
      </c>
      <c r="K603" t="str">
        <f>IF(Inventory[[#This Row],[METAL]] = "925 Silver",  "7113.11.00"," 7113.19.00")</f>
        <v>7113.11.00</v>
      </c>
      <c r="L603" s="106" t="str">
        <f>PROPER(Inventory[[#This Row],[METAL]] &amp; " " &amp; Inventory[[#This Row],[Item Type]])</f>
        <v>925 Silver Chain With Pendants</v>
      </c>
      <c r="M603" s="106" t="str">
        <f>IFERROR(VLOOKUP(Inventory[[#This Row],[Short Description]],Map!$G$12:$H$32,2,FALSE), IF(F602 = "925 Silver", "7113.11.10.00", "7113.19.29.00"))</f>
        <v>7113.11.10.00</v>
      </c>
      <c r="N603" s="106" t="str">
        <f>Inventory[[#This Row],[ASIN]] &amp; " " &amp; Inventory[[#This Row],[Short Description]]</f>
        <v>B07SJPBY26 Necklace - trace chain with SVAROWSKY Rainbow Cube 8 mm</v>
      </c>
      <c r="O603" s="33">
        <f>Inventory[[#This Row],[Total Price GBP]]/ EURtoGBP</f>
        <v>5.1554047550129702</v>
      </c>
      <c r="P603" s="33">
        <f>Inventory[[#This Row],[Total Price GBP]]/USDtoGBP</f>
        <v>6.2259588640173948</v>
      </c>
      <c r="Q603" s="33">
        <f>Inventory[[#This Row],[Total Price GBP]]/ CADtoGBP</f>
        <v>7.9695852482000706</v>
      </c>
      <c r="R603" s="33">
        <f>Inventory[[#This Row],[Total Price GBP]]/AUDtoGBP</f>
        <v>8.1574307601120797</v>
      </c>
      <c r="S603" s="33">
        <f>IFERROR(VLOOKUP(Inventory[[#This Row],[Assigned Item SKU]],skuQuantity[#All],2,FALSE),0)</f>
        <v>0</v>
      </c>
      <c r="T603" s="33" t="str">
        <f>PROPER(Inventory[[#This Row],[METAL]] &amp; " " &amp; Inventory[[#This Row],[Item Type]])</f>
        <v>925 Silver Chain With Pendants</v>
      </c>
      <c r="U603" s="33">
        <f>Inventory[[#This Row],[Quantity]]*Inventory[[#This Row],[Weight (g)]]</f>
        <v>0</v>
      </c>
      <c r="V603" s="33">
        <f>Inventory[[#This Row],[Total Price GBP]]*Inventory[[#This Row],[Quantity]]</f>
        <v>0</v>
      </c>
      <c r="W603" s="33">
        <f>Inventory[[#This Row],[Total Cost GBP]]/EURtoGBP</f>
        <v>0</v>
      </c>
      <c r="X603" s="33">
        <f>Inventory[[#This Row],[Total Cost GBP]]/USDtoGBP</f>
        <v>0</v>
      </c>
      <c r="Y603" s="33">
        <f>Inventory[[#This Row],[Total Cost GBP]]/CADtoGBP</f>
        <v>0</v>
      </c>
      <c r="Z603" s="33">
        <f>Inventory[[#This Row],[Total Cost GBP]]*AUDtoGBP</f>
        <v>0</v>
      </c>
      <c r="AA603" s="33"/>
      <c r="AB603" s="33"/>
    </row>
    <row r="604" spans="1:28" x14ac:dyDescent="0.25">
      <c r="A604" t="s">
        <v>1395</v>
      </c>
      <c r="B604" t="s">
        <v>1396</v>
      </c>
      <c r="C604" t="s">
        <v>113</v>
      </c>
      <c r="D604" t="s">
        <v>1397</v>
      </c>
      <c r="E604">
        <v>2.1</v>
      </c>
      <c r="F604" t="s">
        <v>116</v>
      </c>
      <c r="G604" t="s">
        <v>3295</v>
      </c>
      <c r="H604">
        <v>3.704814400000001</v>
      </c>
      <c r="I604" t="str">
        <f>IF(Inventory[[#This Row],[METAL]] = "925 Silver",  "7113.11.00"," 7113.19.00")</f>
        <v>7113.11.00</v>
      </c>
      <c r="J604" t="str">
        <f>IF(Inventory[[#This Row],[METAL]]= "925 Silver", "7113.11.10.00"," 7113.19.10.00")</f>
        <v>7113.11.10.00</v>
      </c>
      <c r="K604" t="str">
        <f>IF(Inventory[[#This Row],[METAL]] = "925 Silver",  "7113.11.00"," 7113.19.00")</f>
        <v>7113.11.00</v>
      </c>
      <c r="L604" s="106" t="str">
        <f>PROPER(Inventory[[#This Row],[METAL]] &amp; " " &amp; Inventory[[#This Row],[Item Type]])</f>
        <v>925 Silver Chain With Pendants</v>
      </c>
      <c r="M604" s="106" t="str">
        <f>IFERROR(VLOOKUP(Inventory[[#This Row],[Short Description]],Map!$G$12:$H$32,2,FALSE), IF(F603 = "925 Silver", "7113.11.10.00", "7113.19.29.00"))</f>
        <v>7113.11.10.00</v>
      </c>
      <c r="N604" s="106" t="str">
        <f>Inventory[[#This Row],[ASIN]] &amp; " " &amp; Inventory[[#This Row],[Short Description]]</f>
        <v>B07SHPSYN3 Necklace - trace chain with SVAROWSKY Rainbow Ball 8 mm</v>
      </c>
      <c r="O604" s="33">
        <f>Inventory[[#This Row],[Total Price GBP]]/ EURtoGBP</f>
        <v>4.2054047550129701</v>
      </c>
      <c r="P604" s="33">
        <f>Inventory[[#This Row],[Total Price GBP]]/USDtoGBP</f>
        <v>5.0786850413237881</v>
      </c>
      <c r="Q604" s="33">
        <f>Inventory[[#This Row],[Total Price GBP]]/ CADtoGBP</f>
        <v>6.501008803561434</v>
      </c>
      <c r="R604" s="33">
        <f>Inventory[[#This Row],[Total Price GBP]]/AUDtoGBP</f>
        <v>6.6542395287017762</v>
      </c>
      <c r="S604" s="33">
        <f>IFERROR(VLOOKUP(Inventory[[#This Row],[Assigned Item SKU]],skuQuantity[#All],2,FALSE),0)</f>
        <v>0</v>
      </c>
      <c r="T604" s="33" t="str">
        <f>PROPER(Inventory[[#This Row],[METAL]] &amp; " " &amp; Inventory[[#This Row],[Item Type]])</f>
        <v>925 Silver Chain With Pendants</v>
      </c>
      <c r="U604" s="33">
        <f>Inventory[[#This Row],[Quantity]]*Inventory[[#This Row],[Weight (g)]]</f>
        <v>0</v>
      </c>
      <c r="V604" s="33">
        <f>Inventory[[#This Row],[Total Price GBP]]*Inventory[[#This Row],[Quantity]]</f>
        <v>0</v>
      </c>
      <c r="W604" s="33">
        <f>Inventory[[#This Row],[Total Cost GBP]]/EURtoGBP</f>
        <v>0</v>
      </c>
      <c r="X604" s="33">
        <f>Inventory[[#This Row],[Total Cost GBP]]/USDtoGBP</f>
        <v>0</v>
      </c>
      <c r="Y604" s="33">
        <f>Inventory[[#This Row],[Total Cost GBP]]/CADtoGBP</f>
        <v>0</v>
      </c>
      <c r="Z604" s="33">
        <f>Inventory[[#This Row],[Total Cost GBP]]*AUDtoGBP</f>
        <v>0</v>
      </c>
      <c r="AA604" s="33"/>
      <c r="AB604" s="33"/>
    </row>
    <row r="605" spans="1:28" x14ac:dyDescent="0.25">
      <c r="A605" t="s">
        <v>1398</v>
      </c>
      <c r="B605" t="s">
        <v>1399</v>
      </c>
      <c r="C605" t="s">
        <v>113</v>
      </c>
      <c r="D605" t="s">
        <v>1400</v>
      </c>
      <c r="E605">
        <v>1.1599999999999999</v>
      </c>
      <c r="F605" t="s">
        <v>116</v>
      </c>
      <c r="G605" t="s">
        <v>1309</v>
      </c>
      <c r="H605">
        <v>6.1168965699999998</v>
      </c>
      <c r="I605" t="str">
        <f>IF(Inventory[[#This Row],[METAL]] = "925 Silver",  "7113.11.00"," 7113.19.00")</f>
        <v>7113.11.00</v>
      </c>
      <c r="J605" t="str">
        <f>IF(Inventory[[#This Row],[METAL]]= "925 Silver", "7113.11.10.00"," 7113.19.10.00")</f>
        <v>7113.11.10.00</v>
      </c>
      <c r="K605" t="str">
        <f>IF(Inventory[[#This Row],[METAL]] = "925 Silver",  "7113.11.00"," 7113.19.00")</f>
        <v>7113.11.00</v>
      </c>
      <c r="L605" s="106" t="str">
        <f>PROPER(Inventory[[#This Row],[METAL]] &amp; " " &amp; Inventory[[#This Row],[Item Type]])</f>
        <v>925 Silver Earrings</v>
      </c>
      <c r="M605" s="106" t="str">
        <f>IFERROR(VLOOKUP(Inventory[[#This Row],[Short Description]],Map!$G$12:$H$32,2,FALSE), IF(F604 = "925 Silver", "7113.11.10.00", "7113.19.29.00"))</f>
        <v>7113.11.10.00</v>
      </c>
      <c r="N605" s="106" t="str">
        <f>Inventory[[#This Row],[ASIN]] &amp; " " &amp; Inventory[[#This Row],[Short Description]]</f>
        <v>B07SRV6JZG Earrings - Stud SVAROWSKY LIGHT SIAM stone 6 mm</v>
      </c>
      <c r="O605" s="33">
        <f>Inventory[[#This Row],[Total Price GBP]]/ EURtoGBP</f>
        <v>6.9434047550129687</v>
      </c>
      <c r="P605" s="33">
        <f>Inventory[[#This Row],[Total Price GBP]]/USDtoGBP</f>
        <v>8.3852489639923071</v>
      </c>
      <c r="Q605" s="33">
        <f>Inventory[[#This Row],[Total Price GBP]]/ CADtoGBP</f>
        <v>10.733600704004154</v>
      </c>
      <c r="R605" s="33">
        <f>Inventory[[#This Row],[Total Price GBP]]/AUDtoGBP</f>
        <v>10.986594888282204</v>
      </c>
      <c r="S605" s="33">
        <f>IFERROR(VLOOKUP(Inventory[[#This Row],[Assigned Item SKU]],skuQuantity[#All],2,FALSE),0)</f>
        <v>0</v>
      </c>
      <c r="T605" s="33" t="str">
        <f>PROPER(Inventory[[#This Row],[METAL]] &amp; " " &amp; Inventory[[#This Row],[Item Type]])</f>
        <v>925 Silver Earrings</v>
      </c>
      <c r="U605" s="33">
        <f>Inventory[[#This Row],[Quantity]]*Inventory[[#This Row],[Weight (g)]]</f>
        <v>0</v>
      </c>
      <c r="V605" s="33">
        <f>Inventory[[#This Row],[Total Price GBP]]*Inventory[[#This Row],[Quantity]]</f>
        <v>0</v>
      </c>
      <c r="W605" s="33">
        <f>Inventory[[#This Row],[Total Cost GBP]]/EURtoGBP</f>
        <v>0</v>
      </c>
      <c r="X605" s="33">
        <f>Inventory[[#This Row],[Total Cost GBP]]/USDtoGBP</f>
        <v>0</v>
      </c>
      <c r="Y605" s="33">
        <f>Inventory[[#This Row],[Total Cost GBP]]/CADtoGBP</f>
        <v>0</v>
      </c>
      <c r="Z605" s="33">
        <f>Inventory[[#This Row],[Total Cost GBP]]*AUDtoGBP</f>
        <v>0</v>
      </c>
      <c r="AA605" s="33"/>
      <c r="AB605" s="33"/>
    </row>
    <row r="606" spans="1:28" x14ac:dyDescent="0.25">
      <c r="A606" t="s">
        <v>1401</v>
      </c>
      <c r="B606" t="s">
        <v>1402</v>
      </c>
      <c r="C606" t="s">
        <v>113</v>
      </c>
      <c r="D606" t="s">
        <v>1403</v>
      </c>
      <c r="E606">
        <v>1.33</v>
      </c>
      <c r="F606" t="s">
        <v>116</v>
      </c>
      <c r="G606" t="s">
        <v>1309</v>
      </c>
      <c r="H606">
        <v>6.9855280600000009</v>
      </c>
      <c r="I606" t="str">
        <f>IF(Inventory[[#This Row],[METAL]] = "925 Silver",  "7113.11.00"," 7113.19.00")</f>
        <v>7113.11.00</v>
      </c>
      <c r="J606" t="str">
        <f>IF(Inventory[[#This Row],[METAL]]= "925 Silver", "7113.11.10.00"," 7113.19.10.00")</f>
        <v>7113.11.10.00</v>
      </c>
      <c r="K606" t="str">
        <f>IF(Inventory[[#This Row],[METAL]] = "925 Silver",  "7113.11.00"," 7113.19.00")</f>
        <v>7113.11.00</v>
      </c>
      <c r="L606" s="106" t="str">
        <f>PROPER(Inventory[[#This Row],[METAL]] &amp; " " &amp; Inventory[[#This Row],[Item Type]])</f>
        <v>925 Silver Earrings</v>
      </c>
      <c r="M606" s="106" t="str">
        <f>IFERROR(VLOOKUP(Inventory[[#This Row],[Short Description]],Map!$G$12:$H$32,2,FALSE), IF(F605 = "925 Silver", "7113.11.10.00", "7113.19.29.00"))</f>
        <v>7113.11.10.00</v>
      </c>
      <c r="N606" s="106" t="str">
        <f>Inventory[[#This Row],[ASIN]] &amp; " " &amp; Inventory[[#This Row],[Short Description]]</f>
        <v>B07STWSK97 Earrings - Stud SVAROWSKY Aquamarine stone 6 mm</v>
      </c>
      <c r="O606" s="33">
        <f>Inventory[[#This Row],[Total Price GBP]]/ EURtoGBP</f>
        <v>7.9294047550129694</v>
      </c>
      <c r="P606" s="33">
        <f>Inventory[[#This Row],[Total Price GBP]]/USDtoGBP</f>
        <v>9.5759984262827249</v>
      </c>
      <c r="Q606" s="33">
        <f>Inventory[[#This Row],[Total Price GBP]]/ CADtoGBP</f>
        <v>12.257828466544888</v>
      </c>
      <c r="R606" s="33">
        <f>Inventory[[#This Row],[Total Price GBP]]/AUDtoGBP</f>
        <v>12.546749155830161</v>
      </c>
      <c r="S606" s="33">
        <f>IFERROR(VLOOKUP(Inventory[[#This Row],[Assigned Item SKU]],skuQuantity[#All],2,FALSE),0)</f>
        <v>0</v>
      </c>
      <c r="T606" s="33" t="str">
        <f>PROPER(Inventory[[#This Row],[METAL]] &amp; " " &amp; Inventory[[#This Row],[Item Type]])</f>
        <v>925 Silver Earrings</v>
      </c>
      <c r="U606" s="33">
        <f>Inventory[[#This Row],[Quantity]]*Inventory[[#This Row],[Weight (g)]]</f>
        <v>0</v>
      </c>
      <c r="V606" s="33">
        <f>Inventory[[#This Row],[Total Price GBP]]*Inventory[[#This Row],[Quantity]]</f>
        <v>0</v>
      </c>
      <c r="W606" s="33">
        <f>Inventory[[#This Row],[Total Cost GBP]]/EURtoGBP</f>
        <v>0</v>
      </c>
      <c r="X606" s="33">
        <f>Inventory[[#This Row],[Total Cost GBP]]/USDtoGBP</f>
        <v>0</v>
      </c>
      <c r="Y606" s="33">
        <f>Inventory[[#This Row],[Total Cost GBP]]/CADtoGBP</f>
        <v>0</v>
      </c>
      <c r="Z606" s="33">
        <f>Inventory[[#This Row],[Total Cost GBP]]*AUDtoGBP</f>
        <v>0</v>
      </c>
      <c r="AA606" s="33"/>
      <c r="AB606" s="33"/>
    </row>
    <row r="607" spans="1:28" x14ac:dyDescent="0.25">
      <c r="A607" t="s">
        <v>1404</v>
      </c>
      <c r="B607" t="s">
        <v>1405</v>
      </c>
      <c r="C607" t="s">
        <v>114</v>
      </c>
      <c r="D607" t="s">
        <v>1406</v>
      </c>
      <c r="E607">
        <v>0.6</v>
      </c>
      <c r="F607" t="s">
        <v>116</v>
      </c>
      <c r="G607" t="s">
        <v>1309</v>
      </c>
      <c r="H607">
        <v>2.2727882261258916</v>
      </c>
      <c r="I607" t="str">
        <f>IF(Inventory[[#This Row],[METAL]] = "925 Silver",  "7113.11.00"," 7113.19.00")</f>
        <v>7113.11.00</v>
      </c>
      <c r="J607" t="str">
        <f>IF(Inventory[[#This Row],[METAL]]= "925 Silver", "7113.11.10.00"," 7113.19.10.00")</f>
        <v>7113.11.10.00</v>
      </c>
      <c r="K607" t="str">
        <f>IF(Inventory[[#This Row],[METAL]] = "925 Silver",  "7113.11.00"," 7113.19.00")</f>
        <v>7113.11.00</v>
      </c>
      <c r="L607" s="106" t="str">
        <f>PROPER(Inventory[[#This Row],[METAL]] &amp; " " &amp; Inventory[[#This Row],[Item Type]])</f>
        <v>925 Silver Earrings</v>
      </c>
      <c r="M607" s="106" t="str">
        <f>IFERROR(VLOOKUP(Inventory[[#This Row],[Short Description]],Map!$G$12:$H$32,2,FALSE), IF(F606 = "925 Silver", "7113.11.10.00", "7113.19.29.00"))</f>
        <v>7113.11.10.00</v>
      </c>
      <c r="N607" s="106" t="str">
        <f>Inventory[[#This Row],[ASIN]] &amp; " " &amp; Inventory[[#This Row],[Short Description]]</f>
        <v>B07STWSC6R Earrings - Stud with CZ Rainbow Cube - 6 mm?</v>
      </c>
      <c r="O607" s="33">
        <f>Inventory[[#This Row],[Total Price GBP]]/ EURtoGBP</f>
        <v>2.5798848150901472</v>
      </c>
      <c r="P607" s="33">
        <f>Inventory[[#This Row],[Total Price GBP]]/USDtoGBP</f>
        <v>3.1156150672817482</v>
      </c>
      <c r="Q607" s="33">
        <f>Inventory[[#This Row],[Total Price GBP]]/ CADtoGBP</f>
        <v>3.9881663887603094</v>
      </c>
      <c r="R607" s="33">
        <f>Inventory[[#This Row],[Total Price GBP]]/AUDtoGBP</f>
        <v>4.0821686653601041</v>
      </c>
      <c r="S607" s="33">
        <f>IFERROR(VLOOKUP(Inventory[[#This Row],[Assigned Item SKU]],skuQuantity[#All],2,FALSE),0)</f>
        <v>0</v>
      </c>
      <c r="T607" s="33" t="str">
        <f>PROPER(Inventory[[#This Row],[METAL]] &amp; " " &amp; Inventory[[#This Row],[Item Type]])</f>
        <v>925 Silver Earrings</v>
      </c>
      <c r="U607" s="33">
        <f>Inventory[[#This Row],[Quantity]]*Inventory[[#This Row],[Weight (g)]]</f>
        <v>0</v>
      </c>
      <c r="V607" s="33">
        <f>Inventory[[#This Row],[Total Price GBP]]*Inventory[[#This Row],[Quantity]]</f>
        <v>0</v>
      </c>
      <c r="W607" s="33">
        <f>Inventory[[#This Row],[Total Cost GBP]]/EURtoGBP</f>
        <v>0</v>
      </c>
      <c r="X607" s="33">
        <f>Inventory[[#This Row],[Total Cost GBP]]/USDtoGBP</f>
        <v>0</v>
      </c>
      <c r="Y607" s="33">
        <f>Inventory[[#This Row],[Total Cost GBP]]/CADtoGBP</f>
        <v>0</v>
      </c>
      <c r="Z607" s="33">
        <f>Inventory[[#This Row],[Total Cost GBP]]*AUDtoGBP</f>
        <v>0</v>
      </c>
      <c r="AA607" s="33"/>
      <c r="AB607" s="33"/>
    </row>
    <row r="608" spans="1:28" x14ac:dyDescent="0.25">
      <c r="A608" t="s">
        <v>1407</v>
      </c>
      <c r="B608" t="s">
        <v>1408</v>
      </c>
      <c r="C608" t="s">
        <v>114</v>
      </c>
      <c r="D608" t="s">
        <v>1409</v>
      </c>
      <c r="E608">
        <v>0.89</v>
      </c>
      <c r="F608" t="s">
        <v>116</v>
      </c>
      <c r="G608" t="s">
        <v>1309</v>
      </c>
      <c r="H608">
        <v>1.4615506554018718</v>
      </c>
      <c r="I608" t="str">
        <f>IF(Inventory[[#This Row],[METAL]] = "925 Silver",  "7113.11.00"," 7113.19.00")</f>
        <v>7113.11.00</v>
      </c>
      <c r="J608" t="str">
        <f>IF(Inventory[[#This Row],[METAL]]= "925 Silver", "7113.11.10.00"," 7113.19.10.00")</f>
        <v>7113.11.10.00</v>
      </c>
      <c r="K608" t="str">
        <f>IF(Inventory[[#This Row],[METAL]] = "925 Silver",  "7113.11.00"," 7113.19.00")</f>
        <v>7113.11.00</v>
      </c>
      <c r="L608" s="106" t="str">
        <f>PROPER(Inventory[[#This Row],[METAL]] &amp; " " &amp; Inventory[[#This Row],[Item Type]])</f>
        <v>925 Silver Earrings</v>
      </c>
      <c r="M608" s="106" t="str">
        <f>IFERROR(VLOOKUP(Inventory[[#This Row],[Short Description]],Map!$G$12:$H$32,2,FALSE), IF(F607 = "925 Silver", "7113.11.10.00", "7113.19.29.00"))</f>
        <v>7113.11.10.00</v>
      </c>
      <c r="N608" s="106" t="str">
        <f>Inventory[[#This Row],[ASIN]] &amp; " " &amp; Inventory[[#This Row],[Short Description]]</f>
        <v>B07SX4VXD2 Earrings - Stud with CZ Rainbow Ball - 10 mm?</v>
      </c>
      <c r="O608" s="33">
        <f>Inventory[[#This Row],[Total Price GBP]]/ EURtoGBP</f>
        <v>1.659033736189147</v>
      </c>
      <c r="P608" s="33">
        <f>Inventory[[#This Row],[Total Price GBP]]/USDtoGBP</f>
        <v>2.00354313315303</v>
      </c>
      <c r="Q608" s="33">
        <f>Inventory[[#This Row],[Total Price GBP]]/ CADtoGBP</f>
        <v>2.5646503850823268</v>
      </c>
      <c r="R608" s="33">
        <f>Inventory[[#This Row],[Total Price GBP]]/AUDtoGBP</f>
        <v>2.6250999630035774</v>
      </c>
      <c r="S608" s="33">
        <f>IFERROR(VLOOKUP(Inventory[[#This Row],[Assigned Item SKU]],skuQuantity[#All],2,FALSE),0)</f>
        <v>0</v>
      </c>
      <c r="T608" s="33" t="str">
        <f>PROPER(Inventory[[#This Row],[METAL]] &amp; " " &amp; Inventory[[#This Row],[Item Type]])</f>
        <v>925 Silver Earrings</v>
      </c>
      <c r="U608" s="33">
        <f>Inventory[[#This Row],[Quantity]]*Inventory[[#This Row],[Weight (g)]]</f>
        <v>0</v>
      </c>
      <c r="V608" s="33">
        <f>Inventory[[#This Row],[Total Price GBP]]*Inventory[[#This Row],[Quantity]]</f>
        <v>0</v>
      </c>
      <c r="W608" s="33">
        <f>Inventory[[#This Row],[Total Cost GBP]]/EURtoGBP</f>
        <v>0</v>
      </c>
      <c r="X608" s="33">
        <f>Inventory[[#This Row],[Total Cost GBP]]/USDtoGBP</f>
        <v>0</v>
      </c>
      <c r="Y608" s="33">
        <f>Inventory[[#This Row],[Total Cost GBP]]/CADtoGBP</f>
        <v>0</v>
      </c>
      <c r="Z608" s="33">
        <f>Inventory[[#This Row],[Total Cost GBP]]*AUDtoGBP</f>
        <v>0</v>
      </c>
      <c r="AA608" s="33"/>
      <c r="AB608" s="33"/>
    </row>
    <row r="609" spans="1:28" x14ac:dyDescent="0.25">
      <c r="A609" t="s">
        <v>1410</v>
      </c>
      <c r="B609" t="s">
        <v>1411</v>
      </c>
      <c r="C609" t="s">
        <v>113</v>
      </c>
      <c r="D609" t="s">
        <v>1412</v>
      </c>
      <c r="E609">
        <v>7.28</v>
      </c>
      <c r="F609" t="s">
        <v>116</v>
      </c>
      <c r="G609" t="s">
        <v>1413</v>
      </c>
      <c r="H609">
        <v>6.652170904000001</v>
      </c>
      <c r="I609" t="str">
        <f>IF(Inventory[[#This Row],[METAL]] = "925 Silver",  "7113.11.00"," 7113.19.00")</f>
        <v>7113.11.00</v>
      </c>
      <c r="J609" t="str">
        <f>IF(Inventory[[#This Row],[METAL]]= "925 Silver", "7113.11.10.00"," 7113.19.10.00")</f>
        <v>7113.11.10.00</v>
      </c>
      <c r="K609" t="str">
        <f>IF(Inventory[[#This Row],[METAL]] = "925 Silver",  "7113.11.00"," 7113.19.00")</f>
        <v>7113.11.00</v>
      </c>
      <c r="L609" s="106" t="str">
        <f>PROPER(Inventory[[#This Row],[METAL]] &amp; " " &amp; Inventory[[#This Row],[Item Type]])</f>
        <v>925 Silver Bracelet</v>
      </c>
      <c r="M609" s="106" t="str">
        <f>IFERROR(VLOOKUP(Inventory[[#This Row],[Short Description]],Map!$G$12:$H$32,2,FALSE), IF(F608 = "925 Silver", "7113.11.10.00", "7113.19.29.00"))</f>
        <v>7113.11.10.00</v>
      </c>
      <c r="N609" s="106" t="str">
        <f>Inventory[[#This Row],[ASIN]] &amp; " " &amp; Inventory[[#This Row],[Short Description]]</f>
        <v>B07TZYMD5V Silver Charms Bracelet</v>
      </c>
      <c r="O609" s="33">
        <f>Inventory[[#This Row],[Total Price GBP]]/ EURtoGBP</f>
        <v>7.5510047550129702</v>
      </c>
      <c r="P609" s="33">
        <f>Inventory[[#This Row],[Total Price GBP]]/USDtoGBP</f>
        <v>9.1190211478540295</v>
      </c>
      <c r="Q609" s="33">
        <f>Inventory[[#This Row],[Total Price GBP]]/ CADtoGBP</f>
        <v>11.672871280596194</v>
      </c>
      <c r="R609" s="33">
        <f>Inventory[[#This Row],[Total Price GBP]]/AUDtoGBP</f>
        <v>11.948004353761046</v>
      </c>
      <c r="S609" s="33">
        <f>IFERROR(VLOOKUP(Inventory[[#This Row],[Assigned Item SKU]],skuQuantity[#All],2,FALSE),0)</f>
        <v>0</v>
      </c>
      <c r="T609" s="33" t="str">
        <f>PROPER(Inventory[[#This Row],[METAL]] &amp; " " &amp; Inventory[[#This Row],[Item Type]])</f>
        <v>925 Silver Bracelet</v>
      </c>
      <c r="U609" s="33">
        <f>Inventory[[#This Row],[Quantity]]*Inventory[[#This Row],[Weight (g)]]</f>
        <v>0</v>
      </c>
      <c r="V609" s="33">
        <f>Inventory[[#This Row],[Total Price GBP]]*Inventory[[#This Row],[Quantity]]</f>
        <v>0</v>
      </c>
      <c r="W609" s="33">
        <f>Inventory[[#This Row],[Total Cost GBP]]/EURtoGBP</f>
        <v>0</v>
      </c>
      <c r="X609" s="33">
        <f>Inventory[[#This Row],[Total Cost GBP]]/USDtoGBP</f>
        <v>0</v>
      </c>
      <c r="Y609" s="33">
        <f>Inventory[[#This Row],[Total Cost GBP]]/CADtoGBP</f>
        <v>0</v>
      </c>
      <c r="Z609" s="33">
        <f>Inventory[[#This Row],[Total Cost GBP]]*AUDtoGBP</f>
        <v>0</v>
      </c>
      <c r="AA609" s="33"/>
      <c r="AB609" s="33"/>
    </row>
    <row r="610" spans="1:28" x14ac:dyDescent="0.25">
      <c r="A610" t="s">
        <v>1414</v>
      </c>
      <c r="B610" t="s">
        <v>1415</v>
      </c>
      <c r="C610" t="s">
        <v>113</v>
      </c>
      <c r="D610" t="s">
        <v>1412</v>
      </c>
      <c r="E610">
        <v>7.55</v>
      </c>
      <c r="F610" t="s">
        <v>116</v>
      </c>
      <c r="G610" t="s">
        <v>1413</v>
      </c>
      <c r="H610">
        <v>6.894788665000001</v>
      </c>
      <c r="I610" t="str">
        <f>IF(Inventory[[#This Row],[METAL]] = "925 Silver",  "7113.11.00"," 7113.19.00")</f>
        <v>7113.11.00</v>
      </c>
      <c r="J610" t="str">
        <f>IF(Inventory[[#This Row],[METAL]]= "925 Silver", "7113.11.10.00"," 7113.19.10.00")</f>
        <v>7113.11.10.00</v>
      </c>
      <c r="K610" t="str">
        <f>IF(Inventory[[#This Row],[METAL]] = "925 Silver",  "7113.11.00"," 7113.19.00")</f>
        <v>7113.11.00</v>
      </c>
      <c r="L610" s="106" t="str">
        <f>PROPER(Inventory[[#This Row],[METAL]] &amp; " " &amp; Inventory[[#This Row],[Item Type]])</f>
        <v>925 Silver Bracelet</v>
      </c>
      <c r="M610" s="106" t="str">
        <f>IFERROR(VLOOKUP(Inventory[[#This Row],[Short Description]],Map!$G$12:$H$32,2,FALSE), IF(F609 = "925 Silver", "7113.11.10.00", "7113.19.29.00"))</f>
        <v>7113.11.10.00</v>
      </c>
      <c r="N610" s="106" t="str">
        <f>Inventory[[#This Row],[ASIN]] &amp; " " &amp; Inventory[[#This Row],[Short Description]]</f>
        <v>B07TZYC6H3 Silver Charms Bracelet</v>
      </c>
      <c r="O610" s="33">
        <f>Inventory[[#This Row],[Total Price GBP]]/ EURtoGBP</f>
        <v>7.8264047550129696</v>
      </c>
      <c r="P610" s="33">
        <f>Inventory[[#This Row],[Total Price GBP]]/USDtoGBP</f>
        <v>9.4516097907696288</v>
      </c>
      <c r="Q610" s="33">
        <f>Inventory[[#This Row],[Total Price GBP]]/ CADtoGBP</f>
        <v>12.098603862547225</v>
      </c>
      <c r="R610" s="33">
        <f>Inventory[[#This Row],[Total Price GBP]]/AUDtoGBP</f>
        <v>12.383771580214097</v>
      </c>
      <c r="S610" s="33">
        <f>IFERROR(VLOOKUP(Inventory[[#This Row],[Assigned Item SKU]],skuQuantity[#All],2,FALSE),0)</f>
        <v>0</v>
      </c>
      <c r="T610" s="33" t="str">
        <f>PROPER(Inventory[[#This Row],[METAL]] &amp; " " &amp; Inventory[[#This Row],[Item Type]])</f>
        <v>925 Silver Bracelet</v>
      </c>
      <c r="U610" s="33">
        <f>Inventory[[#This Row],[Quantity]]*Inventory[[#This Row],[Weight (g)]]</f>
        <v>0</v>
      </c>
      <c r="V610" s="33">
        <f>Inventory[[#This Row],[Total Price GBP]]*Inventory[[#This Row],[Quantity]]</f>
        <v>0</v>
      </c>
      <c r="W610" s="33">
        <f>Inventory[[#This Row],[Total Cost GBP]]/EURtoGBP</f>
        <v>0</v>
      </c>
      <c r="X610" s="33">
        <f>Inventory[[#This Row],[Total Cost GBP]]/USDtoGBP</f>
        <v>0</v>
      </c>
      <c r="Y610" s="33">
        <f>Inventory[[#This Row],[Total Cost GBP]]/CADtoGBP</f>
        <v>0</v>
      </c>
      <c r="Z610" s="33">
        <f>Inventory[[#This Row],[Total Cost GBP]]*AUDtoGBP</f>
        <v>0</v>
      </c>
      <c r="AA610" s="33"/>
      <c r="AB610" s="33"/>
    </row>
    <row r="611" spans="1:28" x14ac:dyDescent="0.25">
      <c r="A611" t="s">
        <v>1416</v>
      </c>
      <c r="B611" t="s">
        <v>1417</v>
      </c>
      <c r="C611" t="s">
        <v>113</v>
      </c>
      <c r="D611" t="s">
        <v>1418</v>
      </c>
      <c r="E611">
        <v>5.2</v>
      </c>
      <c r="F611" t="s">
        <v>116</v>
      </c>
      <c r="G611" t="s">
        <v>1413</v>
      </c>
      <c r="H611">
        <v>7.440106000000001</v>
      </c>
      <c r="I611" t="str">
        <f>IF(Inventory[[#This Row],[METAL]] = "925 Silver",  "7113.11.00"," 7113.19.00")</f>
        <v>7113.11.00</v>
      </c>
      <c r="J611" t="str">
        <f>IF(Inventory[[#This Row],[METAL]]= "925 Silver", "7113.11.10.00"," 7113.19.10.00")</f>
        <v>7113.11.10.00</v>
      </c>
      <c r="K611" t="str">
        <f>IF(Inventory[[#This Row],[METAL]] = "925 Silver",  "7113.11.00"," 7113.19.00")</f>
        <v>7113.11.00</v>
      </c>
      <c r="L611" s="106" t="str">
        <f>PROPER(Inventory[[#This Row],[METAL]] &amp; " " &amp; Inventory[[#This Row],[Item Type]])</f>
        <v>925 Silver Bracelet</v>
      </c>
      <c r="M611" s="106" t="str">
        <f>IFERROR(VLOOKUP(Inventory[[#This Row],[Short Description]],Map!$G$12:$H$32,2,FALSE), IF(F610 = "925 Silver", "7113.11.10.00", "7113.19.29.00"))</f>
        <v>7113.11.10.00</v>
      </c>
      <c r="N611" s="106" t="str">
        <f>Inventory[[#This Row],[ASIN]] &amp; " " &amp; Inventory[[#This Row],[Short Description]]</f>
        <v>B07W5N53X1 Silver Ball Bracelet - Luck</v>
      </c>
      <c r="O611" s="33">
        <f>Inventory[[#This Row],[Total Price GBP]]/ EURtoGBP</f>
        <v>8.4454047550129694</v>
      </c>
      <c r="P611" s="33">
        <f>Inventory[[#This Row],[Total Price GBP]]/USDtoGBP</f>
        <v>10.199149260503674</v>
      </c>
      <c r="Q611" s="33">
        <f>Inventory[[#This Row],[Total Price GBP]]/ CADtoGBP</f>
        <v>13.055497356474927</v>
      </c>
      <c r="R611" s="33">
        <f>Inventory[[#This Row],[Total Price GBP]]/AUDtoGBP</f>
        <v>13.363219340469863</v>
      </c>
      <c r="S611" s="33">
        <f>IFERROR(VLOOKUP(Inventory[[#This Row],[Assigned Item SKU]],skuQuantity[#All],2,FALSE),0)</f>
        <v>0</v>
      </c>
      <c r="T611" s="33" t="str">
        <f>PROPER(Inventory[[#This Row],[METAL]] &amp; " " &amp; Inventory[[#This Row],[Item Type]])</f>
        <v>925 Silver Bracelet</v>
      </c>
      <c r="U611" s="33">
        <f>Inventory[[#This Row],[Quantity]]*Inventory[[#This Row],[Weight (g)]]</f>
        <v>0</v>
      </c>
      <c r="V611" s="33">
        <f>Inventory[[#This Row],[Total Price GBP]]*Inventory[[#This Row],[Quantity]]</f>
        <v>0</v>
      </c>
      <c r="W611" s="33">
        <f>Inventory[[#This Row],[Total Cost GBP]]/EURtoGBP</f>
        <v>0</v>
      </c>
      <c r="X611" s="33">
        <f>Inventory[[#This Row],[Total Cost GBP]]/USDtoGBP</f>
        <v>0</v>
      </c>
      <c r="Y611" s="33">
        <f>Inventory[[#This Row],[Total Cost GBP]]/CADtoGBP</f>
        <v>0</v>
      </c>
      <c r="Z611" s="33">
        <f>Inventory[[#This Row],[Total Cost GBP]]*AUDtoGBP</f>
        <v>0</v>
      </c>
      <c r="AA611" s="33"/>
      <c r="AB611" s="33"/>
    </row>
    <row r="612" spans="1:28" x14ac:dyDescent="0.25">
      <c r="A612" t="s">
        <v>1419</v>
      </c>
      <c r="B612" t="s">
        <v>1420</v>
      </c>
      <c r="C612" t="s">
        <v>113</v>
      </c>
      <c r="D612" t="s">
        <v>1421</v>
      </c>
      <c r="E612">
        <v>5.5</v>
      </c>
      <c r="F612" t="s">
        <v>116</v>
      </c>
      <c r="G612" t="s">
        <v>1413</v>
      </c>
      <c r="H612">
        <v>7.862969200000002</v>
      </c>
      <c r="I612" t="str">
        <f>IF(Inventory[[#This Row],[METAL]] = "925 Silver",  "7113.11.00"," 7113.19.00")</f>
        <v>7113.11.00</v>
      </c>
      <c r="J612" t="str">
        <f>IF(Inventory[[#This Row],[METAL]]= "925 Silver", "7113.11.10.00"," 7113.19.10.00")</f>
        <v>7113.11.10.00</v>
      </c>
      <c r="K612" t="str">
        <f>IF(Inventory[[#This Row],[METAL]] = "925 Silver",  "7113.11.00"," 7113.19.00")</f>
        <v>7113.11.00</v>
      </c>
      <c r="L612" s="106" t="str">
        <f>PROPER(Inventory[[#This Row],[METAL]] &amp; " " &amp; Inventory[[#This Row],[Item Type]])</f>
        <v>925 Silver Bracelet</v>
      </c>
      <c r="M612" s="106" t="str">
        <f>IFERROR(VLOOKUP(Inventory[[#This Row],[Short Description]],Map!$G$12:$H$32,2,FALSE), IF(F611 = "925 Silver", "7113.11.10.00", "7113.19.29.00"))</f>
        <v>7113.11.10.00</v>
      </c>
      <c r="N612" s="106" t="str">
        <f>Inventory[[#This Row],[ASIN]] &amp; " " &amp; Inventory[[#This Row],[Short Description]]</f>
        <v>B07W7SW486 Silver Ball Bracelet - Love Mom</v>
      </c>
      <c r="O612" s="33">
        <f>Inventory[[#This Row],[Total Price GBP]]/ EURtoGBP</f>
        <v>8.9254047550129716</v>
      </c>
      <c r="P612" s="33">
        <f>Inventory[[#This Row],[Total Price GBP]]/USDtoGBP</f>
        <v>10.778824455127813</v>
      </c>
      <c r="Q612" s="33">
        <f>Inventory[[#This Row],[Total Price GBP]]/ CADtoGBP</f>
        <v>13.797514928502871</v>
      </c>
      <c r="R612" s="33">
        <f>Inventory[[#This Row],[Total Price GBP]]/AUDtoGBP</f>
        <v>14.122726488971912</v>
      </c>
      <c r="S612" s="33">
        <f>IFERROR(VLOOKUP(Inventory[[#This Row],[Assigned Item SKU]],skuQuantity[#All],2,FALSE),0)</f>
        <v>0</v>
      </c>
      <c r="T612" s="33" t="str">
        <f>PROPER(Inventory[[#This Row],[METAL]] &amp; " " &amp; Inventory[[#This Row],[Item Type]])</f>
        <v>925 Silver Bracelet</v>
      </c>
      <c r="U612" s="33">
        <f>Inventory[[#This Row],[Quantity]]*Inventory[[#This Row],[Weight (g)]]</f>
        <v>0</v>
      </c>
      <c r="V612" s="33">
        <f>Inventory[[#This Row],[Total Price GBP]]*Inventory[[#This Row],[Quantity]]</f>
        <v>0</v>
      </c>
      <c r="W612" s="33">
        <f>Inventory[[#This Row],[Total Cost GBP]]/EURtoGBP</f>
        <v>0</v>
      </c>
      <c r="X612" s="33">
        <f>Inventory[[#This Row],[Total Cost GBP]]/USDtoGBP</f>
        <v>0</v>
      </c>
      <c r="Y612" s="33">
        <f>Inventory[[#This Row],[Total Cost GBP]]/CADtoGBP</f>
        <v>0</v>
      </c>
      <c r="Z612" s="33">
        <f>Inventory[[#This Row],[Total Cost GBP]]*AUDtoGBP</f>
        <v>0</v>
      </c>
      <c r="AA612" s="33"/>
      <c r="AB612" s="33"/>
    </row>
    <row r="613" spans="1:28" x14ac:dyDescent="0.25">
      <c r="A613" t="s">
        <v>1422</v>
      </c>
      <c r="B613" t="s">
        <v>1423</v>
      </c>
      <c r="C613" t="s">
        <v>113</v>
      </c>
      <c r="D613" t="s">
        <v>1424</v>
      </c>
      <c r="E613">
        <v>5.5</v>
      </c>
      <c r="F613" t="s">
        <v>116</v>
      </c>
      <c r="G613" t="s">
        <v>1425</v>
      </c>
      <c r="H613">
        <v>9.2020360000000014</v>
      </c>
      <c r="I613" t="str">
        <f>IF(Inventory[[#This Row],[METAL]] = "925 Silver",  "7113.11.00"," 7113.19.00")</f>
        <v>7113.11.00</v>
      </c>
      <c r="J613" t="str">
        <f>IF(Inventory[[#This Row],[METAL]]= "925 Silver", "7113.11.10.00"," 7113.19.10.00")</f>
        <v>7113.11.10.00</v>
      </c>
      <c r="K613" t="str">
        <f>IF(Inventory[[#This Row],[METAL]] = "925 Silver",  "7113.11.00"," 7113.19.00")</f>
        <v>7113.11.00</v>
      </c>
      <c r="L613" s="106" t="str">
        <f>PROPER(Inventory[[#This Row],[METAL]] &amp; " " &amp; Inventory[[#This Row],[Item Type]])</f>
        <v>925 Silver Anklet</v>
      </c>
      <c r="M613" s="106" t="str">
        <f>IFERROR(VLOOKUP(Inventory[[#This Row],[Short Description]],Map!$G$12:$H$32,2,FALSE), IF(F612 = "925 Silver", "7113.11.10.00", "7113.19.29.00"))</f>
        <v>7113.11.10.00</v>
      </c>
      <c r="N613" s="106" t="str">
        <f>Inventory[[#This Row],[ASIN]] &amp; " " &amp; Inventory[[#This Row],[Short Description]]</f>
        <v>B07X9HLNDS Silver Anklet with coins</v>
      </c>
      <c r="O613" s="33">
        <f>Inventory[[#This Row],[Total Price GBP]]/ EURtoGBP</f>
        <v>10.445404755012971</v>
      </c>
      <c r="P613" s="33">
        <f>Inventory[[#This Row],[Total Price GBP]]/USDtoGBP</f>
        <v>12.614462571437581</v>
      </c>
      <c r="Q613" s="33">
        <f>Inventory[[#This Row],[Total Price GBP]]/ CADtoGBP</f>
        <v>16.147237239924689</v>
      </c>
      <c r="R613" s="33">
        <f>Inventory[[#This Row],[Total Price GBP]]/AUDtoGBP</f>
        <v>16.527832459228396</v>
      </c>
      <c r="S613" s="33">
        <f>IFERROR(VLOOKUP(Inventory[[#This Row],[Assigned Item SKU]],skuQuantity[#All],2,FALSE),0)</f>
        <v>0</v>
      </c>
      <c r="T613" s="33" t="str">
        <f>PROPER(Inventory[[#This Row],[METAL]] &amp; " " &amp; Inventory[[#This Row],[Item Type]])</f>
        <v>925 Silver Anklet</v>
      </c>
      <c r="U613" s="33">
        <f>Inventory[[#This Row],[Quantity]]*Inventory[[#This Row],[Weight (g)]]</f>
        <v>0</v>
      </c>
      <c r="V613" s="33">
        <f>Inventory[[#This Row],[Total Price GBP]]*Inventory[[#This Row],[Quantity]]</f>
        <v>0</v>
      </c>
      <c r="W613" s="33">
        <f>Inventory[[#This Row],[Total Cost GBP]]/EURtoGBP</f>
        <v>0</v>
      </c>
      <c r="X613" s="33">
        <f>Inventory[[#This Row],[Total Cost GBP]]/USDtoGBP</f>
        <v>0</v>
      </c>
      <c r="Y613" s="33">
        <f>Inventory[[#This Row],[Total Cost GBP]]/CADtoGBP</f>
        <v>0</v>
      </c>
      <c r="Z613" s="33">
        <f>Inventory[[#This Row],[Total Cost GBP]]*AUDtoGBP</f>
        <v>0</v>
      </c>
      <c r="AA613" s="33"/>
      <c r="AB613" s="33"/>
    </row>
    <row r="614" spans="1:28" x14ac:dyDescent="0.25">
      <c r="A614" t="s">
        <v>1426</v>
      </c>
      <c r="B614" t="s">
        <v>1427</v>
      </c>
      <c r="C614" t="s">
        <v>113</v>
      </c>
      <c r="D614" t="s">
        <v>1428</v>
      </c>
      <c r="E614">
        <v>7.2</v>
      </c>
      <c r="F614" t="s">
        <v>116</v>
      </c>
      <c r="G614" t="s">
        <v>1413</v>
      </c>
      <c r="H614">
        <v>7.2304363300000034</v>
      </c>
      <c r="I614" t="str">
        <f>IF(Inventory[[#This Row],[METAL]] = "925 Silver",  "7113.11.00"," 7113.19.00")</f>
        <v>7113.11.00</v>
      </c>
      <c r="J614" t="str">
        <f>IF(Inventory[[#This Row],[METAL]]= "925 Silver", "7113.11.10.00"," 7113.19.10.00")</f>
        <v>7113.11.10.00</v>
      </c>
      <c r="K614" t="str">
        <f>IF(Inventory[[#This Row],[METAL]] = "925 Silver",  "7113.11.00"," 7113.19.00")</f>
        <v>7113.11.00</v>
      </c>
      <c r="L614" s="106" t="str">
        <f>PROPER(Inventory[[#This Row],[METAL]] &amp; " " &amp; Inventory[[#This Row],[Item Type]])</f>
        <v>925 Silver Bracelet</v>
      </c>
      <c r="M614" s="106" t="str">
        <f>IFERROR(VLOOKUP(Inventory[[#This Row],[Short Description]],Map!$G$12:$H$32,2,FALSE), IF(F613 = "925 Silver", "7113.11.10.00", "7113.19.29.00"))</f>
        <v>7113.11.10.00</v>
      </c>
      <c r="N614" s="106" t="str">
        <f>Inventory[[#This Row],[ASIN]] &amp; " " &amp; Inventory[[#This Row],[Short Description]]</f>
        <v>B07WW6XF5J Silver Bracelet - Hollow - Thick and Heavy - Round Cable</v>
      </c>
      <c r="O614" s="33">
        <f>Inventory[[#This Row],[Total Price GBP]]/ EURtoGBP</f>
        <v>8.2074047550129734</v>
      </c>
      <c r="P614" s="33">
        <f>Inventory[[#This Row],[Total Price GBP]]/USDtoGBP</f>
        <v>9.9117269765025409</v>
      </c>
      <c r="Q614" s="33">
        <f>Inventory[[#This Row],[Total Price GBP]]/ CADtoGBP</f>
        <v>12.68758031034441</v>
      </c>
      <c r="R614" s="33">
        <f>Inventory[[#This Row],[Total Price GBP]]/AUDtoGBP</f>
        <v>12.986630379337601</v>
      </c>
      <c r="S614" s="33">
        <f>IFERROR(VLOOKUP(Inventory[[#This Row],[Assigned Item SKU]],skuQuantity[#All],2,FALSE),0)</f>
        <v>0</v>
      </c>
      <c r="T614" s="33" t="str">
        <f>PROPER(Inventory[[#This Row],[METAL]] &amp; " " &amp; Inventory[[#This Row],[Item Type]])</f>
        <v>925 Silver Bracelet</v>
      </c>
      <c r="U614" s="33">
        <f>Inventory[[#This Row],[Quantity]]*Inventory[[#This Row],[Weight (g)]]</f>
        <v>0</v>
      </c>
      <c r="V614" s="33">
        <f>Inventory[[#This Row],[Total Price GBP]]*Inventory[[#This Row],[Quantity]]</f>
        <v>0</v>
      </c>
      <c r="W614" s="33">
        <f>Inventory[[#This Row],[Total Cost GBP]]/EURtoGBP</f>
        <v>0</v>
      </c>
      <c r="X614" s="33">
        <f>Inventory[[#This Row],[Total Cost GBP]]/USDtoGBP</f>
        <v>0</v>
      </c>
      <c r="Y614" s="33">
        <f>Inventory[[#This Row],[Total Cost GBP]]/CADtoGBP</f>
        <v>0</v>
      </c>
      <c r="Z614" s="33">
        <f>Inventory[[#This Row],[Total Cost GBP]]*AUDtoGBP</f>
        <v>0</v>
      </c>
      <c r="AA614" s="33"/>
      <c r="AB614" s="33"/>
    </row>
    <row r="615" spans="1:28" x14ac:dyDescent="0.25">
      <c r="A615" t="s">
        <v>1429</v>
      </c>
      <c r="B615" t="s">
        <v>1430</v>
      </c>
      <c r="C615" t="s">
        <v>113</v>
      </c>
      <c r="D615" t="s">
        <v>1431</v>
      </c>
      <c r="E615">
        <v>5.5</v>
      </c>
      <c r="F615" t="s">
        <v>116</v>
      </c>
      <c r="G615" t="s">
        <v>1413</v>
      </c>
      <c r="H615">
        <v>9.6865667500000008</v>
      </c>
      <c r="I615" t="str">
        <f>IF(Inventory[[#This Row],[METAL]] = "925 Silver",  "7113.11.00"," 7113.19.00")</f>
        <v>7113.11.00</v>
      </c>
      <c r="J615" t="str">
        <f>IF(Inventory[[#This Row],[METAL]]= "925 Silver", "7113.11.10.00"," 7113.19.10.00")</f>
        <v>7113.11.10.00</v>
      </c>
      <c r="K615" t="str">
        <f>IF(Inventory[[#This Row],[METAL]] = "925 Silver",  "7113.11.00"," 7113.19.00")</f>
        <v>7113.11.00</v>
      </c>
      <c r="L615" s="106" t="str">
        <f>PROPER(Inventory[[#This Row],[METAL]] &amp; " " &amp; Inventory[[#This Row],[Item Type]])</f>
        <v>925 Silver Bracelet</v>
      </c>
      <c r="M615" s="106" t="str">
        <f>IFERROR(VLOOKUP(Inventory[[#This Row],[Short Description]],Map!$G$12:$H$32,2,FALSE), IF(F614 = "925 Silver", "7113.11.10.00", "7113.19.29.00"))</f>
        <v>7113.11.10.00</v>
      </c>
      <c r="N615" s="106" t="str">
        <f>Inventory[[#This Row],[ASIN]] &amp; " " &amp; Inventory[[#This Row],[Short Description]]</f>
        <v>B07WS1LJGS Silver Bracelet - Hollow - Thick and Heavy - Rectangular Cable - 3 colour</v>
      </c>
      <c r="O615" s="33">
        <f>Inventory[[#This Row],[Total Price GBP]]/ EURtoGBP</f>
        <v>10.99540475501297</v>
      </c>
      <c r="P615" s="33">
        <f>Inventory[[#This Row],[Total Price GBP]]/USDtoGBP</f>
        <v>13.278673731944405</v>
      </c>
      <c r="Q615" s="33">
        <f>Inventory[[#This Row],[Total Price GBP]]/ CADtoGBP</f>
        <v>16.997465707873371</v>
      </c>
      <c r="R615" s="33">
        <f>Inventory[[#This Row],[Total Price GBP]]/AUDtoGBP</f>
        <v>17.398101066886991</v>
      </c>
      <c r="S615" s="33">
        <f>IFERROR(VLOOKUP(Inventory[[#This Row],[Assigned Item SKU]],skuQuantity[#All],2,FALSE),0)</f>
        <v>0</v>
      </c>
      <c r="T615" s="33" t="str">
        <f>PROPER(Inventory[[#This Row],[METAL]] &amp; " " &amp; Inventory[[#This Row],[Item Type]])</f>
        <v>925 Silver Bracelet</v>
      </c>
      <c r="U615" s="33">
        <f>Inventory[[#This Row],[Quantity]]*Inventory[[#This Row],[Weight (g)]]</f>
        <v>0</v>
      </c>
      <c r="V615" s="33">
        <f>Inventory[[#This Row],[Total Price GBP]]*Inventory[[#This Row],[Quantity]]</f>
        <v>0</v>
      </c>
      <c r="W615" s="33">
        <f>Inventory[[#This Row],[Total Cost GBP]]/EURtoGBP</f>
        <v>0</v>
      </c>
      <c r="X615" s="33">
        <f>Inventory[[#This Row],[Total Cost GBP]]/USDtoGBP</f>
        <v>0</v>
      </c>
      <c r="Y615" s="33">
        <f>Inventory[[#This Row],[Total Cost GBP]]/CADtoGBP</f>
        <v>0</v>
      </c>
      <c r="Z615" s="33">
        <f>Inventory[[#This Row],[Total Cost GBP]]*AUDtoGBP</f>
        <v>0</v>
      </c>
      <c r="AA615" s="33"/>
      <c r="AB615" s="33"/>
    </row>
    <row r="616" spans="1:28" x14ac:dyDescent="0.25">
      <c r="A616" t="s">
        <v>1432</v>
      </c>
      <c r="B616" t="s">
        <v>1433</v>
      </c>
      <c r="C616" t="s">
        <v>113</v>
      </c>
      <c r="D616" t="s">
        <v>1434</v>
      </c>
      <c r="E616">
        <v>7.1</v>
      </c>
      <c r="F616" t="s">
        <v>116</v>
      </c>
      <c r="G616" t="s">
        <v>1413</v>
      </c>
      <c r="H616">
        <v>7.0701007000000002</v>
      </c>
      <c r="I616" t="str">
        <f>IF(Inventory[[#This Row],[METAL]] = "925 Silver",  "7113.11.00"," 7113.19.00")</f>
        <v>7113.11.00</v>
      </c>
      <c r="J616" t="str">
        <f>IF(Inventory[[#This Row],[METAL]]= "925 Silver", "7113.11.10.00"," 7113.19.10.00")</f>
        <v>7113.11.10.00</v>
      </c>
      <c r="K616" t="str">
        <f>IF(Inventory[[#This Row],[METAL]] = "925 Silver",  "7113.11.00"," 7113.19.00")</f>
        <v>7113.11.00</v>
      </c>
      <c r="L616" s="106" t="str">
        <f>PROPER(Inventory[[#This Row],[METAL]] &amp; " " &amp; Inventory[[#This Row],[Item Type]])</f>
        <v>925 Silver Bracelet</v>
      </c>
      <c r="M616" s="106" t="str">
        <f>IFERROR(VLOOKUP(Inventory[[#This Row],[Short Description]],Map!$G$12:$H$32,2,FALSE), IF(F615 = "925 Silver", "7113.11.10.00", "7113.19.29.00"))</f>
        <v>7113.11.10.00</v>
      </c>
      <c r="N616" s="106" t="str">
        <f>Inventory[[#This Row],[ASIN]] &amp; " " &amp; Inventory[[#This Row],[Short Description]]</f>
        <v>B07WP5VZDF Silver Bracelet - Hollow - Thick and Heavy - Oval Patterned Wire</v>
      </c>
      <c r="O616" s="33">
        <f>Inventory[[#This Row],[Total Price GBP]]/ EURtoGBP</f>
        <v>8.0254047550129695</v>
      </c>
      <c r="P616" s="33">
        <f>Inventory[[#This Row],[Total Price GBP]]/USDtoGBP</f>
        <v>9.6919334652075513</v>
      </c>
      <c r="Q616" s="33">
        <f>Inventory[[#This Row],[Total Price GBP]]/ CADtoGBP</f>
        <v>12.406231980950476</v>
      </c>
      <c r="R616" s="33">
        <f>Inventory[[#This Row],[Total Price GBP]]/AUDtoGBP</f>
        <v>12.698650585530569</v>
      </c>
      <c r="S616" s="33">
        <f>IFERROR(VLOOKUP(Inventory[[#This Row],[Assigned Item SKU]],skuQuantity[#All],2,FALSE),0)</f>
        <v>0</v>
      </c>
      <c r="T616" s="33" t="str">
        <f>PROPER(Inventory[[#This Row],[METAL]] &amp; " " &amp; Inventory[[#This Row],[Item Type]])</f>
        <v>925 Silver Bracelet</v>
      </c>
      <c r="U616" s="33">
        <f>Inventory[[#This Row],[Quantity]]*Inventory[[#This Row],[Weight (g)]]</f>
        <v>0</v>
      </c>
      <c r="V616" s="33">
        <f>Inventory[[#This Row],[Total Price GBP]]*Inventory[[#This Row],[Quantity]]</f>
        <v>0</v>
      </c>
      <c r="W616" s="33">
        <f>Inventory[[#This Row],[Total Cost GBP]]/EURtoGBP</f>
        <v>0</v>
      </c>
      <c r="X616" s="33">
        <f>Inventory[[#This Row],[Total Cost GBP]]/USDtoGBP</f>
        <v>0</v>
      </c>
      <c r="Y616" s="33">
        <f>Inventory[[#This Row],[Total Cost GBP]]/CADtoGBP</f>
        <v>0</v>
      </c>
      <c r="Z616" s="33">
        <f>Inventory[[#This Row],[Total Cost GBP]]*AUDtoGBP</f>
        <v>0</v>
      </c>
      <c r="AA616" s="33"/>
      <c r="AB616" s="33"/>
    </row>
    <row r="617" spans="1:28" x14ac:dyDescent="0.25">
      <c r="A617" t="s">
        <v>1435</v>
      </c>
      <c r="B617" t="s">
        <v>1436</v>
      </c>
      <c r="C617" t="s">
        <v>113</v>
      </c>
      <c r="D617" t="s">
        <v>1437</v>
      </c>
      <c r="E617">
        <v>1.1100000000000001</v>
      </c>
      <c r="F617" t="s">
        <v>116</v>
      </c>
      <c r="G617" t="s">
        <v>3293</v>
      </c>
      <c r="H617">
        <v>2.0477192350000002</v>
      </c>
      <c r="I617" t="str">
        <f>IF(Inventory[[#This Row],[METAL]] = "925 Silver",  "7113.11.00"," 7113.19.00")</f>
        <v>7113.11.00</v>
      </c>
      <c r="J617" t="str">
        <f>IF(Inventory[[#This Row],[METAL]]= "925 Silver", "7113.11.10.00"," 7113.19.10.00")</f>
        <v>7113.11.10.00</v>
      </c>
      <c r="K617" t="str">
        <f>IF(Inventory[[#This Row],[METAL]] = "925 Silver",  "7113.11.00"," 7113.19.00")</f>
        <v>7113.11.00</v>
      </c>
      <c r="L617" s="106" t="str">
        <f>PROPER(Inventory[[#This Row],[METAL]] &amp; " " &amp; Inventory[[#This Row],[Item Type]])</f>
        <v>925 Silver Extenders Set</v>
      </c>
      <c r="M617" s="106" t="str">
        <f>IFERROR(VLOOKUP(Inventory[[#This Row],[Short Description]],Map!$G$12:$H$32,2,FALSE), IF(F616 = "925 Silver", "7113.11.10.00", "7113.19.29.00"))</f>
        <v>7113.11.10.00</v>
      </c>
      <c r="N617" s="106" t="str">
        <f>Inventory[[#This Row],[ASIN]] &amp; " " &amp; Inventory[[#This Row],[Short Description]]</f>
        <v>B07RZRK41J Chain Extender - 3 sizes together - silver</v>
      </c>
      <c r="O617" s="33">
        <f>Inventory[[#This Row],[Total Price GBP]]/ EURtoGBP</f>
        <v>2.3244047550129689</v>
      </c>
      <c r="P617" s="33">
        <f>Inventory[[#This Row],[Total Price GBP]]/USDtoGBP</f>
        <v>2.8070828723904468</v>
      </c>
      <c r="Q617" s="33">
        <f>Inventory[[#This Row],[Total Price GBP]]/ CADtoGBP</f>
        <v>3.5932274431769331</v>
      </c>
      <c r="R617" s="33">
        <f>Inventory[[#This Row],[Total Price GBP]]/AUDtoGBP</f>
        <v>3.6779208905093759</v>
      </c>
      <c r="S617" s="33">
        <f>IFERROR(VLOOKUP(Inventory[[#This Row],[Assigned Item SKU]],skuQuantity[#All],2,FALSE),0)</f>
        <v>0</v>
      </c>
      <c r="T617" s="33" t="str">
        <f>PROPER(Inventory[[#This Row],[METAL]] &amp; " " &amp; Inventory[[#This Row],[Item Type]])</f>
        <v>925 Silver Extenders Set</v>
      </c>
      <c r="U617" s="33">
        <f>Inventory[[#This Row],[Quantity]]*Inventory[[#This Row],[Weight (g)]]</f>
        <v>0</v>
      </c>
      <c r="V617" s="33">
        <f>Inventory[[#This Row],[Total Price GBP]]*Inventory[[#This Row],[Quantity]]</f>
        <v>0</v>
      </c>
      <c r="W617" s="33">
        <f>Inventory[[#This Row],[Total Cost GBP]]/EURtoGBP</f>
        <v>0</v>
      </c>
      <c r="X617" s="33">
        <f>Inventory[[#This Row],[Total Cost GBP]]/USDtoGBP</f>
        <v>0</v>
      </c>
      <c r="Y617" s="33">
        <f>Inventory[[#This Row],[Total Cost GBP]]/CADtoGBP</f>
        <v>0</v>
      </c>
      <c r="Z617" s="33">
        <f>Inventory[[#This Row],[Total Cost GBP]]*AUDtoGBP</f>
        <v>0</v>
      </c>
      <c r="AA617" s="33"/>
      <c r="AB617" s="33"/>
    </row>
    <row r="618" spans="1:28" x14ac:dyDescent="0.25">
      <c r="A618" t="s">
        <v>1438</v>
      </c>
      <c r="B618" t="s">
        <v>1439</v>
      </c>
      <c r="C618" t="s">
        <v>113</v>
      </c>
      <c r="D618" t="s">
        <v>1440</v>
      </c>
      <c r="E618">
        <v>1.1100000000000001</v>
      </c>
      <c r="F618" t="s">
        <v>116</v>
      </c>
      <c r="G618" t="s">
        <v>3293</v>
      </c>
      <c r="H618">
        <v>1.9499321199999999</v>
      </c>
      <c r="I618" t="str">
        <f>IF(Inventory[[#This Row],[METAL]] = "925 Silver",  "7113.11.00"," 7113.19.00")</f>
        <v>7113.11.00</v>
      </c>
      <c r="J618" t="str">
        <f>IF(Inventory[[#This Row],[METAL]]= "925 Silver", "7113.11.10.00"," 7113.19.10.00")</f>
        <v>7113.11.10.00</v>
      </c>
      <c r="K618" t="str">
        <f>IF(Inventory[[#This Row],[METAL]] = "925 Silver",  "7113.11.00"," 7113.19.00")</f>
        <v>7113.11.00</v>
      </c>
      <c r="L618" s="106" t="str">
        <f>PROPER(Inventory[[#This Row],[METAL]] &amp; " " &amp; Inventory[[#This Row],[Item Type]])</f>
        <v>925 Silver Extenders Set</v>
      </c>
      <c r="M618" s="106" t="str">
        <f>IFERROR(VLOOKUP(Inventory[[#This Row],[Short Description]],Map!$G$12:$H$32,2,FALSE), IF(F617 = "925 Silver", "7113.11.10.00", "7113.19.29.00"))</f>
        <v>7113.11.10.00</v>
      </c>
      <c r="N618" s="106" t="str">
        <f>Inventory[[#This Row],[ASIN]] &amp; " " &amp; Inventory[[#This Row],[Short Description]]</f>
        <v>B07RZSHQVH Chain Extender - 3 sizes together - rhodium</v>
      </c>
      <c r="O618" s="33">
        <f>Inventory[[#This Row],[Total Price GBP]]/ EURtoGBP</f>
        <v>2.2134047550129687</v>
      </c>
      <c r="P618" s="33">
        <f>Inventory[[#This Row],[Total Price GBP]]/USDtoGBP</f>
        <v>2.6730329836336146</v>
      </c>
      <c r="Q618" s="33">
        <f>Inventory[[#This Row],[Total Price GBP]]/ CADtoGBP</f>
        <v>3.4216358796454709</v>
      </c>
      <c r="R618" s="33">
        <f>Inventory[[#This Row],[Total Price GBP]]/AUDtoGBP</f>
        <v>3.5022848624182767</v>
      </c>
      <c r="S618" s="33">
        <f>IFERROR(VLOOKUP(Inventory[[#This Row],[Assigned Item SKU]],skuQuantity[#All],2,FALSE),0)</f>
        <v>0</v>
      </c>
      <c r="T618" s="33" t="str">
        <f>PROPER(Inventory[[#This Row],[METAL]] &amp; " " &amp; Inventory[[#This Row],[Item Type]])</f>
        <v>925 Silver Extenders Set</v>
      </c>
      <c r="U618" s="33">
        <f>Inventory[[#This Row],[Quantity]]*Inventory[[#This Row],[Weight (g)]]</f>
        <v>0</v>
      </c>
      <c r="V618" s="33">
        <f>Inventory[[#This Row],[Total Price GBP]]*Inventory[[#This Row],[Quantity]]</f>
        <v>0</v>
      </c>
      <c r="W618" s="33">
        <f>Inventory[[#This Row],[Total Cost GBP]]/EURtoGBP</f>
        <v>0</v>
      </c>
      <c r="X618" s="33">
        <f>Inventory[[#This Row],[Total Cost GBP]]/USDtoGBP</f>
        <v>0</v>
      </c>
      <c r="Y618" s="33">
        <f>Inventory[[#This Row],[Total Cost GBP]]/CADtoGBP</f>
        <v>0</v>
      </c>
      <c r="Z618" s="33">
        <f>Inventory[[#This Row],[Total Cost GBP]]*AUDtoGBP</f>
        <v>0</v>
      </c>
      <c r="AA618" s="33"/>
      <c r="AB618" s="33"/>
    </row>
    <row r="619" spans="1:28" x14ac:dyDescent="0.25">
      <c r="A619" t="s">
        <v>1441</v>
      </c>
      <c r="B619" t="s">
        <v>1442</v>
      </c>
      <c r="C619" t="s">
        <v>113</v>
      </c>
      <c r="D619" t="s">
        <v>1443</v>
      </c>
      <c r="E619">
        <v>1.1100000000000001</v>
      </c>
      <c r="F619" t="s">
        <v>116</v>
      </c>
      <c r="G619" t="s">
        <v>3293</v>
      </c>
      <c r="H619">
        <v>2.3410805799999999</v>
      </c>
      <c r="I619" t="str">
        <f>IF(Inventory[[#This Row],[METAL]] = "925 Silver",  "7113.11.00"," 7113.19.00")</f>
        <v>7113.11.00</v>
      </c>
      <c r="J619" t="str">
        <f>IF(Inventory[[#This Row],[METAL]]= "925 Silver", "7113.11.10.00"," 7113.19.10.00")</f>
        <v>7113.11.10.00</v>
      </c>
      <c r="K619" t="str">
        <f>IF(Inventory[[#This Row],[METAL]] = "925 Silver",  "7113.11.00"," 7113.19.00")</f>
        <v>7113.11.00</v>
      </c>
      <c r="L619" s="106" t="str">
        <f>PROPER(Inventory[[#This Row],[METAL]] &amp; " " &amp; Inventory[[#This Row],[Item Type]])</f>
        <v>925 Silver Extenders Set</v>
      </c>
      <c r="M619" s="106" t="str">
        <f>IFERROR(VLOOKUP(Inventory[[#This Row],[Short Description]],Map!$G$12:$H$32,2,FALSE), IF(F618 = "925 Silver", "7113.11.10.00", "7113.19.29.00"))</f>
        <v>7113.11.10.00</v>
      </c>
      <c r="N619" s="106" t="str">
        <f>Inventory[[#This Row],[ASIN]] &amp; " " &amp; Inventory[[#This Row],[Short Description]]</f>
        <v>B07RZR27NP Chain Extender - 3 sizes together - gold plated</v>
      </c>
      <c r="O619" s="33">
        <f>Inventory[[#This Row],[Total Price GBP]]/ EURtoGBP</f>
        <v>2.6574047550129687</v>
      </c>
      <c r="P619" s="33">
        <f>Inventory[[#This Row],[Total Price GBP]]/USDtoGBP</f>
        <v>3.2092325386609417</v>
      </c>
      <c r="Q619" s="33">
        <f>Inventory[[#This Row],[Total Price GBP]]/ CADtoGBP</f>
        <v>4.1080021337713175</v>
      </c>
      <c r="R619" s="33">
        <f>Inventory[[#This Row],[Total Price GBP]]/AUDtoGBP</f>
        <v>4.2048289747826706</v>
      </c>
      <c r="S619" s="33">
        <f>IFERROR(VLOOKUP(Inventory[[#This Row],[Assigned Item SKU]],skuQuantity[#All],2,FALSE),0)</f>
        <v>0</v>
      </c>
      <c r="T619" s="33" t="str">
        <f>PROPER(Inventory[[#This Row],[METAL]] &amp; " " &amp; Inventory[[#This Row],[Item Type]])</f>
        <v>925 Silver Extenders Set</v>
      </c>
      <c r="U619" s="33">
        <f>Inventory[[#This Row],[Quantity]]*Inventory[[#This Row],[Weight (g)]]</f>
        <v>0</v>
      </c>
      <c r="V619" s="33">
        <f>Inventory[[#This Row],[Total Price GBP]]*Inventory[[#This Row],[Quantity]]</f>
        <v>0</v>
      </c>
      <c r="W619" s="33">
        <f>Inventory[[#This Row],[Total Cost GBP]]/EURtoGBP</f>
        <v>0</v>
      </c>
      <c r="X619" s="33">
        <f>Inventory[[#This Row],[Total Cost GBP]]/USDtoGBP</f>
        <v>0</v>
      </c>
      <c r="Y619" s="33">
        <f>Inventory[[#This Row],[Total Cost GBP]]/CADtoGBP</f>
        <v>0</v>
      </c>
      <c r="Z619" s="33">
        <f>Inventory[[#This Row],[Total Cost GBP]]*AUDtoGBP</f>
        <v>0</v>
      </c>
      <c r="AA619" s="33"/>
      <c r="AB619" s="33"/>
    </row>
    <row r="620" spans="1:28" x14ac:dyDescent="0.25">
      <c r="A620" t="s">
        <v>1444</v>
      </c>
      <c r="B620" t="s">
        <v>1445</v>
      </c>
      <c r="C620" t="s">
        <v>113</v>
      </c>
      <c r="D620" t="s">
        <v>1446</v>
      </c>
      <c r="E620">
        <v>1.1100000000000001</v>
      </c>
      <c r="F620" t="s">
        <v>116</v>
      </c>
      <c r="G620" t="s">
        <v>3293</v>
      </c>
      <c r="H620">
        <v>2.3410805799999999</v>
      </c>
      <c r="I620" t="str">
        <f>IF(Inventory[[#This Row],[METAL]] = "925 Silver",  "7113.11.00"," 7113.19.00")</f>
        <v>7113.11.00</v>
      </c>
      <c r="J620" t="str">
        <f>IF(Inventory[[#This Row],[METAL]]= "925 Silver", "7113.11.10.00"," 7113.19.10.00")</f>
        <v>7113.11.10.00</v>
      </c>
      <c r="K620" t="str">
        <f>IF(Inventory[[#This Row],[METAL]] = "925 Silver",  "7113.11.00"," 7113.19.00")</f>
        <v>7113.11.00</v>
      </c>
      <c r="L620" s="106" t="str">
        <f>PROPER(Inventory[[#This Row],[METAL]] &amp; " " &amp; Inventory[[#This Row],[Item Type]])</f>
        <v>925 Silver Extenders Set</v>
      </c>
      <c r="M620" s="106" t="str">
        <f>IFERROR(VLOOKUP(Inventory[[#This Row],[Short Description]],Map!$G$12:$H$32,2,FALSE), IF(F619 = "925 Silver", "7113.11.10.00", "7113.19.29.00"))</f>
        <v>7113.11.10.00</v>
      </c>
      <c r="N620" s="106" t="str">
        <f>Inventory[[#This Row],[ASIN]] &amp; " " &amp; Inventory[[#This Row],[Short Description]]</f>
        <v>B07S1SVY6L Chain Extender - 3 sizes together - rose plated</v>
      </c>
      <c r="O620" s="33">
        <f>Inventory[[#This Row],[Total Price GBP]]/ EURtoGBP</f>
        <v>2.6574047550129687</v>
      </c>
      <c r="P620" s="33">
        <f>Inventory[[#This Row],[Total Price GBP]]/USDtoGBP</f>
        <v>3.2092325386609417</v>
      </c>
      <c r="Q620" s="33">
        <f>Inventory[[#This Row],[Total Price GBP]]/ CADtoGBP</f>
        <v>4.1080021337713175</v>
      </c>
      <c r="R620" s="33">
        <f>Inventory[[#This Row],[Total Price GBP]]/AUDtoGBP</f>
        <v>4.2048289747826706</v>
      </c>
      <c r="S620" s="33">
        <f>IFERROR(VLOOKUP(Inventory[[#This Row],[Assigned Item SKU]],skuQuantity[#All],2,FALSE),0)</f>
        <v>0</v>
      </c>
      <c r="T620" s="33" t="str">
        <f>PROPER(Inventory[[#This Row],[METAL]] &amp; " " &amp; Inventory[[#This Row],[Item Type]])</f>
        <v>925 Silver Extenders Set</v>
      </c>
      <c r="U620" s="33">
        <f>Inventory[[#This Row],[Quantity]]*Inventory[[#This Row],[Weight (g)]]</f>
        <v>0</v>
      </c>
      <c r="V620" s="33">
        <f>Inventory[[#This Row],[Total Price GBP]]*Inventory[[#This Row],[Quantity]]</f>
        <v>0</v>
      </c>
      <c r="W620" s="33">
        <f>Inventory[[#This Row],[Total Cost GBP]]/EURtoGBP</f>
        <v>0</v>
      </c>
      <c r="X620" s="33">
        <f>Inventory[[#This Row],[Total Cost GBP]]/USDtoGBP</f>
        <v>0</v>
      </c>
      <c r="Y620" s="33">
        <f>Inventory[[#This Row],[Total Cost GBP]]/CADtoGBP</f>
        <v>0</v>
      </c>
      <c r="Z620" s="33">
        <f>Inventory[[#This Row],[Total Cost GBP]]*AUDtoGBP</f>
        <v>0</v>
      </c>
      <c r="AA620" s="33"/>
      <c r="AB620" s="33"/>
    </row>
    <row r="621" spans="1:28" x14ac:dyDescent="0.25">
      <c r="A621" t="s">
        <v>1447</v>
      </c>
      <c r="B621" t="s">
        <v>1448</v>
      </c>
      <c r="C621" t="s">
        <v>113</v>
      </c>
      <c r="D621" t="s">
        <v>1449</v>
      </c>
      <c r="E621">
        <v>2.75</v>
      </c>
      <c r="F621" t="s">
        <v>116</v>
      </c>
      <c r="G621" t="s">
        <v>1450</v>
      </c>
      <c r="H621">
        <v>4.3082754250000006</v>
      </c>
      <c r="I621" t="str">
        <f>IF(Inventory[[#This Row],[METAL]] = "925 Silver",  "7113.11.00"," 7113.19.00")</f>
        <v>7113.11.00</v>
      </c>
      <c r="J621" t="str">
        <f>IF(Inventory[[#This Row],[METAL]]= "925 Silver", "7113.11.10.00"," 7113.19.10.00")</f>
        <v>7113.11.10.00</v>
      </c>
      <c r="K621" t="str">
        <f>IF(Inventory[[#This Row],[METAL]] = "925 Silver",  "7113.11.00"," 7113.19.00")</f>
        <v>7113.11.00</v>
      </c>
      <c r="L621" s="106" t="str">
        <f>PROPER(Inventory[[#This Row],[METAL]] &amp; " " &amp; Inventory[[#This Row],[Item Type]])</f>
        <v>925 Silver Pendant</v>
      </c>
      <c r="M621" s="106" t="str">
        <f>IFERROR(VLOOKUP(Inventory[[#This Row],[Short Description]],Map!$G$12:$H$32,2,FALSE), IF(F620 = "925 Silver", "7113.11.10.00", "7113.19.29.00"))</f>
        <v>7113.11.10.00</v>
      </c>
      <c r="N621" s="106" t="str">
        <f>Inventory[[#This Row],[ASIN]] &amp; " " &amp; Inventory[[#This Row],[Short Description]]</f>
        <v>B07Z591N8W Coin Pendant - St Christopher - Silver</v>
      </c>
      <c r="O621" s="33">
        <f>Inventory[[#This Row],[Total Price GBP]]/ EURtoGBP</f>
        <v>4.8904047550129697</v>
      </c>
      <c r="P621" s="33">
        <f>Inventory[[#This Row],[Total Price GBP]]/USDtoGBP</f>
        <v>5.9059298503186515</v>
      </c>
      <c r="Q621" s="33">
        <f>Inventory[[#This Row],[Total Price GBP]]/ CADtoGBP</f>
        <v>7.5599297136429762</v>
      </c>
      <c r="R621" s="33">
        <f>Inventory[[#This Row],[Total Price GBP]]/AUDtoGBP</f>
        <v>7.7381195218765724</v>
      </c>
      <c r="S621" s="33">
        <f>IFERROR(VLOOKUP(Inventory[[#This Row],[Assigned Item SKU]],skuQuantity[#All],2,FALSE),0)</f>
        <v>2</v>
      </c>
      <c r="T621" s="33" t="str">
        <f>PROPER(Inventory[[#This Row],[METAL]] &amp; " " &amp; Inventory[[#This Row],[Item Type]])</f>
        <v>925 Silver Pendant</v>
      </c>
      <c r="U621" s="33">
        <f>Inventory[[#This Row],[Quantity]]*Inventory[[#This Row],[Weight (g)]]</f>
        <v>5.5</v>
      </c>
      <c r="V621" s="33">
        <f>Inventory[[#This Row],[Total Price GBP]]*Inventory[[#This Row],[Quantity]]</f>
        <v>8.6165508500000012</v>
      </c>
      <c r="W621" s="33">
        <f>Inventory[[#This Row],[Total Cost GBP]]/EURtoGBP</f>
        <v>9.7808095100259393</v>
      </c>
      <c r="X621" s="33">
        <f>Inventory[[#This Row],[Total Cost GBP]]/USDtoGBP</f>
        <v>11.811859700637303</v>
      </c>
      <c r="Y621" s="33">
        <f>Inventory[[#This Row],[Total Cost GBP]]/CADtoGBP</f>
        <v>15.119859427285952</v>
      </c>
      <c r="Z621" s="33">
        <f>Inventory[[#This Row],[Total Cost GBP]]*AUDtoGBP</f>
        <v>4.7973508512460006</v>
      </c>
      <c r="AA621" s="33"/>
      <c r="AB621" s="33"/>
    </row>
    <row r="622" spans="1:28" x14ac:dyDescent="0.25">
      <c r="A622" t="s">
        <v>1451</v>
      </c>
      <c r="B622" t="s">
        <v>1452</v>
      </c>
      <c r="C622" t="s">
        <v>113</v>
      </c>
      <c r="D622" t="s">
        <v>1453</v>
      </c>
      <c r="E622">
        <v>2.75</v>
      </c>
      <c r="F622" t="s">
        <v>116</v>
      </c>
      <c r="G622" t="s">
        <v>1450</v>
      </c>
      <c r="H622">
        <v>5.1804307750000005</v>
      </c>
      <c r="I622" t="str">
        <f>IF(Inventory[[#This Row],[METAL]] = "925 Silver",  "7113.11.00"," 7113.19.00")</f>
        <v>7113.11.00</v>
      </c>
      <c r="J622" t="str">
        <f>IF(Inventory[[#This Row],[METAL]]= "925 Silver", "7113.11.10.00"," 7113.19.10.00")</f>
        <v>7113.11.10.00</v>
      </c>
      <c r="K622" t="str">
        <f>IF(Inventory[[#This Row],[METAL]] = "925 Silver",  "7113.11.00"," 7113.19.00")</f>
        <v>7113.11.00</v>
      </c>
      <c r="L622" s="106" t="str">
        <f>PROPER(Inventory[[#This Row],[METAL]] &amp; " " &amp; Inventory[[#This Row],[Item Type]])</f>
        <v>925 Silver Pendant</v>
      </c>
      <c r="M622" s="106" t="str">
        <f>IFERROR(VLOOKUP(Inventory[[#This Row],[Short Description]],Map!$G$12:$H$32,2,FALSE), IF(F621 = "925 Silver", "7113.11.10.00", "7113.19.29.00"))</f>
        <v>7113.11.10.00</v>
      </c>
      <c r="N622" s="106" t="str">
        <f>Inventory[[#This Row],[ASIN]] &amp; " " &amp; Inventory[[#This Row],[Short Description]]</f>
        <v>B07Z59WJPW Coin Pendant - St Christopher - Gold Plated</v>
      </c>
      <c r="O622" s="33">
        <f>Inventory[[#This Row],[Total Price GBP]]/ EURtoGBP</f>
        <v>5.880404755012969</v>
      </c>
      <c r="P622" s="33">
        <f>Inventory[[#This Row],[Total Price GBP]]/USDtoGBP</f>
        <v>7.1015099392309358</v>
      </c>
      <c r="Q622" s="33">
        <f>Inventory[[#This Row],[Total Price GBP]]/ CADtoGBP</f>
        <v>9.090340955950607</v>
      </c>
      <c r="R622" s="33">
        <f>Inventory[[#This Row],[Total Price GBP]]/AUDtoGBP</f>
        <v>9.3046030156620443</v>
      </c>
      <c r="S622" s="33">
        <f>IFERROR(VLOOKUP(Inventory[[#This Row],[Assigned Item SKU]],skuQuantity[#All],2,FALSE),0)</f>
        <v>0</v>
      </c>
      <c r="T622" s="33" t="str">
        <f>PROPER(Inventory[[#This Row],[METAL]] &amp; " " &amp; Inventory[[#This Row],[Item Type]])</f>
        <v>925 Silver Pendant</v>
      </c>
      <c r="U622" s="33">
        <f>Inventory[[#This Row],[Quantity]]*Inventory[[#This Row],[Weight (g)]]</f>
        <v>0</v>
      </c>
      <c r="V622" s="33">
        <f>Inventory[[#This Row],[Total Price GBP]]*Inventory[[#This Row],[Quantity]]</f>
        <v>0</v>
      </c>
      <c r="W622" s="33">
        <f>Inventory[[#This Row],[Total Cost GBP]]/EURtoGBP</f>
        <v>0</v>
      </c>
      <c r="X622" s="33">
        <f>Inventory[[#This Row],[Total Cost GBP]]/USDtoGBP</f>
        <v>0</v>
      </c>
      <c r="Y622" s="33">
        <f>Inventory[[#This Row],[Total Cost GBP]]/CADtoGBP</f>
        <v>0</v>
      </c>
      <c r="Z622" s="33">
        <f>Inventory[[#This Row],[Total Cost GBP]]*AUDtoGBP</f>
        <v>0</v>
      </c>
      <c r="AA622" s="33"/>
      <c r="AB622" s="33"/>
    </row>
    <row r="623" spans="1:28" x14ac:dyDescent="0.25">
      <c r="A623" t="s">
        <v>1454</v>
      </c>
      <c r="B623" t="s">
        <v>1455</v>
      </c>
      <c r="C623" t="s">
        <v>113</v>
      </c>
      <c r="D623" t="s">
        <v>1456</v>
      </c>
      <c r="E623">
        <v>17.940000000000001</v>
      </c>
      <c r="F623" t="s">
        <v>116</v>
      </c>
      <c r="G623" t="s">
        <v>3295</v>
      </c>
      <c r="H623">
        <v>22.025855384999996</v>
      </c>
      <c r="I623" t="str">
        <f>IF(Inventory[[#This Row],[METAL]] = "925 Silver",  "7113.11.00"," 7113.19.00")</f>
        <v>7113.11.00</v>
      </c>
      <c r="J623" t="str">
        <f>IF(Inventory[[#This Row],[METAL]]= "925 Silver", "7113.11.10.00"," 7113.19.10.00")</f>
        <v>7113.11.10.00</v>
      </c>
      <c r="K623" t="str">
        <f>IF(Inventory[[#This Row],[METAL]] = "925 Silver",  "7113.11.00"," 7113.19.00")</f>
        <v>7113.11.00</v>
      </c>
      <c r="L623" s="106" t="str">
        <f>PROPER(Inventory[[#This Row],[METAL]] &amp; " " &amp; Inventory[[#This Row],[Item Type]])</f>
        <v>925 Silver Chain With Pendants</v>
      </c>
      <c r="M623" s="106" t="str">
        <f>IFERROR(VLOOKUP(Inventory[[#This Row],[Short Description]],Map!$G$12:$H$32,2,FALSE), IF(F622 = "925 Silver", "7113.11.10.00", "7113.19.29.00"))</f>
        <v>7113.11.10.00</v>
      </c>
      <c r="N623" s="106" t="str">
        <f>Inventory[[#This Row],[ASIN]] &amp; " " &amp; Inventory[[#This Row],[Short Description]]</f>
        <v>B093QBWDLL Silver Rhodium Plated Double Dog tag on Ball Chain</v>
      </c>
      <c r="O623" s="33">
        <f>Inventory[[#This Row],[Total Price GBP]]/ EURtoGBP</f>
        <v>25.001964192675075</v>
      </c>
      <c r="P623" s="33">
        <f>Inventory[[#This Row],[Total Price GBP]]/USDtoGBP</f>
        <v>30.193788457030521</v>
      </c>
      <c r="Q623" s="33">
        <f>Inventory[[#This Row],[Total Price GBP]]/ CADtoGBP</f>
        <v>38.649784929538157</v>
      </c>
      <c r="R623" s="33">
        <f>Inventory[[#This Row],[Total Price GBP]]/AUDtoGBP</f>
        <v>39.560771939435298</v>
      </c>
      <c r="S623" s="33">
        <f>IFERROR(VLOOKUP(Inventory[[#This Row],[Assigned Item SKU]],skuQuantity[#All],2,FALSE),0)</f>
        <v>0</v>
      </c>
      <c r="T623" s="33" t="str">
        <f>PROPER(Inventory[[#This Row],[METAL]] &amp; " " &amp; Inventory[[#This Row],[Item Type]])</f>
        <v>925 Silver Chain With Pendants</v>
      </c>
      <c r="U623" s="33">
        <f>Inventory[[#This Row],[Quantity]]*Inventory[[#This Row],[Weight (g)]]</f>
        <v>0</v>
      </c>
      <c r="V623" s="33">
        <f>Inventory[[#This Row],[Total Price GBP]]*Inventory[[#This Row],[Quantity]]</f>
        <v>0</v>
      </c>
      <c r="W623" s="33">
        <f>Inventory[[#This Row],[Total Cost GBP]]/EURtoGBP</f>
        <v>0</v>
      </c>
      <c r="X623" s="33">
        <f>Inventory[[#This Row],[Total Cost GBP]]/USDtoGBP</f>
        <v>0</v>
      </c>
      <c r="Y623" s="33">
        <f>Inventory[[#This Row],[Total Cost GBP]]/CADtoGBP</f>
        <v>0</v>
      </c>
      <c r="Z623" s="33">
        <f>Inventory[[#This Row],[Total Cost GBP]]*AUDtoGBP</f>
        <v>0</v>
      </c>
      <c r="AA623" s="33"/>
      <c r="AB623" s="33"/>
    </row>
    <row r="624" spans="1:28" x14ac:dyDescent="0.25">
      <c r="A624" t="s">
        <v>1457</v>
      </c>
      <c r="B624" t="s">
        <v>1458</v>
      </c>
      <c r="C624" t="s">
        <v>113</v>
      </c>
      <c r="D624" t="s">
        <v>1459</v>
      </c>
      <c r="E624">
        <v>23.37</v>
      </c>
      <c r="F624" t="s">
        <v>116</v>
      </c>
      <c r="G624" t="s">
        <v>1413</v>
      </c>
      <c r="H624">
        <v>22.228036852500001</v>
      </c>
      <c r="I624" t="str">
        <f>IF(Inventory[[#This Row],[METAL]] = "925 Silver",  "7113.11.00"," 7113.19.00")</f>
        <v>7113.11.00</v>
      </c>
      <c r="J624" t="str">
        <f>IF(Inventory[[#This Row],[METAL]]= "925 Silver", "7113.11.10.00"," 7113.19.10.00")</f>
        <v>7113.11.10.00</v>
      </c>
      <c r="K624" t="str">
        <f>IF(Inventory[[#This Row],[METAL]] = "925 Silver",  "7113.11.00"," 7113.19.00")</f>
        <v>7113.11.00</v>
      </c>
      <c r="L624" s="106" t="str">
        <f>PROPER(Inventory[[#This Row],[METAL]] &amp; " " &amp; Inventory[[#This Row],[Item Type]])</f>
        <v>925 Silver Bracelet</v>
      </c>
      <c r="M624" s="106" t="str">
        <f>IFERROR(VLOOKUP(Inventory[[#This Row],[Short Description]],Map!$G$12:$H$32,2,FALSE), IF(F623 = "925 Silver", "7113.11.10.00", "7113.19.29.00"))</f>
        <v>7113.11.10.00</v>
      </c>
      <c r="N624" s="106" t="str">
        <f>Inventory[[#This Row],[ASIN]] &amp; " " &amp; Inventory[[#This Row],[Short Description]]</f>
        <v>B07T31BN76 Chain Bracelet - Men</v>
      </c>
      <c r="O624" s="33">
        <f>Inventory[[#This Row],[Total Price GBP]]/ EURtoGBP</f>
        <v>25.23146419267508</v>
      </c>
      <c r="P624" s="33">
        <f>Inventory[[#This Row],[Total Price GBP]]/USDtoGBP</f>
        <v>30.470945659460195</v>
      </c>
      <c r="Q624" s="33">
        <f>Inventory[[#This Row],[Total Price GBP]]/ CADtoGBP</f>
        <v>39.004562081164025</v>
      </c>
      <c r="R624" s="33">
        <f>Inventory[[#This Row],[Total Price GBP]]/AUDtoGBP</f>
        <v>39.923911294812847</v>
      </c>
      <c r="S624" s="33">
        <f>IFERROR(VLOOKUP(Inventory[[#This Row],[Assigned Item SKU]],skuQuantity[#All],2,FALSE),0)</f>
        <v>0</v>
      </c>
      <c r="T624" s="33" t="str">
        <f>PROPER(Inventory[[#This Row],[METAL]] &amp; " " &amp; Inventory[[#This Row],[Item Type]])</f>
        <v>925 Silver Bracelet</v>
      </c>
      <c r="U624" s="33">
        <f>Inventory[[#This Row],[Quantity]]*Inventory[[#This Row],[Weight (g)]]</f>
        <v>0</v>
      </c>
      <c r="V624" s="33">
        <f>Inventory[[#This Row],[Total Price GBP]]*Inventory[[#This Row],[Quantity]]</f>
        <v>0</v>
      </c>
      <c r="W624" s="33">
        <f>Inventory[[#This Row],[Total Cost GBP]]/EURtoGBP</f>
        <v>0</v>
      </c>
      <c r="X624" s="33">
        <f>Inventory[[#This Row],[Total Cost GBP]]/USDtoGBP</f>
        <v>0</v>
      </c>
      <c r="Y624" s="33">
        <f>Inventory[[#This Row],[Total Cost GBP]]/CADtoGBP</f>
        <v>0</v>
      </c>
      <c r="Z624" s="33">
        <f>Inventory[[#This Row],[Total Cost GBP]]*AUDtoGBP</f>
        <v>0</v>
      </c>
      <c r="AA624" s="33"/>
      <c r="AB624" s="33"/>
    </row>
    <row r="625" spans="1:28" x14ac:dyDescent="0.25">
      <c r="A625" t="s">
        <v>1460</v>
      </c>
      <c r="B625" t="s">
        <v>1461</v>
      </c>
      <c r="C625" t="s">
        <v>114</v>
      </c>
      <c r="D625" t="s">
        <v>1462</v>
      </c>
      <c r="E625">
        <v>1.6</v>
      </c>
      <c r="F625" t="s">
        <v>116</v>
      </c>
      <c r="G625" t="s">
        <v>1309</v>
      </c>
      <c r="H625">
        <v>3.1975990567512729</v>
      </c>
      <c r="I625" t="str">
        <f>IF(Inventory[[#This Row],[METAL]] = "925 Silver",  "7113.11.00"," 7113.19.00")</f>
        <v>7113.11.00</v>
      </c>
      <c r="J625" t="str">
        <f>IF(Inventory[[#This Row],[METAL]]= "925 Silver", "7113.11.10.00"," 7113.19.10.00")</f>
        <v>7113.11.10.00</v>
      </c>
      <c r="K625" t="str">
        <f>IF(Inventory[[#This Row],[METAL]] = "925 Silver",  "7113.11.00"," 7113.19.00")</f>
        <v>7113.11.00</v>
      </c>
      <c r="L625" s="106" t="str">
        <f>PROPER(Inventory[[#This Row],[METAL]] &amp; " " &amp; Inventory[[#This Row],[Item Type]])</f>
        <v>925 Silver Earrings</v>
      </c>
      <c r="M625" s="106" t="str">
        <f>IFERROR(VLOOKUP(Inventory[[#This Row],[Short Description]],Map!$G$12:$H$32,2,FALSE), IF(F624 = "925 Silver", "7113.11.10.00", "7113.19.29.00"))</f>
        <v>7113.11.10.00</v>
      </c>
      <c r="N625" s="106" t="str">
        <f>Inventory[[#This Row],[ASIN]] &amp; " " &amp; Inventory[[#This Row],[Short Description]]</f>
        <v>B07Z57WC8L Earrings - Crawler - Sprig with cz</v>
      </c>
      <c r="O625" s="33">
        <f>Inventory[[#This Row],[Total Price GBP]]/ EURtoGBP</f>
        <v>3.6296550450372864</v>
      </c>
      <c r="P625" s="33">
        <f>Inventory[[#This Row],[Total Price GBP]]/USDtoGBP</f>
        <v>4.3833770721884857</v>
      </c>
      <c r="Q625" s="33">
        <f>Inventory[[#This Row],[Total Price GBP]]/ CADtoGBP</f>
        <v>5.6109746329532078</v>
      </c>
      <c r="R625" s="33">
        <f>Inventory[[#This Row],[Total Price GBP]]/AUDtoGBP</f>
        <v>5.7432269860465421</v>
      </c>
      <c r="S625" s="33">
        <f>IFERROR(VLOOKUP(Inventory[[#This Row],[Assigned Item SKU]],skuQuantity[#All],2,FALSE),0)</f>
        <v>0</v>
      </c>
      <c r="T625" s="33" t="str">
        <f>PROPER(Inventory[[#This Row],[METAL]] &amp; " " &amp; Inventory[[#This Row],[Item Type]])</f>
        <v>925 Silver Earrings</v>
      </c>
      <c r="U625" s="33">
        <f>Inventory[[#This Row],[Quantity]]*Inventory[[#This Row],[Weight (g)]]</f>
        <v>0</v>
      </c>
      <c r="V625" s="33">
        <f>Inventory[[#This Row],[Total Price GBP]]*Inventory[[#This Row],[Quantity]]</f>
        <v>0</v>
      </c>
      <c r="W625" s="33">
        <f>Inventory[[#This Row],[Total Cost GBP]]/EURtoGBP</f>
        <v>0</v>
      </c>
      <c r="X625" s="33">
        <f>Inventory[[#This Row],[Total Cost GBP]]/USDtoGBP</f>
        <v>0</v>
      </c>
      <c r="Y625" s="33">
        <f>Inventory[[#This Row],[Total Cost GBP]]/CADtoGBP</f>
        <v>0</v>
      </c>
      <c r="Z625" s="33">
        <f>Inventory[[#This Row],[Total Cost GBP]]*AUDtoGBP</f>
        <v>0</v>
      </c>
      <c r="AA625" s="33"/>
      <c r="AB625" s="33"/>
    </row>
    <row r="626" spans="1:28" x14ac:dyDescent="0.25">
      <c r="A626" t="s">
        <v>1463</v>
      </c>
      <c r="B626" t="s">
        <v>1464</v>
      </c>
      <c r="C626" t="s">
        <v>114</v>
      </c>
      <c r="D626" t="s">
        <v>3296</v>
      </c>
      <c r="E626">
        <v>2.35</v>
      </c>
      <c r="F626" t="s">
        <v>116</v>
      </c>
      <c r="G626" t="s">
        <v>1309</v>
      </c>
      <c r="H626">
        <v>4.0899603845476946</v>
      </c>
      <c r="I626" t="str">
        <f>IF(Inventory[[#This Row],[METAL]] = "925 Silver",  "7113.11.00"," 7113.19.00")</f>
        <v>7113.11.00</v>
      </c>
      <c r="J626" t="str">
        <f>IF(Inventory[[#This Row],[METAL]]= "925 Silver", "7113.11.10.00"," 7113.19.10.00")</f>
        <v>7113.11.10.00</v>
      </c>
      <c r="K626" t="str">
        <f>IF(Inventory[[#This Row],[METAL]] = "925 Silver",  "7113.11.00"," 7113.19.00")</f>
        <v>7113.11.00</v>
      </c>
      <c r="L626" s="106" t="str">
        <f>PROPER(Inventory[[#This Row],[METAL]] &amp; " " &amp; Inventory[[#This Row],[Item Type]])</f>
        <v>925 Silver Earrings</v>
      </c>
      <c r="M626" s="106" t="str">
        <f>IFERROR(VLOOKUP(Inventory[[#This Row],[Short Description]],Map!$G$12:$H$32,2,FALSE), IF(F625 = "925 Silver", "7113.11.10.00", "7113.19.29.00"))</f>
        <v>7113.11.10.00</v>
      </c>
      <c r="N626" s="106" t="str">
        <f>Inventory[[#This Row],[ASIN]] &amp; " " &amp; Inventory[[#This Row],[Short Description]]</f>
        <v>B07Z57VHF3 Earrings - Crawler, 2 clasps, Flowers</v>
      </c>
      <c r="O626" s="33">
        <f>Inventory[[#This Row],[Total Price GBP]]/ EURtoGBP</f>
        <v>4.6425912318283871</v>
      </c>
      <c r="P626" s="33">
        <f>Inventory[[#This Row],[Total Price GBP]]/USDtoGBP</f>
        <v>5.6066561997300752</v>
      </c>
      <c r="Q626" s="33">
        <f>Inventory[[#This Row],[Total Price GBP]]/ CADtoGBP</f>
        <v>7.1768422369989882</v>
      </c>
      <c r="R626" s="33">
        <f>Inventory[[#This Row],[Total Price GBP]]/AUDtoGBP</f>
        <v>7.3460025586387214</v>
      </c>
      <c r="S626" s="33">
        <f>IFERROR(VLOOKUP(Inventory[[#This Row],[Assigned Item SKU]],skuQuantity[#All],2,FALSE),0)</f>
        <v>0</v>
      </c>
      <c r="T626" s="33" t="str">
        <f>PROPER(Inventory[[#This Row],[METAL]] &amp; " " &amp; Inventory[[#This Row],[Item Type]])</f>
        <v>925 Silver Earrings</v>
      </c>
      <c r="U626" s="33">
        <f>Inventory[[#This Row],[Quantity]]*Inventory[[#This Row],[Weight (g)]]</f>
        <v>0</v>
      </c>
      <c r="V626" s="33">
        <f>Inventory[[#This Row],[Total Price GBP]]*Inventory[[#This Row],[Quantity]]</f>
        <v>0</v>
      </c>
      <c r="W626" s="33">
        <f>Inventory[[#This Row],[Total Cost GBP]]/EURtoGBP</f>
        <v>0</v>
      </c>
      <c r="X626" s="33">
        <f>Inventory[[#This Row],[Total Cost GBP]]/USDtoGBP</f>
        <v>0</v>
      </c>
      <c r="Y626" s="33">
        <f>Inventory[[#This Row],[Total Cost GBP]]/CADtoGBP</f>
        <v>0</v>
      </c>
      <c r="Z626" s="33">
        <f>Inventory[[#This Row],[Total Cost GBP]]*AUDtoGBP</f>
        <v>0</v>
      </c>
      <c r="AA626" s="33"/>
      <c r="AB626" s="33"/>
    </row>
    <row r="627" spans="1:28" x14ac:dyDescent="0.25">
      <c r="A627" t="s">
        <v>1465</v>
      </c>
      <c r="B627" t="s">
        <v>1466</v>
      </c>
      <c r="C627" t="s">
        <v>114</v>
      </c>
      <c r="D627" t="s">
        <v>1467</v>
      </c>
      <c r="E627">
        <v>1.07</v>
      </c>
      <c r="F627" t="s">
        <v>116</v>
      </c>
      <c r="G627" t="s">
        <v>1309</v>
      </c>
      <c r="H627">
        <v>2.7919802713892636</v>
      </c>
      <c r="I627" t="str">
        <f>IF(Inventory[[#This Row],[METAL]] = "925 Silver",  "7113.11.00"," 7113.19.00")</f>
        <v>7113.11.00</v>
      </c>
      <c r="J627" t="str">
        <f>IF(Inventory[[#This Row],[METAL]]= "925 Silver", "7113.11.10.00"," 7113.19.10.00")</f>
        <v>7113.11.10.00</v>
      </c>
      <c r="K627" t="str">
        <f>IF(Inventory[[#This Row],[METAL]] = "925 Silver",  "7113.11.00"," 7113.19.00")</f>
        <v>7113.11.00</v>
      </c>
      <c r="L627" s="106" t="str">
        <f>PROPER(Inventory[[#This Row],[METAL]] &amp; " " &amp; Inventory[[#This Row],[Item Type]])</f>
        <v>925 Silver Earrings</v>
      </c>
      <c r="M627" s="106" t="str">
        <f>IFERROR(VLOOKUP(Inventory[[#This Row],[Short Description]],Map!$G$12:$H$32,2,FALSE), IF(F626 = "925 Silver", "7113.11.10.00", "7113.19.29.00"))</f>
        <v>7113.11.10.00</v>
      </c>
      <c r="N627" s="106" t="str">
        <f>Inventory[[#This Row],[ASIN]] &amp; " " &amp; Inventory[[#This Row],[Short Description]]</f>
        <v>B07Z568XVY Earrings - Crawler - stars</v>
      </c>
      <c r="O627" s="33">
        <f>Inventory[[#This Row],[Total Price GBP]]/ EURtoGBP</f>
        <v>3.1692295055867867</v>
      </c>
      <c r="P627" s="33">
        <f>Inventory[[#This Row],[Total Price GBP]]/USDtoGBP</f>
        <v>3.8273411051241273</v>
      </c>
      <c r="Q627" s="33">
        <f>Inventory[[#This Row],[Total Price GBP]]/ CADtoGBP</f>
        <v>4.8992166311142169</v>
      </c>
      <c r="R627" s="33">
        <f>Inventory[[#This Row],[Total Price GBP]]/AUDtoGBP</f>
        <v>5.0146926348682799</v>
      </c>
      <c r="S627" s="33">
        <f>IFERROR(VLOOKUP(Inventory[[#This Row],[Assigned Item SKU]],skuQuantity[#All],2,FALSE),0)</f>
        <v>0</v>
      </c>
      <c r="T627" s="33" t="str">
        <f>PROPER(Inventory[[#This Row],[METAL]] &amp; " " &amp; Inventory[[#This Row],[Item Type]])</f>
        <v>925 Silver Earrings</v>
      </c>
      <c r="U627" s="33">
        <f>Inventory[[#This Row],[Quantity]]*Inventory[[#This Row],[Weight (g)]]</f>
        <v>0</v>
      </c>
      <c r="V627" s="33">
        <f>Inventory[[#This Row],[Total Price GBP]]*Inventory[[#This Row],[Quantity]]</f>
        <v>0</v>
      </c>
      <c r="W627" s="33">
        <f>Inventory[[#This Row],[Total Cost GBP]]/EURtoGBP</f>
        <v>0</v>
      </c>
      <c r="X627" s="33">
        <f>Inventory[[#This Row],[Total Cost GBP]]/USDtoGBP</f>
        <v>0</v>
      </c>
      <c r="Y627" s="33">
        <f>Inventory[[#This Row],[Total Cost GBP]]/CADtoGBP</f>
        <v>0</v>
      </c>
      <c r="Z627" s="33">
        <f>Inventory[[#This Row],[Total Cost GBP]]*AUDtoGBP</f>
        <v>0</v>
      </c>
      <c r="AA627" s="33"/>
      <c r="AB627" s="33"/>
    </row>
    <row r="628" spans="1:28" x14ac:dyDescent="0.25">
      <c r="A628" t="s">
        <v>1468</v>
      </c>
      <c r="B628" t="s">
        <v>1469</v>
      </c>
      <c r="C628" t="s">
        <v>114</v>
      </c>
      <c r="D628" t="s">
        <v>1470</v>
      </c>
      <c r="E628">
        <v>0.9</v>
      </c>
      <c r="F628" t="s">
        <v>116</v>
      </c>
      <c r="G628" t="s">
        <v>1309</v>
      </c>
      <c r="H628">
        <v>2.5486090001720574</v>
      </c>
      <c r="I628" t="str">
        <f>IF(Inventory[[#This Row],[METAL]] = "925 Silver",  "7113.11.00"," 7113.19.00")</f>
        <v>7113.11.00</v>
      </c>
      <c r="J628" t="str">
        <f>IF(Inventory[[#This Row],[METAL]]= "925 Silver", "7113.11.10.00"," 7113.19.10.00")</f>
        <v>7113.11.10.00</v>
      </c>
      <c r="K628" t="str">
        <f>IF(Inventory[[#This Row],[METAL]] = "925 Silver",  "7113.11.00"," 7113.19.00")</f>
        <v>7113.11.00</v>
      </c>
      <c r="L628" s="106" t="str">
        <f>PROPER(Inventory[[#This Row],[METAL]] &amp; " " &amp; Inventory[[#This Row],[Item Type]])</f>
        <v>925 Silver Earrings</v>
      </c>
      <c r="M628" s="106" t="str">
        <f>IFERROR(VLOOKUP(Inventory[[#This Row],[Short Description]],Map!$G$12:$H$32,2,FALSE), IF(F627 = "925 Silver", "7113.11.10.00", "7113.19.29.00"))</f>
        <v>7113.11.10.00</v>
      </c>
      <c r="N628" s="106" t="str">
        <f>Inventory[[#This Row],[ASIN]] &amp; " " &amp; Inventory[[#This Row],[Short Description]]</f>
        <v>B07Z56N8H6 Earrings - Crawler - Wavy Vine Line</v>
      </c>
      <c r="O628" s="33">
        <f>Inventory[[#This Row],[Total Price GBP]]/ EURtoGBP</f>
        <v>2.8929741819164865</v>
      </c>
      <c r="P628" s="33">
        <f>Inventory[[#This Row],[Total Price GBP]]/USDtoGBP</f>
        <v>3.4937195248855111</v>
      </c>
      <c r="Q628" s="33">
        <f>Inventory[[#This Row],[Total Price GBP]]/ CADtoGBP</f>
        <v>4.4721618300108217</v>
      </c>
      <c r="R628" s="33">
        <f>Inventory[[#This Row],[Total Price GBP]]/AUDtoGBP</f>
        <v>4.5775720241613209</v>
      </c>
      <c r="S628" s="33">
        <f>IFERROR(VLOOKUP(Inventory[[#This Row],[Assigned Item SKU]],skuQuantity[#All],2,FALSE),0)</f>
        <v>0</v>
      </c>
      <c r="T628" s="33" t="str">
        <f>PROPER(Inventory[[#This Row],[METAL]] &amp; " " &amp; Inventory[[#This Row],[Item Type]])</f>
        <v>925 Silver Earrings</v>
      </c>
      <c r="U628" s="33">
        <f>Inventory[[#This Row],[Quantity]]*Inventory[[#This Row],[Weight (g)]]</f>
        <v>0</v>
      </c>
      <c r="V628" s="33">
        <f>Inventory[[#This Row],[Total Price GBP]]*Inventory[[#This Row],[Quantity]]</f>
        <v>0</v>
      </c>
      <c r="W628" s="33">
        <f>Inventory[[#This Row],[Total Cost GBP]]/EURtoGBP</f>
        <v>0</v>
      </c>
      <c r="X628" s="33">
        <f>Inventory[[#This Row],[Total Cost GBP]]/USDtoGBP</f>
        <v>0</v>
      </c>
      <c r="Y628" s="33">
        <f>Inventory[[#This Row],[Total Cost GBP]]/CADtoGBP</f>
        <v>0</v>
      </c>
      <c r="Z628" s="33">
        <f>Inventory[[#This Row],[Total Cost GBP]]*AUDtoGBP</f>
        <v>0</v>
      </c>
      <c r="AA628" s="33"/>
      <c r="AB628" s="33"/>
    </row>
    <row r="629" spans="1:28" x14ac:dyDescent="0.25">
      <c r="A629" t="s">
        <v>1471</v>
      </c>
      <c r="B629" t="s">
        <v>1472</v>
      </c>
      <c r="C629" t="s">
        <v>114</v>
      </c>
      <c r="D629" t="s">
        <v>1473</v>
      </c>
      <c r="E629">
        <v>0.74</v>
      </c>
      <c r="F629" t="s">
        <v>116</v>
      </c>
      <c r="G629" t="s">
        <v>1309</v>
      </c>
      <c r="H629">
        <v>2.7108565143168621</v>
      </c>
      <c r="I629" t="str">
        <f>IF(Inventory[[#This Row],[METAL]] = "925 Silver",  "7113.11.00"," 7113.19.00")</f>
        <v>7113.11.00</v>
      </c>
      <c r="J629" t="str">
        <f>IF(Inventory[[#This Row],[METAL]]= "925 Silver", "7113.11.10.00"," 7113.19.10.00")</f>
        <v>7113.11.10.00</v>
      </c>
      <c r="K629" t="str">
        <f>IF(Inventory[[#This Row],[METAL]] = "925 Silver",  "7113.11.00"," 7113.19.00")</f>
        <v>7113.11.00</v>
      </c>
      <c r="L629" s="106" t="str">
        <f>PROPER(Inventory[[#This Row],[METAL]] &amp; " " &amp; Inventory[[#This Row],[Item Type]])</f>
        <v>925 Silver Earrings</v>
      </c>
      <c r="M629" s="106" t="str">
        <f>IFERROR(VLOOKUP(Inventory[[#This Row],[Short Description]],Map!$G$12:$H$32,2,FALSE), IF(F628 = "925 Silver", "7113.11.10.00", "7113.19.29.00"))</f>
        <v>7113.11.10.00</v>
      </c>
      <c r="N629" s="106" t="str">
        <f>Inventory[[#This Row],[ASIN]] &amp; " " &amp; Inventory[[#This Row],[Short Description]]</f>
        <v>B07Z57KVT4 Earrings - Crawler - ZigZag</v>
      </c>
      <c r="O629" s="33">
        <f>Inventory[[#This Row],[Total Price GBP]]/ EURtoGBP</f>
        <v>3.0771443976966872</v>
      </c>
      <c r="P629" s="33">
        <f>Inventory[[#This Row],[Total Price GBP]]/USDtoGBP</f>
        <v>3.716133911711256</v>
      </c>
      <c r="Q629" s="33">
        <f>Inventory[[#This Row],[Total Price GBP]]/ CADtoGBP</f>
        <v>4.75686503074642</v>
      </c>
      <c r="R629" s="33">
        <f>Inventory[[#This Row],[Total Price GBP]]/AUDtoGBP</f>
        <v>4.8689857646326278</v>
      </c>
      <c r="S629" s="33">
        <f>IFERROR(VLOOKUP(Inventory[[#This Row],[Assigned Item SKU]],skuQuantity[#All],2,FALSE),0)</f>
        <v>0</v>
      </c>
      <c r="T629" s="33" t="str">
        <f>PROPER(Inventory[[#This Row],[METAL]] &amp; " " &amp; Inventory[[#This Row],[Item Type]])</f>
        <v>925 Silver Earrings</v>
      </c>
      <c r="U629" s="33">
        <f>Inventory[[#This Row],[Quantity]]*Inventory[[#This Row],[Weight (g)]]</f>
        <v>0</v>
      </c>
      <c r="V629" s="33">
        <f>Inventory[[#This Row],[Total Price GBP]]*Inventory[[#This Row],[Quantity]]</f>
        <v>0</v>
      </c>
      <c r="W629" s="33">
        <f>Inventory[[#This Row],[Total Cost GBP]]/EURtoGBP</f>
        <v>0</v>
      </c>
      <c r="X629" s="33">
        <f>Inventory[[#This Row],[Total Cost GBP]]/USDtoGBP</f>
        <v>0</v>
      </c>
      <c r="Y629" s="33">
        <f>Inventory[[#This Row],[Total Cost GBP]]/CADtoGBP</f>
        <v>0</v>
      </c>
      <c r="Z629" s="33">
        <f>Inventory[[#This Row],[Total Cost GBP]]*AUDtoGBP</f>
        <v>0</v>
      </c>
      <c r="AA629" s="33"/>
      <c r="AB629" s="33"/>
    </row>
    <row r="630" spans="1:28" x14ac:dyDescent="0.25">
      <c r="A630" t="s">
        <v>1474</v>
      </c>
      <c r="B630" t="s">
        <v>1475</v>
      </c>
      <c r="C630" t="s">
        <v>114</v>
      </c>
      <c r="D630" t="s">
        <v>1476</v>
      </c>
      <c r="E630">
        <v>1.47</v>
      </c>
      <c r="F630" t="s">
        <v>116</v>
      </c>
      <c r="G630" t="s">
        <v>1309</v>
      </c>
      <c r="H630">
        <v>2.9947896640702685</v>
      </c>
      <c r="I630" t="str">
        <f>IF(Inventory[[#This Row],[METAL]] = "925 Silver",  "7113.11.00"," 7113.19.00")</f>
        <v>7113.11.00</v>
      </c>
      <c r="J630" t="str">
        <f>IF(Inventory[[#This Row],[METAL]]= "925 Silver", "7113.11.10.00"," 7113.19.10.00")</f>
        <v>7113.11.10.00</v>
      </c>
      <c r="K630" t="str">
        <f>IF(Inventory[[#This Row],[METAL]] = "925 Silver",  "7113.11.00"," 7113.19.00")</f>
        <v>7113.11.00</v>
      </c>
      <c r="L630" s="106" t="str">
        <f>PROPER(Inventory[[#This Row],[METAL]] &amp; " " &amp; Inventory[[#This Row],[Item Type]])</f>
        <v>925 Silver Earrings</v>
      </c>
      <c r="M630" s="106" t="str">
        <f>IFERROR(VLOOKUP(Inventory[[#This Row],[Short Description]],Map!$G$12:$H$32,2,FALSE), IF(F629 = "925 Silver", "7113.11.10.00", "7113.19.29.00"))</f>
        <v>7113.11.10.00</v>
      </c>
      <c r="N630" s="106" t="str">
        <f>Inventory[[#This Row],[ASIN]] &amp; " " &amp; Inventory[[#This Row],[Short Description]]</f>
        <v>B07Z56NJV1 Earrings - Crawler - Multi CZ</v>
      </c>
      <c r="O630" s="33">
        <f>Inventory[[#This Row],[Total Price GBP]]/ EURtoGBP</f>
        <v>3.3994422753120368</v>
      </c>
      <c r="P630" s="33">
        <f>Inventory[[#This Row],[Total Price GBP]]/USDtoGBP</f>
        <v>4.1053590886563063</v>
      </c>
      <c r="Q630" s="33">
        <f>Inventory[[#This Row],[Total Price GBP]]/ CADtoGBP</f>
        <v>5.2550956320337123</v>
      </c>
      <c r="R630" s="33">
        <f>Inventory[[#This Row],[Total Price GBP]]/AUDtoGBP</f>
        <v>5.3789598104574115</v>
      </c>
      <c r="S630" s="33">
        <f>IFERROR(VLOOKUP(Inventory[[#This Row],[Assigned Item SKU]],skuQuantity[#All],2,FALSE),0)</f>
        <v>0</v>
      </c>
      <c r="T630" s="33" t="str">
        <f>PROPER(Inventory[[#This Row],[METAL]] &amp; " " &amp; Inventory[[#This Row],[Item Type]])</f>
        <v>925 Silver Earrings</v>
      </c>
      <c r="U630" s="33">
        <f>Inventory[[#This Row],[Quantity]]*Inventory[[#This Row],[Weight (g)]]</f>
        <v>0</v>
      </c>
      <c r="V630" s="33">
        <f>Inventory[[#This Row],[Total Price GBP]]*Inventory[[#This Row],[Quantity]]</f>
        <v>0</v>
      </c>
      <c r="W630" s="33">
        <f>Inventory[[#This Row],[Total Cost GBP]]/EURtoGBP</f>
        <v>0</v>
      </c>
      <c r="X630" s="33">
        <f>Inventory[[#This Row],[Total Cost GBP]]/USDtoGBP</f>
        <v>0</v>
      </c>
      <c r="Y630" s="33">
        <f>Inventory[[#This Row],[Total Cost GBP]]/CADtoGBP</f>
        <v>0</v>
      </c>
      <c r="Z630" s="33">
        <f>Inventory[[#This Row],[Total Cost GBP]]*AUDtoGBP</f>
        <v>0</v>
      </c>
      <c r="AA630" s="33"/>
      <c r="AB630" s="33"/>
    </row>
    <row r="631" spans="1:28" x14ac:dyDescent="0.25">
      <c r="A631" t="s">
        <v>1477</v>
      </c>
      <c r="B631" t="s">
        <v>1478</v>
      </c>
      <c r="C631" t="s">
        <v>113</v>
      </c>
      <c r="D631" t="s">
        <v>1479</v>
      </c>
      <c r="E631">
        <v>2.42</v>
      </c>
      <c r="F631" t="s">
        <v>3297</v>
      </c>
      <c r="G631" t="s">
        <v>102</v>
      </c>
      <c r="H631">
        <v>54.509532470774992</v>
      </c>
      <c r="I631" t="str">
        <f>IF(Inventory[[#This Row],[METAL]] = "925 Silver",  "7113.11.00"," 7113.19.00")</f>
        <v xml:space="preserve"> 7113.19.00</v>
      </c>
      <c r="J631" t="str">
        <f>IF(Inventory[[#This Row],[METAL]]= "925 Silver", "7113.11.10.00"," 7113.19.10.00")</f>
        <v xml:space="preserve"> 7113.19.10.00</v>
      </c>
      <c r="K631" t="str">
        <f>IF(Inventory[[#This Row],[METAL]] = "925 Silver",  "7113.11.00"," 7113.19.00")</f>
        <v xml:space="preserve"> 7113.19.00</v>
      </c>
      <c r="L631" s="106" t="str">
        <f>PROPER(Inventory[[#This Row],[METAL]] &amp; " " &amp; Inventory[[#This Row],[Item Type]])</f>
        <v>10K Gold Chain</v>
      </c>
      <c r="M631" s="106" t="str">
        <f>IFERROR(VLOOKUP(Inventory[[#This Row],[Short Description]],Map!$G$12:$H$32,2,FALSE), IF(F630 = "925 Silver", "7113.11.10.00", "7113.19.29.00"))</f>
        <v>7113.11.10.00</v>
      </c>
      <c r="N631" s="106" t="str">
        <f>Inventory[[#This Row],[ASIN]] &amp; " " &amp; Inventory[[#This Row],[Short Description]]</f>
        <v>B07WFDL64M Yellow Gold 10k Spiga Wheat Chain (Hollow)</v>
      </c>
      <c r="O631" s="33">
        <f>Inventory[[#This Row],[Total Price GBP]]/ EURtoGBP</f>
        <v>61.87479919267507</v>
      </c>
      <c r="P631" s="33">
        <f>Inventory[[#This Row],[Total Price GBP]]/USDtoGBP</f>
        <v>74.723513050715354</v>
      </c>
      <c r="Q631" s="33">
        <f>Inventory[[#This Row],[Total Price GBP]]/ CADtoGBP</f>
        <v>95.650392222219281</v>
      </c>
      <c r="R631" s="33">
        <f>Inventory[[#This Row],[Total Price GBP]]/AUDtoGBP</f>
        <v>97.90490062284465</v>
      </c>
      <c r="S631" s="33">
        <f>IFERROR(VLOOKUP(Inventory[[#This Row],[Assigned Item SKU]],skuQuantity[#All],2,FALSE),0)</f>
        <v>0</v>
      </c>
      <c r="T631" s="33" t="str">
        <f>PROPER(Inventory[[#This Row],[METAL]] &amp; " " &amp; Inventory[[#This Row],[Item Type]])</f>
        <v>10K Gold Chain</v>
      </c>
      <c r="U631" s="33">
        <f>Inventory[[#This Row],[Quantity]]*Inventory[[#This Row],[Weight (g)]]</f>
        <v>0</v>
      </c>
      <c r="V631" s="33">
        <f>Inventory[[#This Row],[Total Price GBP]]*Inventory[[#This Row],[Quantity]]</f>
        <v>0</v>
      </c>
      <c r="W631" s="33">
        <f>Inventory[[#This Row],[Total Cost GBP]]/EURtoGBP</f>
        <v>0</v>
      </c>
      <c r="X631" s="33">
        <f>Inventory[[#This Row],[Total Cost GBP]]/USDtoGBP</f>
        <v>0</v>
      </c>
      <c r="Y631" s="33">
        <f>Inventory[[#This Row],[Total Cost GBP]]/CADtoGBP</f>
        <v>0</v>
      </c>
      <c r="Z631" s="33">
        <f>Inventory[[#This Row],[Total Cost GBP]]*AUDtoGBP</f>
        <v>0</v>
      </c>
      <c r="AA631" s="33"/>
      <c r="AB631" s="33"/>
    </row>
    <row r="632" spans="1:28" x14ac:dyDescent="0.25">
      <c r="A632" t="s">
        <v>1480</v>
      </c>
      <c r="B632" t="s">
        <v>1481</v>
      </c>
      <c r="C632" t="s">
        <v>113</v>
      </c>
      <c r="D632" t="s">
        <v>1482</v>
      </c>
      <c r="E632">
        <v>1.6</v>
      </c>
      <c r="F632" t="s">
        <v>3297</v>
      </c>
      <c r="G632" t="s">
        <v>102</v>
      </c>
      <c r="H632">
        <v>36.105261822000003</v>
      </c>
      <c r="I632" t="str">
        <f>IF(Inventory[[#This Row],[METAL]] = "925 Silver",  "7113.11.00"," 7113.19.00")</f>
        <v xml:space="preserve"> 7113.19.00</v>
      </c>
      <c r="J632" t="str">
        <f>IF(Inventory[[#This Row],[METAL]]= "925 Silver", "7113.11.10.00"," 7113.19.10.00")</f>
        <v xml:space="preserve"> 7113.19.10.00</v>
      </c>
      <c r="K632" t="str">
        <f>IF(Inventory[[#This Row],[METAL]] = "925 Silver",  "7113.11.00"," 7113.19.00")</f>
        <v xml:space="preserve"> 7113.19.00</v>
      </c>
      <c r="L632" s="106" t="str">
        <f>PROPER(Inventory[[#This Row],[METAL]] &amp; " " &amp; Inventory[[#This Row],[Item Type]])</f>
        <v>10K Gold Chain</v>
      </c>
      <c r="M632" s="106" t="str">
        <f>IFERROR(VLOOKUP(Inventory[[#This Row],[Short Description]],Map!$G$12:$H$32,2,FALSE), IF(F631 = "925 Silver", "7113.11.10.00", "7113.19.29.00"))</f>
        <v>7113.19.29.00</v>
      </c>
      <c r="N632" s="106" t="str">
        <f>Inventory[[#This Row],[ASIN]] &amp; " " &amp; Inventory[[#This Row],[Short Description]]</f>
        <v>B07WFDVW32 White Gold 10k Classic Long Curb Chain - Diamond Cut (Hollow)</v>
      </c>
      <c r="O632" s="33">
        <f>Inventory[[#This Row],[Total Price GBP]]/ EURtoGBP</f>
        <v>40.983764192675082</v>
      </c>
      <c r="P632" s="33">
        <f>Inventory[[#This Row],[Total Price GBP]]/USDtoGBP</f>
        <v>49.494315593372299</v>
      </c>
      <c r="Q632" s="33">
        <f>Inventory[[#This Row],[Total Price GBP]]/ CADtoGBP</f>
        <v>63.355569164196865</v>
      </c>
      <c r="R632" s="33">
        <f>Inventory[[#This Row],[Total Price GBP]]/AUDtoGBP</f>
        <v>64.848878910122849</v>
      </c>
      <c r="S632" s="33">
        <f>IFERROR(VLOOKUP(Inventory[[#This Row],[Assigned Item SKU]],skuQuantity[#All],2,FALSE),0)</f>
        <v>0</v>
      </c>
      <c r="T632" s="33" t="str">
        <f>PROPER(Inventory[[#This Row],[METAL]] &amp; " " &amp; Inventory[[#This Row],[Item Type]])</f>
        <v>10K Gold Chain</v>
      </c>
      <c r="U632" s="33">
        <f>Inventory[[#This Row],[Quantity]]*Inventory[[#This Row],[Weight (g)]]</f>
        <v>0</v>
      </c>
      <c r="V632" s="33">
        <f>Inventory[[#This Row],[Total Price GBP]]*Inventory[[#This Row],[Quantity]]</f>
        <v>0</v>
      </c>
      <c r="W632" s="33">
        <f>Inventory[[#This Row],[Total Cost GBP]]/EURtoGBP</f>
        <v>0</v>
      </c>
      <c r="X632" s="33">
        <f>Inventory[[#This Row],[Total Cost GBP]]/USDtoGBP</f>
        <v>0</v>
      </c>
      <c r="Y632" s="33">
        <f>Inventory[[#This Row],[Total Cost GBP]]/CADtoGBP</f>
        <v>0</v>
      </c>
      <c r="Z632" s="33">
        <f>Inventory[[#This Row],[Total Cost GBP]]*AUDtoGBP</f>
        <v>0</v>
      </c>
      <c r="AA632" s="33"/>
      <c r="AB632" s="33"/>
    </row>
    <row r="633" spans="1:28" x14ac:dyDescent="0.25">
      <c r="A633" t="s">
        <v>1483</v>
      </c>
      <c r="B633" t="s">
        <v>1484</v>
      </c>
      <c r="C633" t="s">
        <v>113</v>
      </c>
      <c r="D633" t="s">
        <v>1485</v>
      </c>
      <c r="E633">
        <v>1.55</v>
      </c>
      <c r="F633" t="s">
        <v>3297</v>
      </c>
      <c r="G633" t="s">
        <v>102</v>
      </c>
      <c r="H633">
        <v>34.859500227562499</v>
      </c>
      <c r="I633" t="str">
        <f>IF(Inventory[[#This Row],[METAL]] = "925 Silver",  "7113.11.00"," 7113.19.00")</f>
        <v xml:space="preserve"> 7113.19.00</v>
      </c>
      <c r="J633" t="str">
        <f>IF(Inventory[[#This Row],[METAL]]= "925 Silver", "7113.11.10.00"," 7113.19.10.00")</f>
        <v xml:space="preserve"> 7113.19.10.00</v>
      </c>
      <c r="K633" t="str">
        <f>IF(Inventory[[#This Row],[METAL]] = "925 Silver",  "7113.11.00"," 7113.19.00")</f>
        <v xml:space="preserve"> 7113.19.00</v>
      </c>
      <c r="L633" s="106" t="str">
        <f>PROPER(Inventory[[#This Row],[METAL]] &amp; " " &amp; Inventory[[#This Row],[Item Type]])</f>
        <v>10K Gold Chain</v>
      </c>
      <c r="M633" s="106" t="str">
        <f>IFERROR(VLOOKUP(Inventory[[#This Row],[Short Description]],Map!$G$12:$H$32,2,FALSE), IF(F632 = "925 Silver", "7113.11.10.00", "7113.19.29.00"))</f>
        <v>7113.19.29.00</v>
      </c>
      <c r="N633" s="106" t="str">
        <f>Inventory[[#This Row],[ASIN]] &amp; " " &amp; Inventory[[#This Row],[Short Description]]</f>
        <v>B07WFDMDZ9 Rose Gold 10K - Long Anchor Chain</v>
      </c>
      <c r="O633" s="33">
        <f>Inventory[[#This Row],[Total Price GBP]]/ EURtoGBP</f>
        <v>39.569676692675074</v>
      </c>
      <c r="P633" s="33">
        <f>Inventory[[#This Row],[Total Price GBP]]/USDtoGBP</f>
        <v>47.786583412584669</v>
      </c>
      <c r="Q633" s="33">
        <f>Inventory[[#This Row],[Total Price GBP]]/ CADtoGBP</f>
        <v>61.169573802977972</v>
      </c>
      <c r="R633" s="33">
        <f>Inventory[[#This Row],[Total Price GBP]]/AUDtoGBP</f>
        <v>62.611358983336622</v>
      </c>
      <c r="S633" s="33">
        <f>IFERROR(VLOOKUP(Inventory[[#This Row],[Assigned Item SKU]],skuQuantity[#All],2,FALSE),0)</f>
        <v>0</v>
      </c>
      <c r="T633" s="33" t="str">
        <f>PROPER(Inventory[[#This Row],[METAL]] &amp; " " &amp; Inventory[[#This Row],[Item Type]])</f>
        <v>10K Gold Chain</v>
      </c>
      <c r="U633" s="33">
        <f>Inventory[[#This Row],[Quantity]]*Inventory[[#This Row],[Weight (g)]]</f>
        <v>0</v>
      </c>
      <c r="V633" s="33">
        <f>Inventory[[#This Row],[Total Price GBP]]*Inventory[[#This Row],[Quantity]]</f>
        <v>0</v>
      </c>
      <c r="W633" s="33">
        <f>Inventory[[#This Row],[Total Cost GBP]]/EURtoGBP</f>
        <v>0</v>
      </c>
      <c r="X633" s="33">
        <f>Inventory[[#This Row],[Total Cost GBP]]/USDtoGBP</f>
        <v>0</v>
      </c>
      <c r="Y633" s="33">
        <f>Inventory[[#This Row],[Total Cost GBP]]/CADtoGBP</f>
        <v>0</v>
      </c>
      <c r="Z633" s="33">
        <f>Inventory[[#This Row],[Total Cost GBP]]*AUDtoGBP</f>
        <v>0</v>
      </c>
      <c r="AA633" s="33"/>
      <c r="AB633" s="33"/>
    </row>
    <row r="634" spans="1:28" x14ac:dyDescent="0.25">
      <c r="A634" t="s">
        <v>1486</v>
      </c>
      <c r="B634" t="s">
        <v>1487</v>
      </c>
      <c r="C634" t="s">
        <v>114</v>
      </c>
      <c r="D634" t="s">
        <v>1488</v>
      </c>
      <c r="E634">
        <v>2.38</v>
      </c>
      <c r="F634" t="s">
        <v>116</v>
      </c>
      <c r="G634" t="s">
        <v>1450</v>
      </c>
      <c r="H634">
        <v>4.0737356331332135</v>
      </c>
      <c r="I634" t="str">
        <f>IF(Inventory[[#This Row],[METAL]] = "925 Silver",  "7113.11.00"," 7113.19.00")</f>
        <v>7113.11.00</v>
      </c>
      <c r="J634" t="str">
        <f>IF(Inventory[[#This Row],[METAL]]= "925 Silver", "7113.11.10.00"," 7113.19.10.00")</f>
        <v>7113.11.10.00</v>
      </c>
      <c r="K634" t="str">
        <f>IF(Inventory[[#This Row],[METAL]] = "925 Silver",  "7113.11.00"," 7113.19.00")</f>
        <v>7113.11.00</v>
      </c>
      <c r="L634" s="106" t="str">
        <f>PROPER(Inventory[[#This Row],[METAL]] &amp; " " &amp; Inventory[[#This Row],[Item Type]])</f>
        <v>925 Silver Pendant</v>
      </c>
      <c r="M634" s="106" t="str">
        <f>IFERROR(VLOOKUP(Inventory[[#This Row],[Short Description]],Map!$G$12:$H$32,2,FALSE), IF(F633 = "925 Silver", "7113.11.10.00", "7113.19.29.00"))</f>
        <v>7113.19.29.00</v>
      </c>
      <c r="N634" s="106" t="str">
        <f>Inventory[[#This Row],[ASIN]] &amp; " " &amp; Inventory[[#This Row],[Short Description]]</f>
        <v>B084SV527B Tree Of Life Pendant - Fruitful</v>
      </c>
      <c r="O634" s="33">
        <f>Inventory[[#This Row],[Total Price GBP]]/ EURtoGBP</f>
        <v>4.6241742102503656</v>
      </c>
      <c r="P634" s="33">
        <f>Inventory[[#This Row],[Total Price GBP]]/USDtoGBP</f>
        <v>5.5844147610475003</v>
      </c>
      <c r="Q634" s="33">
        <f>Inventory[[#This Row],[Total Price GBP]]/ CADtoGBP</f>
        <v>7.1483719169254272</v>
      </c>
      <c r="R634" s="33">
        <f>Inventory[[#This Row],[Total Price GBP]]/AUDtoGBP</f>
        <v>7.3168611845915894</v>
      </c>
      <c r="S634" s="33">
        <f>IFERROR(VLOOKUP(Inventory[[#This Row],[Assigned Item SKU]],skuQuantity[#All],2,FALSE),0)</f>
        <v>0</v>
      </c>
      <c r="T634" s="33" t="str">
        <f>PROPER(Inventory[[#This Row],[METAL]] &amp; " " &amp; Inventory[[#This Row],[Item Type]])</f>
        <v>925 Silver Pendant</v>
      </c>
      <c r="U634" s="33">
        <f>Inventory[[#This Row],[Quantity]]*Inventory[[#This Row],[Weight (g)]]</f>
        <v>0</v>
      </c>
      <c r="V634" s="33">
        <f>Inventory[[#This Row],[Total Price GBP]]*Inventory[[#This Row],[Quantity]]</f>
        <v>0</v>
      </c>
      <c r="W634" s="33">
        <f>Inventory[[#This Row],[Total Cost GBP]]/EURtoGBP</f>
        <v>0</v>
      </c>
      <c r="X634" s="33">
        <f>Inventory[[#This Row],[Total Cost GBP]]/USDtoGBP</f>
        <v>0</v>
      </c>
      <c r="Y634" s="33">
        <f>Inventory[[#This Row],[Total Cost GBP]]/CADtoGBP</f>
        <v>0</v>
      </c>
      <c r="Z634" s="33">
        <f>Inventory[[#This Row],[Total Cost GBP]]*AUDtoGBP</f>
        <v>0</v>
      </c>
      <c r="AA634" s="33"/>
      <c r="AB634" s="33"/>
    </row>
    <row r="635" spans="1:28" x14ac:dyDescent="0.25">
      <c r="A635" t="s">
        <v>1489</v>
      </c>
      <c r="B635" t="s">
        <v>1490</v>
      </c>
      <c r="C635" t="s">
        <v>114</v>
      </c>
      <c r="D635" t="s">
        <v>1491</v>
      </c>
      <c r="E635">
        <v>1.65</v>
      </c>
      <c r="F635" t="s">
        <v>116</v>
      </c>
      <c r="G635" t="s">
        <v>1450</v>
      </c>
      <c r="H635">
        <v>2.2241139718824505</v>
      </c>
      <c r="I635" t="str">
        <f>IF(Inventory[[#This Row],[METAL]] = "925 Silver",  "7113.11.00"," 7113.19.00")</f>
        <v>7113.11.00</v>
      </c>
      <c r="J635" t="str">
        <f>IF(Inventory[[#This Row],[METAL]]= "925 Silver", "7113.11.10.00"," 7113.19.10.00")</f>
        <v>7113.11.10.00</v>
      </c>
      <c r="K635" t="str">
        <f>IF(Inventory[[#This Row],[METAL]] = "925 Silver",  "7113.11.00"," 7113.19.00")</f>
        <v>7113.11.00</v>
      </c>
      <c r="L635" s="106" t="str">
        <f>PROPER(Inventory[[#This Row],[METAL]] &amp; " " &amp; Inventory[[#This Row],[Item Type]])</f>
        <v>925 Silver Pendant</v>
      </c>
      <c r="M635" s="106" t="str">
        <f>IFERROR(VLOOKUP(Inventory[[#This Row],[Short Description]],Map!$G$12:$H$32,2,FALSE), IF(F634 = "925 Silver", "7113.11.10.00", "7113.19.29.00"))</f>
        <v>7113.11.10.00</v>
      </c>
      <c r="N635" s="106" t="str">
        <f>Inventory[[#This Row],[ASIN]] &amp; " " &amp; Inventory[[#This Row],[Short Description]]</f>
        <v>B084SX25L1 Tree of Life Pendant - with Giraffe</v>
      </c>
      <c r="O635" s="33">
        <f>Inventory[[#This Row],[Total Price GBP]]/ EURtoGBP</f>
        <v>2.5246337503560876</v>
      </c>
      <c r="P635" s="33">
        <f>Inventory[[#This Row],[Total Price GBP]]/USDtoGBP</f>
        <v>3.0488907512340253</v>
      </c>
      <c r="Q635" s="33">
        <f>Inventory[[#This Row],[Total Price GBP]]/ CADtoGBP</f>
        <v>3.9027554285396309</v>
      </c>
      <c r="R635" s="33">
        <f>Inventory[[#This Row],[Total Price GBP]]/AUDtoGBP</f>
        <v>3.9947445432187125</v>
      </c>
      <c r="S635" s="33">
        <f>IFERROR(VLOOKUP(Inventory[[#This Row],[Assigned Item SKU]],skuQuantity[#All],2,FALSE),0)</f>
        <v>0</v>
      </c>
      <c r="T635" s="33" t="str">
        <f>PROPER(Inventory[[#This Row],[METAL]] &amp; " " &amp; Inventory[[#This Row],[Item Type]])</f>
        <v>925 Silver Pendant</v>
      </c>
      <c r="U635" s="33">
        <f>Inventory[[#This Row],[Quantity]]*Inventory[[#This Row],[Weight (g)]]</f>
        <v>0</v>
      </c>
      <c r="V635" s="33">
        <f>Inventory[[#This Row],[Total Price GBP]]*Inventory[[#This Row],[Quantity]]</f>
        <v>0</v>
      </c>
      <c r="W635" s="33">
        <f>Inventory[[#This Row],[Total Cost GBP]]/EURtoGBP</f>
        <v>0</v>
      </c>
      <c r="X635" s="33">
        <f>Inventory[[#This Row],[Total Cost GBP]]/USDtoGBP</f>
        <v>0</v>
      </c>
      <c r="Y635" s="33">
        <f>Inventory[[#This Row],[Total Cost GBP]]/CADtoGBP</f>
        <v>0</v>
      </c>
      <c r="Z635" s="33">
        <f>Inventory[[#This Row],[Total Cost GBP]]*AUDtoGBP</f>
        <v>0</v>
      </c>
      <c r="AA635" s="33"/>
      <c r="AB635" s="33"/>
    </row>
    <row r="636" spans="1:28" x14ac:dyDescent="0.25">
      <c r="A636" t="s">
        <v>1492</v>
      </c>
      <c r="B636" t="s">
        <v>1493</v>
      </c>
      <c r="C636" t="s">
        <v>114</v>
      </c>
      <c r="D636" t="s">
        <v>1494</v>
      </c>
      <c r="E636">
        <v>0.78</v>
      </c>
      <c r="F636" t="s">
        <v>116</v>
      </c>
      <c r="G636" t="s">
        <v>3294</v>
      </c>
      <c r="H636">
        <v>1.6562476723756367</v>
      </c>
      <c r="I636" t="str">
        <f>IF(Inventory[[#This Row],[METAL]] = "925 Silver",  "7113.11.00"," 7113.19.00")</f>
        <v>7113.11.00</v>
      </c>
      <c r="J636" t="str">
        <f>IF(Inventory[[#This Row],[METAL]]= "925 Silver", "7113.11.10.00"," 7113.19.10.00")</f>
        <v>7113.11.10.00</v>
      </c>
      <c r="K636" t="str">
        <f>IF(Inventory[[#This Row],[METAL]] = "925 Silver",  "7113.11.00"," 7113.19.00")</f>
        <v>7113.11.00</v>
      </c>
      <c r="L636" s="106" t="str">
        <f>PROPER(Inventory[[#This Row],[METAL]] &amp; " " &amp; Inventory[[#This Row],[Item Type]])</f>
        <v>925 Silver Earrings Set</v>
      </c>
      <c r="M636" s="106" t="str">
        <f>IFERROR(VLOOKUP(Inventory[[#This Row],[Short Description]],Map!$G$12:$H$32,2,FALSE), IF(F635 = "925 Silver", "7113.11.10.00", "7113.19.29.00"))</f>
        <v>7113.11.10.00</v>
      </c>
      <c r="N636" s="106" t="str">
        <f>Inventory[[#This Row],[ASIN]] &amp; " " &amp; Inventory[[#This Row],[Short Description]]</f>
        <v>B081VK8FXV Earrings - Silver Ball studs 2 mm - 2 pair</v>
      </c>
      <c r="O636" s="33">
        <f>Inventory[[#This Row],[Total Price GBP]]/ EURtoGBP</f>
        <v>1.8800379951253872</v>
      </c>
      <c r="P636" s="33">
        <f>Inventory[[#This Row],[Total Price GBP]]/USDtoGBP</f>
        <v>2.2704403973439229</v>
      </c>
      <c r="Q636" s="33">
        <f>Inventory[[#This Row],[Total Price GBP]]/ CADtoGBP</f>
        <v>2.9062942259650431</v>
      </c>
      <c r="R636" s="33">
        <f>Inventory[[#This Row],[Total Price GBP]]/AUDtoGBP</f>
        <v>2.9747964515691439</v>
      </c>
      <c r="S636" s="33">
        <f>IFERROR(VLOOKUP(Inventory[[#This Row],[Assigned Item SKU]],skuQuantity[#All],2,FALSE),0)</f>
        <v>0</v>
      </c>
      <c r="T636" s="33" t="str">
        <f>PROPER(Inventory[[#This Row],[METAL]] &amp; " " &amp; Inventory[[#This Row],[Item Type]])</f>
        <v>925 Silver Earrings Set</v>
      </c>
      <c r="U636" s="33">
        <f>Inventory[[#This Row],[Quantity]]*Inventory[[#This Row],[Weight (g)]]</f>
        <v>0</v>
      </c>
      <c r="V636" s="33">
        <f>Inventory[[#This Row],[Total Price GBP]]*Inventory[[#This Row],[Quantity]]</f>
        <v>0</v>
      </c>
      <c r="W636" s="33">
        <f>Inventory[[#This Row],[Total Cost GBP]]/EURtoGBP</f>
        <v>0</v>
      </c>
      <c r="X636" s="33">
        <f>Inventory[[#This Row],[Total Cost GBP]]/USDtoGBP</f>
        <v>0</v>
      </c>
      <c r="Y636" s="33">
        <f>Inventory[[#This Row],[Total Cost GBP]]/CADtoGBP</f>
        <v>0</v>
      </c>
      <c r="Z636" s="33">
        <f>Inventory[[#This Row],[Total Cost GBP]]*AUDtoGBP</f>
        <v>0</v>
      </c>
      <c r="AA636" s="33"/>
      <c r="AB636" s="33"/>
    </row>
    <row r="637" spans="1:28" x14ac:dyDescent="0.25">
      <c r="A637" t="s">
        <v>1495</v>
      </c>
      <c r="B637" t="s">
        <v>1496</v>
      </c>
      <c r="C637" t="s">
        <v>114</v>
      </c>
      <c r="D637" t="s">
        <v>3298</v>
      </c>
      <c r="E637">
        <v>1.74</v>
      </c>
      <c r="F637" t="s">
        <v>116</v>
      </c>
      <c r="G637" t="s">
        <v>3294</v>
      </c>
      <c r="H637">
        <v>3.1975990567512729</v>
      </c>
      <c r="I637" t="str">
        <f>IF(Inventory[[#This Row],[METAL]] = "925 Silver",  "7113.11.00"," 7113.19.00")</f>
        <v>7113.11.00</v>
      </c>
      <c r="J637" t="str">
        <f>IF(Inventory[[#This Row],[METAL]]= "925 Silver", "7113.11.10.00"," 7113.19.10.00")</f>
        <v>7113.11.10.00</v>
      </c>
      <c r="K637" t="str">
        <f>IF(Inventory[[#This Row],[METAL]] = "925 Silver",  "7113.11.00"," 7113.19.00")</f>
        <v>7113.11.00</v>
      </c>
      <c r="L637" s="106" t="str">
        <f>PROPER(Inventory[[#This Row],[METAL]] &amp; " " &amp; Inventory[[#This Row],[Item Type]])</f>
        <v>925 Silver Earrings Set</v>
      </c>
      <c r="M637" s="106" t="str">
        <f>IFERROR(VLOOKUP(Inventory[[#This Row],[Short Description]],Map!$G$12:$H$32,2,FALSE), IF(F636 = "925 Silver", "7113.11.10.00", "7113.19.29.00"))</f>
        <v>7113.11.10.00</v>
      </c>
      <c r="N637" s="106" t="str">
        <f>Inventory[[#This Row],[ASIN]] &amp; " " &amp; Inventory[[#This Row],[Short Description]]</f>
        <v>B081VK8FYJ Earrings - Silver Ball Studs 3, 4, 5 mm combo pairs</v>
      </c>
      <c r="O637" s="33">
        <f>Inventory[[#This Row],[Total Price GBP]]/ EURtoGBP</f>
        <v>3.6296550450372864</v>
      </c>
      <c r="P637" s="33">
        <f>Inventory[[#This Row],[Total Price GBP]]/USDtoGBP</f>
        <v>4.3833770721884857</v>
      </c>
      <c r="Q637" s="33">
        <f>Inventory[[#This Row],[Total Price GBP]]/ CADtoGBP</f>
        <v>5.6109746329532078</v>
      </c>
      <c r="R637" s="33">
        <f>Inventory[[#This Row],[Total Price GBP]]/AUDtoGBP</f>
        <v>5.7432269860465421</v>
      </c>
      <c r="S637" s="33">
        <f>IFERROR(VLOOKUP(Inventory[[#This Row],[Assigned Item SKU]],skuQuantity[#All],2,FALSE),0)</f>
        <v>0</v>
      </c>
      <c r="T637" s="33" t="str">
        <f>PROPER(Inventory[[#This Row],[METAL]] &amp; " " &amp; Inventory[[#This Row],[Item Type]])</f>
        <v>925 Silver Earrings Set</v>
      </c>
      <c r="U637" s="33">
        <f>Inventory[[#This Row],[Quantity]]*Inventory[[#This Row],[Weight (g)]]</f>
        <v>0</v>
      </c>
      <c r="V637" s="33">
        <f>Inventory[[#This Row],[Total Price GBP]]*Inventory[[#This Row],[Quantity]]</f>
        <v>0</v>
      </c>
      <c r="W637" s="33">
        <f>Inventory[[#This Row],[Total Cost GBP]]/EURtoGBP</f>
        <v>0</v>
      </c>
      <c r="X637" s="33">
        <f>Inventory[[#This Row],[Total Cost GBP]]/USDtoGBP</f>
        <v>0</v>
      </c>
      <c r="Y637" s="33">
        <f>Inventory[[#This Row],[Total Cost GBP]]/CADtoGBP</f>
        <v>0</v>
      </c>
      <c r="Z637" s="33">
        <f>Inventory[[#This Row],[Total Cost GBP]]*AUDtoGBP</f>
        <v>0</v>
      </c>
      <c r="AA637" s="33"/>
      <c r="AB637" s="33"/>
    </row>
    <row r="638" spans="1:28" x14ac:dyDescent="0.25">
      <c r="A638" t="s">
        <v>1497</v>
      </c>
      <c r="B638" t="s">
        <v>1331</v>
      </c>
      <c r="C638" t="s">
        <v>112</v>
      </c>
      <c r="D638" t="s">
        <v>1498</v>
      </c>
      <c r="E638">
        <v>0.89</v>
      </c>
      <c r="F638" t="s">
        <v>116</v>
      </c>
      <c r="G638" t="s">
        <v>1309</v>
      </c>
      <c r="H638">
        <v>1.0287070195000003</v>
      </c>
      <c r="I638" t="str">
        <f>IF(Inventory[[#This Row],[METAL]] = "925 Silver",  "7113.11.00"," 7113.19.00")</f>
        <v>7113.11.00</v>
      </c>
      <c r="J638" t="str">
        <f>IF(Inventory[[#This Row],[METAL]]= "925 Silver", "7113.11.10.00"," 7113.19.10.00")</f>
        <v>7113.11.10.00</v>
      </c>
      <c r="K638" t="str">
        <f>IF(Inventory[[#This Row],[METAL]] = "925 Silver",  "7113.11.00"," 7113.19.00")</f>
        <v>7113.11.00</v>
      </c>
      <c r="L638" s="106" t="str">
        <f>PROPER(Inventory[[#This Row],[METAL]] &amp; " " &amp; Inventory[[#This Row],[Item Type]])</f>
        <v>925 Silver Earrings</v>
      </c>
      <c r="M638" s="106" t="str">
        <f>IFERROR(VLOOKUP(Inventory[[#This Row],[Short Description]],Map!$G$12:$H$32,2,FALSE), IF(F637 = "925 Silver", "7113.11.10.00", "7113.19.29.00"))</f>
        <v>7113.11.10.00</v>
      </c>
      <c r="N638" s="106" t="str">
        <f>Inventory[[#This Row],[ASIN]] &amp; " " &amp; Inventory[[#This Row],[Short Description]]</f>
        <v>EBAY Single Hoop Earrings - variation on ebay</v>
      </c>
      <c r="O638" s="33">
        <f>Inventory[[#This Row],[Total Price GBP]]/ EURtoGBP</f>
        <v>1.1677047550129691</v>
      </c>
      <c r="P638" s="33">
        <f>Inventory[[#This Row],[Total Price GBP]]/USDtoGBP</f>
        <v>1.4101864190118212</v>
      </c>
      <c r="Q638" s="33">
        <f>Inventory[[#This Row],[Total Price GBP]]/ CADtoGBP</f>
        <v>1.8051196815837642</v>
      </c>
      <c r="R638" s="33">
        <f>Inventory[[#This Row],[Total Price GBP]]/AUDtoGBP</f>
        <v>1.8476668932753795</v>
      </c>
      <c r="S638" s="33">
        <f>IFERROR(VLOOKUP(Inventory[[#This Row],[Assigned Item SKU]],skuQuantity[#All],2,FALSE),0)</f>
        <v>0</v>
      </c>
      <c r="T638" s="33" t="str">
        <f>PROPER(Inventory[[#This Row],[METAL]] &amp; " " &amp; Inventory[[#This Row],[Item Type]])</f>
        <v>925 Silver Earrings</v>
      </c>
      <c r="U638" s="33">
        <f>Inventory[[#This Row],[Quantity]]*Inventory[[#This Row],[Weight (g)]]</f>
        <v>0</v>
      </c>
      <c r="V638" s="33">
        <f>Inventory[[#This Row],[Total Price GBP]]*Inventory[[#This Row],[Quantity]]</f>
        <v>0</v>
      </c>
      <c r="W638" s="33">
        <f>Inventory[[#This Row],[Total Cost GBP]]/EURtoGBP</f>
        <v>0</v>
      </c>
      <c r="X638" s="33">
        <f>Inventory[[#This Row],[Total Cost GBP]]/USDtoGBP</f>
        <v>0</v>
      </c>
      <c r="Y638" s="33">
        <f>Inventory[[#This Row],[Total Cost GBP]]/CADtoGBP</f>
        <v>0</v>
      </c>
      <c r="Z638" s="33">
        <f>Inventory[[#This Row],[Total Cost GBP]]*AUDtoGBP</f>
        <v>0</v>
      </c>
      <c r="AA638" s="33"/>
      <c r="AB638" s="33"/>
    </row>
    <row r="639" spans="1:28" x14ac:dyDescent="0.25">
      <c r="A639" t="s">
        <v>1499</v>
      </c>
      <c r="B639" t="s">
        <v>1331</v>
      </c>
      <c r="C639" t="s">
        <v>112</v>
      </c>
      <c r="D639" t="s">
        <v>1498</v>
      </c>
      <c r="E639">
        <v>0.6</v>
      </c>
      <c r="F639" t="s">
        <v>116</v>
      </c>
      <c r="G639" t="s">
        <v>1309</v>
      </c>
      <c r="H639">
        <v>0.8240588499999999</v>
      </c>
      <c r="I639" t="str">
        <f>IF(Inventory[[#This Row],[METAL]] = "925 Silver",  "7113.11.00"," 7113.19.00")</f>
        <v>7113.11.00</v>
      </c>
      <c r="J639" t="str">
        <f>IF(Inventory[[#This Row],[METAL]]= "925 Silver", "7113.11.10.00"," 7113.19.10.00")</f>
        <v>7113.11.10.00</v>
      </c>
      <c r="K639" t="str">
        <f>IF(Inventory[[#This Row],[METAL]] = "925 Silver",  "7113.11.00"," 7113.19.00")</f>
        <v>7113.11.00</v>
      </c>
      <c r="L639" s="106" t="str">
        <f>PROPER(Inventory[[#This Row],[METAL]] &amp; " " &amp; Inventory[[#This Row],[Item Type]])</f>
        <v>925 Silver Earrings</v>
      </c>
      <c r="M639" s="106" t="str">
        <f>IFERROR(VLOOKUP(Inventory[[#This Row],[Short Description]],Map!$G$12:$H$32,2,FALSE), IF(F638 = "925 Silver", "7113.11.10.00", "7113.19.29.00"))</f>
        <v>7113.11.10.00</v>
      </c>
      <c r="N639" s="106" t="str">
        <f>Inventory[[#This Row],[ASIN]] &amp; " " &amp; Inventory[[#This Row],[Short Description]]</f>
        <v>EBAY Single Hoop Earrings - variation on ebay</v>
      </c>
      <c r="O639" s="33">
        <f>Inventory[[#This Row],[Total Price GBP]]/ EURtoGBP</f>
        <v>0.9354047550129686</v>
      </c>
      <c r="P639" s="33">
        <f>Inventory[[#This Row],[Total Price GBP]]/USDtoGBP</f>
        <v>1.1296477779468472</v>
      </c>
      <c r="Q639" s="33">
        <f>Inventory[[#This Row],[Total Price GBP]]/ CADtoGBP</f>
        <v>1.4460140941210737</v>
      </c>
      <c r="R639" s="33">
        <f>Inventory[[#This Row],[Total Price GBP]]/AUDtoGBP</f>
        <v>1.4800970795315753</v>
      </c>
      <c r="S639" s="33">
        <f>IFERROR(VLOOKUP(Inventory[[#This Row],[Assigned Item SKU]],skuQuantity[#All],2,FALSE),0)</f>
        <v>0</v>
      </c>
      <c r="T639" s="33" t="str">
        <f>PROPER(Inventory[[#This Row],[METAL]] &amp; " " &amp; Inventory[[#This Row],[Item Type]])</f>
        <v>925 Silver Earrings</v>
      </c>
      <c r="U639" s="33">
        <f>Inventory[[#This Row],[Quantity]]*Inventory[[#This Row],[Weight (g)]]</f>
        <v>0</v>
      </c>
      <c r="V639" s="33">
        <f>Inventory[[#This Row],[Total Price GBP]]*Inventory[[#This Row],[Quantity]]</f>
        <v>0</v>
      </c>
      <c r="W639" s="33">
        <f>Inventory[[#This Row],[Total Cost GBP]]/EURtoGBP</f>
        <v>0</v>
      </c>
      <c r="X639" s="33">
        <f>Inventory[[#This Row],[Total Cost GBP]]/USDtoGBP</f>
        <v>0</v>
      </c>
      <c r="Y639" s="33">
        <f>Inventory[[#This Row],[Total Cost GBP]]/CADtoGBP</f>
        <v>0</v>
      </c>
      <c r="Z639" s="33">
        <f>Inventory[[#This Row],[Total Cost GBP]]*AUDtoGBP</f>
        <v>0</v>
      </c>
      <c r="AA639" s="33"/>
      <c r="AB639" s="33"/>
    </row>
    <row r="640" spans="1:28" x14ac:dyDescent="0.25">
      <c r="A640" t="s">
        <v>1500</v>
      </c>
      <c r="B640" t="s">
        <v>1331</v>
      </c>
      <c r="C640" t="s">
        <v>114</v>
      </c>
      <c r="D640" t="s">
        <v>1501</v>
      </c>
      <c r="E640">
        <v>4</v>
      </c>
      <c r="F640" t="s">
        <v>116</v>
      </c>
      <c r="G640" t="s">
        <v>3295</v>
      </c>
      <c r="H640">
        <v>4.3414440314721396</v>
      </c>
      <c r="I640" t="str">
        <f>IF(Inventory[[#This Row],[METAL]] = "925 Silver",  "7113.11.00"," 7113.19.00")</f>
        <v>7113.11.00</v>
      </c>
      <c r="J640" t="str">
        <f>IF(Inventory[[#This Row],[METAL]]= "925 Silver", "7113.11.10.00"," 7113.19.10.00")</f>
        <v>7113.11.10.00</v>
      </c>
      <c r="K640" t="str">
        <f>IF(Inventory[[#This Row],[METAL]] = "925 Silver",  "7113.11.00"," 7113.19.00")</f>
        <v>7113.11.00</v>
      </c>
      <c r="L640" s="106" t="str">
        <f>PROPER(Inventory[[#This Row],[METAL]] &amp; " " &amp; Inventory[[#This Row],[Item Type]])</f>
        <v>925 Silver Chain With Pendants</v>
      </c>
      <c r="M640" s="106" t="str">
        <f>IFERROR(VLOOKUP(Inventory[[#This Row],[Short Description]],Map!$G$12:$H$32,2,FALSE), IF(F639 = "925 Silver", "7113.11.10.00", "7113.19.29.00"))</f>
        <v>7113.11.10.00</v>
      </c>
      <c r="N640" s="106" t="str">
        <f>Inventory[[#This Row],[ASIN]] &amp; " " &amp; Inventory[[#This Row],[Short Description]]</f>
        <v>EBAY Locket + Curb Chain 45 cm</v>
      </c>
      <c r="O640" s="33">
        <f>Inventory[[#This Row],[Total Price GBP]]/ EURtoGBP</f>
        <v>4.9280550662876959</v>
      </c>
      <c r="P640" s="33">
        <f>Inventory[[#This Row],[Total Price GBP]]/USDtoGBP</f>
        <v>5.9513984993099767</v>
      </c>
      <c r="Q640" s="33">
        <f>Inventory[[#This Row],[Total Price GBP]]/ CADtoGBP</f>
        <v>7.6181321981391612</v>
      </c>
      <c r="R640" s="33">
        <f>Inventory[[#This Row],[Total Price GBP]]/AUDtoGBP</f>
        <v>7.7976938563692419</v>
      </c>
      <c r="S640" s="33">
        <f>IFERROR(VLOOKUP(Inventory[[#This Row],[Assigned Item SKU]],skuQuantity[#All],2,FALSE),0)</f>
        <v>0</v>
      </c>
      <c r="T640" s="33" t="str">
        <f>PROPER(Inventory[[#This Row],[METAL]] &amp; " " &amp; Inventory[[#This Row],[Item Type]])</f>
        <v>925 Silver Chain With Pendants</v>
      </c>
      <c r="U640" s="33">
        <f>Inventory[[#This Row],[Quantity]]*Inventory[[#This Row],[Weight (g)]]</f>
        <v>0</v>
      </c>
      <c r="V640" s="33">
        <f>Inventory[[#This Row],[Total Price GBP]]*Inventory[[#This Row],[Quantity]]</f>
        <v>0</v>
      </c>
      <c r="W640" s="33">
        <f>Inventory[[#This Row],[Total Cost GBP]]/EURtoGBP</f>
        <v>0</v>
      </c>
      <c r="X640" s="33">
        <f>Inventory[[#This Row],[Total Cost GBP]]/USDtoGBP</f>
        <v>0</v>
      </c>
      <c r="Y640" s="33">
        <f>Inventory[[#This Row],[Total Cost GBP]]/CADtoGBP</f>
        <v>0</v>
      </c>
      <c r="Z640" s="33">
        <f>Inventory[[#This Row],[Total Cost GBP]]*AUDtoGBP</f>
        <v>0</v>
      </c>
      <c r="AA640" s="33"/>
      <c r="AB640" s="33"/>
    </row>
    <row r="641" spans="1:28" x14ac:dyDescent="0.25">
      <c r="A641" t="s">
        <v>1502</v>
      </c>
      <c r="B641" t="s">
        <v>1331</v>
      </c>
      <c r="C641" t="s">
        <v>114</v>
      </c>
      <c r="D641" t="s">
        <v>1501</v>
      </c>
      <c r="E641">
        <v>4.49</v>
      </c>
      <c r="F641" t="s">
        <v>116</v>
      </c>
      <c r="G641" t="s">
        <v>3295</v>
      </c>
      <c r="H641">
        <v>4.7876246953703498</v>
      </c>
      <c r="I641" t="str">
        <f>IF(Inventory[[#This Row],[METAL]] = "925 Silver",  "7113.11.00"," 7113.19.00")</f>
        <v>7113.11.00</v>
      </c>
      <c r="J641" t="str">
        <f>IF(Inventory[[#This Row],[METAL]]= "925 Silver", "7113.11.10.00"," 7113.19.10.00")</f>
        <v>7113.11.10.00</v>
      </c>
      <c r="K641" t="str">
        <f>IF(Inventory[[#This Row],[METAL]] = "925 Silver",  "7113.11.00"," 7113.19.00")</f>
        <v>7113.11.00</v>
      </c>
      <c r="L641" s="106" t="str">
        <f>PROPER(Inventory[[#This Row],[METAL]] &amp; " " &amp; Inventory[[#This Row],[Item Type]])</f>
        <v>925 Silver Chain With Pendants</v>
      </c>
      <c r="M641" s="106" t="str">
        <f>IFERROR(VLOOKUP(Inventory[[#This Row],[Short Description]],Map!$G$12:$H$32,2,FALSE), IF(F640 = "925 Silver", "7113.11.10.00", "7113.19.29.00"))</f>
        <v>7113.11.10.00</v>
      </c>
      <c r="N641" s="106" t="str">
        <f>Inventory[[#This Row],[ASIN]] &amp; " " &amp; Inventory[[#This Row],[Short Description]]</f>
        <v>EBAY Locket + Curb Chain 45 cm</v>
      </c>
      <c r="O641" s="33">
        <f>Inventory[[#This Row],[Total Price GBP]]/ EURtoGBP</f>
        <v>5.4345231596832448</v>
      </c>
      <c r="P641" s="33">
        <f>Inventory[[#This Row],[Total Price GBP]]/USDtoGBP</f>
        <v>6.5630380630807705</v>
      </c>
      <c r="Q641" s="33">
        <f>Inventory[[#This Row],[Total Price GBP]]/ CADtoGBP</f>
        <v>8.4010660001620501</v>
      </c>
      <c r="R641" s="33">
        <f>Inventory[[#This Row],[Total Price GBP]]/AUDtoGBP</f>
        <v>8.5990816426653307</v>
      </c>
      <c r="S641" s="33">
        <f>IFERROR(VLOOKUP(Inventory[[#This Row],[Assigned Item SKU]],skuQuantity[#All],2,FALSE),0)</f>
        <v>0</v>
      </c>
      <c r="T641" s="33" t="str">
        <f>PROPER(Inventory[[#This Row],[METAL]] &amp; " " &amp; Inventory[[#This Row],[Item Type]])</f>
        <v>925 Silver Chain With Pendants</v>
      </c>
      <c r="U641" s="33">
        <f>Inventory[[#This Row],[Quantity]]*Inventory[[#This Row],[Weight (g)]]</f>
        <v>0</v>
      </c>
      <c r="V641" s="33">
        <f>Inventory[[#This Row],[Total Price GBP]]*Inventory[[#This Row],[Quantity]]</f>
        <v>0</v>
      </c>
      <c r="W641" s="33">
        <f>Inventory[[#This Row],[Total Cost GBP]]/EURtoGBP</f>
        <v>0</v>
      </c>
      <c r="X641" s="33">
        <f>Inventory[[#This Row],[Total Cost GBP]]/USDtoGBP</f>
        <v>0</v>
      </c>
      <c r="Y641" s="33">
        <f>Inventory[[#This Row],[Total Cost GBP]]/CADtoGBP</f>
        <v>0</v>
      </c>
      <c r="Z641" s="33">
        <f>Inventory[[#This Row],[Total Cost GBP]]*AUDtoGBP</f>
        <v>0</v>
      </c>
      <c r="AA641" s="33"/>
      <c r="AB641" s="33"/>
    </row>
    <row r="642" spans="1:28" x14ac:dyDescent="0.25">
      <c r="A642" t="s">
        <v>1503</v>
      </c>
      <c r="B642" t="s">
        <v>1331</v>
      </c>
      <c r="C642" t="s">
        <v>115</v>
      </c>
      <c r="D642" t="s">
        <v>1504</v>
      </c>
      <c r="E642">
        <v>6.61</v>
      </c>
      <c r="F642" t="s">
        <v>116</v>
      </c>
      <c r="G642" t="s">
        <v>3295</v>
      </c>
      <c r="H642">
        <v>6.4912235938907905</v>
      </c>
      <c r="I642" t="str">
        <f>IF(Inventory[[#This Row],[METAL]] = "925 Silver",  "7113.11.00"," 7113.19.00")</f>
        <v>7113.11.00</v>
      </c>
      <c r="J642" t="str">
        <f>IF(Inventory[[#This Row],[METAL]]= "925 Silver", "7113.11.10.00"," 7113.19.10.00")</f>
        <v>7113.11.10.00</v>
      </c>
      <c r="K642" t="str">
        <f>IF(Inventory[[#This Row],[METAL]] = "925 Silver",  "7113.11.00"," 7113.19.00")</f>
        <v>7113.11.00</v>
      </c>
      <c r="L642" s="106" t="str">
        <f>PROPER(Inventory[[#This Row],[METAL]] &amp; " " &amp; Inventory[[#This Row],[Item Type]])</f>
        <v>925 Silver Chain With Pendants</v>
      </c>
      <c r="M642" s="106" t="str">
        <f>IFERROR(VLOOKUP(Inventory[[#This Row],[Short Description]],Map!$G$12:$H$32,2,FALSE), IF(F641 = "925 Silver", "7113.11.10.00", "7113.19.29.00"))</f>
        <v>7113.11.10.00</v>
      </c>
      <c r="N642" s="106" t="str">
        <f>Inventory[[#This Row],[ASIN]] &amp; " " &amp; Inventory[[#This Row],[Short Description]]</f>
        <v>EBAY Locket - Round + Curb Chain 45 cm</v>
      </c>
      <c r="O642" s="33">
        <f>Inventory[[#This Row],[Total Price GBP]]/ EURtoGBP</f>
        <v>7.3683104253753449</v>
      </c>
      <c r="P642" s="33">
        <f>Inventory[[#This Row],[Total Price GBP]]/USDtoGBP</f>
        <v>8.8983891247510787</v>
      </c>
      <c r="Q642" s="33">
        <f>Inventory[[#This Row],[Total Price GBP]]/ CADtoGBP</f>
        <v>11.390449607885811</v>
      </c>
      <c r="R642" s="33">
        <f>Inventory[[#This Row],[Total Price GBP]]/AUDtoGBP</f>
        <v>11.658925917614035</v>
      </c>
      <c r="S642" s="33">
        <f>IFERROR(VLOOKUP(Inventory[[#This Row],[Assigned Item SKU]],skuQuantity[#All],2,FALSE),0)</f>
        <v>0</v>
      </c>
      <c r="T642" s="33" t="str">
        <f>PROPER(Inventory[[#This Row],[METAL]] &amp; " " &amp; Inventory[[#This Row],[Item Type]])</f>
        <v>925 Silver Chain With Pendants</v>
      </c>
      <c r="U642" s="33">
        <f>Inventory[[#This Row],[Quantity]]*Inventory[[#This Row],[Weight (g)]]</f>
        <v>0</v>
      </c>
      <c r="V642" s="33">
        <f>Inventory[[#This Row],[Total Price GBP]]*Inventory[[#This Row],[Quantity]]</f>
        <v>0</v>
      </c>
      <c r="W642" s="33">
        <f>Inventory[[#This Row],[Total Cost GBP]]/EURtoGBP</f>
        <v>0</v>
      </c>
      <c r="X642" s="33">
        <f>Inventory[[#This Row],[Total Cost GBP]]/USDtoGBP</f>
        <v>0</v>
      </c>
      <c r="Y642" s="33">
        <f>Inventory[[#This Row],[Total Cost GBP]]/CADtoGBP</f>
        <v>0</v>
      </c>
      <c r="Z642" s="33">
        <f>Inventory[[#This Row],[Total Cost GBP]]*AUDtoGBP</f>
        <v>0</v>
      </c>
      <c r="AA642" s="33"/>
      <c r="AB642" s="33"/>
    </row>
    <row r="643" spans="1:28" x14ac:dyDescent="0.25">
      <c r="A643" t="s">
        <v>1505</v>
      </c>
      <c r="B643" t="s">
        <v>1331</v>
      </c>
      <c r="C643" t="s">
        <v>115</v>
      </c>
      <c r="D643" t="s">
        <v>1506</v>
      </c>
      <c r="E643">
        <v>7.01</v>
      </c>
      <c r="F643" t="s">
        <v>116</v>
      </c>
      <c r="G643" t="s">
        <v>3295</v>
      </c>
      <c r="H643">
        <v>6.8157186221803983</v>
      </c>
      <c r="I643" t="str">
        <f>IF(Inventory[[#This Row],[METAL]] = "925 Silver",  "7113.11.00"," 7113.19.00")</f>
        <v>7113.11.00</v>
      </c>
      <c r="J643" t="str">
        <f>IF(Inventory[[#This Row],[METAL]]= "925 Silver", "7113.11.10.00"," 7113.19.10.00")</f>
        <v>7113.11.10.00</v>
      </c>
      <c r="K643" t="str">
        <f>IF(Inventory[[#This Row],[METAL]] = "925 Silver",  "7113.11.00"," 7113.19.00")</f>
        <v>7113.11.00</v>
      </c>
      <c r="L643" s="106" t="str">
        <f>PROPER(Inventory[[#This Row],[METAL]] &amp; " " &amp; Inventory[[#This Row],[Item Type]])</f>
        <v>925 Silver Chain With Pendants</v>
      </c>
      <c r="M643" s="106" t="str">
        <f>IFERROR(VLOOKUP(Inventory[[#This Row],[Short Description]],Map!$G$12:$H$32,2,FALSE), IF(F642 = "925 Silver", "7113.11.10.00", "7113.19.29.00"))</f>
        <v>7113.11.10.00</v>
      </c>
      <c r="N643" s="106" t="str">
        <f>Inventory[[#This Row],[ASIN]] &amp; " " &amp; Inventory[[#This Row],[Short Description]]</f>
        <v>EBAY Locket - Heart + Curb Chain 45 cm</v>
      </c>
      <c r="O643" s="33">
        <f>Inventory[[#This Row],[Total Price GBP]]/ EURtoGBP</f>
        <v>7.7366508569357446</v>
      </c>
      <c r="P643" s="33">
        <f>Inventory[[#This Row],[Total Price GBP]]/USDtoGBP</f>
        <v>9.3432178984025658</v>
      </c>
      <c r="Q643" s="33">
        <f>Inventory[[#This Row],[Total Price GBP]]/ CADtoGBP</f>
        <v>11.959856009357004</v>
      </c>
      <c r="R643" s="33">
        <f>Inventory[[#This Row],[Total Price GBP]]/AUDtoGBP</f>
        <v>12.241753398556645</v>
      </c>
      <c r="S643" s="33">
        <f>IFERROR(VLOOKUP(Inventory[[#This Row],[Assigned Item SKU]],skuQuantity[#All],2,FALSE),0)</f>
        <v>0</v>
      </c>
      <c r="T643" s="33" t="str">
        <f>PROPER(Inventory[[#This Row],[METAL]] &amp; " " &amp; Inventory[[#This Row],[Item Type]])</f>
        <v>925 Silver Chain With Pendants</v>
      </c>
      <c r="U643" s="33">
        <f>Inventory[[#This Row],[Quantity]]*Inventory[[#This Row],[Weight (g)]]</f>
        <v>0</v>
      </c>
      <c r="V643" s="33">
        <f>Inventory[[#This Row],[Total Price GBP]]*Inventory[[#This Row],[Quantity]]</f>
        <v>0</v>
      </c>
      <c r="W643" s="33">
        <f>Inventory[[#This Row],[Total Cost GBP]]/EURtoGBP</f>
        <v>0</v>
      </c>
      <c r="X643" s="33">
        <f>Inventory[[#This Row],[Total Cost GBP]]/USDtoGBP</f>
        <v>0</v>
      </c>
      <c r="Y643" s="33">
        <f>Inventory[[#This Row],[Total Cost GBP]]/CADtoGBP</f>
        <v>0</v>
      </c>
      <c r="Z643" s="33">
        <f>Inventory[[#This Row],[Total Cost GBP]]*AUDtoGBP</f>
        <v>0</v>
      </c>
      <c r="AA643" s="33"/>
      <c r="AB643" s="33"/>
    </row>
    <row r="644" spans="1:28" x14ac:dyDescent="0.25">
      <c r="A644" t="s">
        <v>1507</v>
      </c>
      <c r="B644" t="s">
        <v>1331</v>
      </c>
      <c r="C644" t="s">
        <v>114</v>
      </c>
      <c r="D644" t="s">
        <v>1506</v>
      </c>
      <c r="E644">
        <v>9.11</v>
      </c>
      <c r="F644" t="s">
        <v>116</v>
      </c>
      <c r="G644" t="s">
        <v>3295</v>
      </c>
      <c r="H644">
        <v>8.8809106284846866</v>
      </c>
      <c r="I644" t="str">
        <f>IF(Inventory[[#This Row],[METAL]] = "925 Silver",  "7113.11.00"," 7113.19.00")</f>
        <v>7113.11.00</v>
      </c>
      <c r="J644" t="str">
        <f>IF(Inventory[[#This Row],[METAL]]= "925 Silver", "7113.11.10.00"," 7113.19.10.00")</f>
        <v>7113.11.10.00</v>
      </c>
      <c r="K644" t="str">
        <f>IF(Inventory[[#This Row],[METAL]] = "925 Silver",  "7113.11.00"," 7113.19.00")</f>
        <v>7113.11.00</v>
      </c>
      <c r="L644" s="106" t="str">
        <f>PROPER(Inventory[[#This Row],[METAL]] &amp; " " &amp; Inventory[[#This Row],[Item Type]])</f>
        <v>925 Silver Chain With Pendants</v>
      </c>
      <c r="M644" s="106" t="str">
        <f>IFERROR(VLOOKUP(Inventory[[#This Row],[Short Description]],Map!$G$12:$H$32,2,FALSE), IF(F643 = "925 Silver", "7113.11.10.00", "7113.19.29.00"))</f>
        <v>7113.11.10.00</v>
      </c>
      <c r="N644" s="106" t="str">
        <f>Inventory[[#This Row],[ASIN]] &amp; " " &amp; Inventory[[#This Row],[Short Description]]</f>
        <v>EBAY Locket - Heart + Curb Chain 45 cm</v>
      </c>
      <c r="O644" s="33">
        <f>Inventory[[#This Row],[Total Price GBP]]/ EURtoGBP</f>
        <v>10.080889284460435</v>
      </c>
      <c r="P644" s="33">
        <f>Inventory[[#This Row],[Total Price GBP]]/USDtoGBP</f>
        <v>12.174253037404144</v>
      </c>
      <c r="Q644" s="33">
        <f>Inventory[[#This Row],[Total Price GBP]]/ CADtoGBP</f>
        <v>15.583743730703821</v>
      </c>
      <c r="R644" s="33">
        <f>Inventory[[#This Row],[Total Price GBP]]/AUDtoGBP</f>
        <v>15.951057239177898</v>
      </c>
      <c r="S644" s="33">
        <f>IFERROR(VLOOKUP(Inventory[[#This Row],[Assigned Item SKU]],skuQuantity[#All],2,FALSE),0)</f>
        <v>0</v>
      </c>
      <c r="T644" s="33" t="str">
        <f>PROPER(Inventory[[#This Row],[METAL]] &amp; " " &amp; Inventory[[#This Row],[Item Type]])</f>
        <v>925 Silver Chain With Pendants</v>
      </c>
      <c r="U644" s="33">
        <f>Inventory[[#This Row],[Quantity]]*Inventory[[#This Row],[Weight (g)]]</f>
        <v>0</v>
      </c>
      <c r="V644" s="33">
        <f>Inventory[[#This Row],[Total Price GBP]]*Inventory[[#This Row],[Quantity]]</f>
        <v>0</v>
      </c>
      <c r="W644" s="33">
        <f>Inventory[[#This Row],[Total Cost GBP]]/EURtoGBP</f>
        <v>0</v>
      </c>
      <c r="X644" s="33">
        <f>Inventory[[#This Row],[Total Cost GBP]]/USDtoGBP</f>
        <v>0</v>
      </c>
      <c r="Y644" s="33">
        <f>Inventory[[#This Row],[Total Cost GBP]]/CADtoGBP</f>
        <v>0</v>
      </c>
      <c r="Z644" s="33">
        <f>Inventory[[#This Row],[Total Cost GBP]]*AUDtoGBP</f>
        <v>0</v>
      </c>
      <c r="AA644" s="33"/>
      <c r="AB644" s="33"/>
    </row>
    <row r="645" spans="1:28" x14ac:dyDescent="0.25">
      <c r="A645" t="s">
        <v>1508</v>
      </c>
      <c r="B645" t="s">
        <v>1509</v>
      </c>
      <c r="C645" t="s">
        <v>114</v>
      </c>
      <c r="D645" t="s">
        <v>1510</v>
      </c>
      <c r="E645">
        <v>7.81</v>
      </c>
      <c r="F645" t="s">
        <v>116</v>
      </c>
      <c r="G645" t="s">
        <v>1450</v>
      </c>
      <c r="H645">
        <v>7.253786910371371</v>
      </c>
      <c r="I645" t="str">
        <f>IF(Inventory[[#This Row],[METAL]] = "925 Silver",  "7113.11.00"," 7113.19.00")</f>
        <v>7113.11.00</v>
      </c>
      <c r="J645" t="str">
        <f>IF(Inventory[[#This Row],[METAL]]= "925 Silver", "7113.11.10.00"," 7113.19.10.00")</f>
        <v>7113.11.10.00</v>
      </c>
      <c r="K645" t="str">
        <f>IF(Inventory[[#This Row],[METAL]] = "925 Silver",  "7113.11.00"," 7113.19.00")</f>
        <v>7113.11.00</v>
      </c>
      <c r="L645" s="106" t="str">
        <f>PROPER(Inventory[[#This Row],[METAL]] &amp; " " &amp; Inventory[[#This Row],[Item Type]])</f>
        <v>925 Silver Pendant</v>
      </c>
      <c r="M645" s="106" t="str">
        <f>IFERROR(VLOOKUP(Inventory[[#This Row],[Short Description]],Map!$G$12:$H$32,2,FALSE), IF(F644 = "925 Silver", "7113.11.10.00", "7113.19.29.00"))</f>
        <v>7113.11.10.00</v>
      </c>
      <c r="N645" s="106" t="str">
        <f>Inventory[[#This Row],[ASIN]] &amp; " " &amp; Inventory[[#This Row],[Short Description]]</f>
        <v>B082L3K95P Locket - Heart + Tree of Life engraving</v>
      </c>
      <c r="O645" s="33">
        <f>Inventory[[#This Row],[Total Price GBP]]/ EURtoGBP</f>
        <v>8.2339104395422869</v>
      </c>
      <c r="P645" s="33">
        <f>Inventory[[#This Row],[Total Price GBP]]/USDtoGBP</f>
        <v>9.9437367428320762</v>
      </c>
      <c r="Q645" s="33">
        <f>Inventory[[#This Row],[Total Price GBP]]/ CADtoGBP</f>
        <v>12.728554651343119</v>
      </c>
      <c r="R645" s="33">
        <f>Inventory[[#This Row],[Total Price GBP]]/AUDtoGBP</f>
        <v>13.028570497829174</v>
      </c>
      <c r="S645" s="33">
        <f>IFERROR(VLOOKUP(Inventory[[#This Row],[Assigned Item SKU]],skuQuantity[#All],2,FALSE),0)</f>
        <v>0</v>
      </c>
      <c r="T645" s="33" t="str">
        <f>PROPER(Inventory[[#This Row],[METAL]] &amp; " " &amp; Inventory[[#This Row],[Item Type]])</f>
        <v>925 Silver Pendant</v>
      </c>
      <c r="U645" s="33">
        <f>Inventory[[#This Row],[Quantity]]*Inventory[[#This Row],[Weight (g)]]</f>
        <v>0</v>
      </c>
      <c r="V645" s="33">
        <f>Inventory[[#This Row],[Total Price GBP]]*Inventory[[#This Row],[Quantity]]</f>
        <v>0</v>
      </c>
      <c r="W645" s="33">
        <f>Inventory[[#This Row],[Total Cost GBP]]/EURtoGBP</f>
        <v>0</v>
      </c>
      <c r="X645" s="33">
        <f>Inventory[[#This Row],[Total Cost GBP]]/USDtoGBP</f>
        <v>0</v>
      </c>
      <c r="Y645" s="33">
        <f>Inventory[[#This Row],[Total Cost GBP]]/CADtoGBP</f>
        <v>0</v>
      </c>
      <c r="Z645" s="33">
        <f>Inventory[[#This Row],[Total Cost GBP]]*AUDtoGBP</f>
        <v>0</v>
      </c>
      <c r="AA645" s="33"/>
      <c r="AB645" s="33"/>
    </row>
    <row r="646" spans="1:28" x14ac:dyDescent="0.25">
      <c r="A646" t="s">
        <v>1511</v>
      </c>
      <c r="B646" t="s">
        <v>1512</v>
      </c>
      <c r="C646" t="s">
        <v>113</v>
      </c>
      <c r="D646" t="s">
        <v>1513</v>
      </c>
      <c r="E646">
        <v>2.0499999999999998</v>
      </c>
      <c r="F646" t="s">
        <v>116</v>
      </c>
      <c r="G646" t="s">
        <v>1450</v>
      </c>
      <c r="H646">
        <v>4.3435140250000002</v>
      </c>
      <c r="I646" t="str">
        <f>IF(Inventory[[#This Row],[METAL]] = "925 Silver",  "7113.11.00"," 7113.19.00")</f>
        <v>7113.11.00</v>
      </c>
      <c r="J646" t="str">
        <f>IF(Inventory[[#This Row],[METAL]]= "925 Silver", "7113.11.10.00"," 7113.19.10.00")</f>
        <v>7113.11.10.00</v>
      </c>
      <c r="K646" t="str">
        <f>IF(Inventory[[#This Row],[METAL]] = "925 Silver",  "7113.11.00"," 7113.19.00")</f>
        <v>7113.11.00</v>
      </c>
      <c r="L646" s="106" t="str">
        <f>PROPER(Inventory[[#This Row],[METAL]] &amp; " " &amp; Inventory[[#This Row],[Item Type]])</f>
        <v>925 Silver Pendant</v>
      </c>
      <c r="M646" s="106" t="str">
        <f>IFERROR(VLOOKUP(Inventory[[#This Row],[Short Description]],Map!$G$12:$H$32,2,FALSE), IF(F645 = "925 Silver", "7113.11.10.00", "7113.19.29.00"))</f>
        <v>7113.11.10.00</v>
      </c>
      <c r="N646" s="106" t="str">
        <f>Inventory[[#This Row],[ASIN]] &amp; " " &amp; Inventory[[#This Row],[Short Description]]</f>
        <v>B082BF23G4 Pendant - Letter - A</v>
      </c>
      <c r="O646" s="33">
        <f>Inventory[[#This Row],[Total Price GBP]]/ EURtoGBP</f>
        <v>4.9304047550129688</v>
      </c>
      <c r="P646" s="33">
        <f>Inventory[[#This Row],[Total Price GBP]]/USDtoGBP</f>
        <v>5.954236116537329</v>
      </c>
      <c r="Q646" s="33">
        <f>Inventory[[#This Row],[Total Price GBP]]/ CADtoGBP</f>
        <v>7.6217645113119712</v>
      </c>
      <c r="R646" s="33">
        <f>Inventory[[#This Row],[Total Price GBP]]/AUDtoGBP</f>
        <v>7.8014117842517416</v>
      </c>
      <c r="S646" s="33">
        <f>IFERROR(VLOOKUP(Inventory[[#This Row],[Assigned Item SKU]],skuQuantity[#All],2,FALSE),0)</f>
        <v>0</v>
      </c>
      <c r="T646" s="33" t="str">
        <f>PROPER(Inventory[[#This Row],[METAL]] &amp; " " &amp; Inventory[[#This Row],[Item Type]])</f>
        <v>925 Silver Pendant</v>
      </c>
      <c r="U646" s="33">
        <f>Inventory[[#This Row],[Quantity]]*Inventory[[#This Row],[Weight (g)]]</f>
        <v>0</v>
      </c>
      <c r="V646" s="33">
        <f>Inventory[[#This Row],[Total Price GBP]]*Inventory[[#This Row],[Quantity]]</f>
        <v>0</v>
      </c>
      <c r="W646" s="33">
        <f>Inventory[[#This Row],[Total Cost GBP]]/EURtoGBP</f>
        <v>0</v>
      </c>
      <c r="X646" s="33">
        <f>Inventory[[#This Row],[Total Cost GBP]]/USDtoGBP</f>
        <v>0</v>
      </c>
      <c r="Y646" s="33">
        <f>Inventory[[#This Row],[Total Cost GBP]]/CADtoGBP</f>
        <v>0</v>
      </c>
      <c r="Z646" s="33">
        <f>Inventory[[#This Row],[Total Cost GBP]]*AUDtoGBP</f>
        <v>0</v>
      </c>
      <c r="AA646" s="33"/>
      <c r="AB646" s="33"/>
    </row>
    <row r="647" spans="1:28" x14ac:dyDescent="0.25">
      <c r="A647" t="s">
        <v>1514</v>
      </c>
      <c r="B647" t="s">
        <v>1515</v>
      </c>
      <c r="C647" t="s">
        <v>113</v>
      </c>
      <c r="D647" t="s">
        <v>1516</v>
      </c>
      <c r="E647">
        <v>2.16</v>
      </c>
      <c r="F647" t="s">
        <v>116</v>
      </c>
      <c r="G647" t="s">
        <v>1450</v>
      </c>
      <c r="H647">
        <v>4.5663981700000003</v>
      </c>
      <c r="I647" t="str">
        <f>IF(Inventory[[#This Row],[METAL]] = "925 Silver",  "7113.11.00"," 7113.19.00")</f>
        <v>7113.11.00</v>
      </c>
      <c r="J647" t="str">
        <f>IF(Inventory[[#This Row],[METAL]]= "925 Silver", "7113.11.10.00"," 7113.19.10.00")</f>
        <v>7113.11.10.00</v>
      </c>
      <c r="K647" t="str">
        <f>IF(Inventory[[#This Row],[METAL]] = "925 Silver",  "7113.11.00"," 7113.19.00")</f>
        <v>7113.11.00</v>
      </c>
      <c r="L647" s="106" t="str">
        <f>PROPER(Inventory[[#This Row],[METAL]] &amp; " " &amp; Inventory[[#This Row],[Item Type]])</f>
        <v>925 Silver Pendant</v>
      </c>
      <c r="M647" s="106" t="str">
        <f>IFERROR(VLOOKUP(Inventory[[#This Row],[Short Description]],Map!$G$12:$H$32,2,FALSE), IF(F646 = "925 Silver", "7113.11.10.00", "7113.19.29.00"))</f>
        <v>7113.11.10.00</v>
      </c>
      <c r="N647" s="106" t="str">
        <f>Inventory[[#This Row],[ASIN]] &amp; " " &amp; Inventory[[#This Row],[Short Description]]</f>
        <v>B082BBL6NW Pendant - Letter - B</v>
      </c>
      <c r="O647" s="33">
        <f>Inventory[[#This Row],[Total Price GBP]]/ EURtoGBP</f>
        <v>5.1834047550129689</v>
      </c>
      <c r="P647" s="33">
        <f>Inventory[[#This Row],[Total Price GBP]]/USDtoGBP</f>
        <v>6.2597732503704684</v>
      </c>
      <c r="Q647" s="33">
        <f>Inventory[[#This Row],[Total Price GBP]]/ CADtoGBP</f>
        <v>8.0128696065683656</v>
      </c>
      <c r="R647" s="33">
        <f>Inventory[[#This Row],[Total Price GBP]]/AUDtoGBP</f>
        <v>8.2017353437746969</v>
      </c>
      <c r="S647" s="33">
        <f>IFERROR(VLOOKUP(Inventory[[#This Row],[Assigned Item SKU]],skuQuantity[#All],2,FALSE),0)</f>
        <v>0</v>
      </c>
      <c r="T647" s="33" t="str">
        <f>PROPER(Inventory[[#This Row],[METAL]] &amp; " " &amp; Inventory[[#This Row],[Item Type]])</f>
        <v>925 Silver Pendant</v>
      </c>
      <c r="U647" s="33">
        <f>Inventory[[#This Row],[Quantity]]*Inventory[[#This Row],[Weight (g)]]</f>
        <v>0</v>
      </c>
      <c r="V647" s="33">
        <f>Inventory[[#This Row],[Total Price GBP]]*Inventory[[#This Row],[Quantity]]</f>
        <v>0</v>
      </c>
      <c r="W647" s="33">
        <f>Inventory[[#This Row],[Total Cost GBP]]/EURtoGBP</f>
        <v>0</v>
      </c>
      <c r="X647" s="33">
        <f>Inventory[[#This Row],[Total Cost GBP]]/USDtoGBP</f>
        <v>0</v>
      </c>
      <c r="Y647" s="33">
        <f>Inventory[[#This Row],[Total Cost GBP]]/CADtoGBP</f>
        <v>0</v>
      </c>
      <c r="Z647" s="33">
        <f>Inventory[[#This Row],[Total Cost GBP]]*AUDtoGBP</f>
        <v>0</v>
      </c>
      <c r="AA647" s="33"/>
      <c r="AB647" s="33"/>
    </row>
    <row r="648" spans="1:28" x14ac:dyDescent="0.25">
      <c r="A648" t="s">
        <v>1517</v>
      </c>
      <c r="B648" t="s">
        <v>1518</v>
      </c>
      <c r="C648" t="s">
        <v>113</v>
      </c>
      <c r="D648" t="s">
        <v>1519</v>
      </c>
      <c r="E648">
        <v>2.37</v>
      </c>
      <c r="F648" t="s">
        <v>116</v>
      </c>
      <c r="G648" t="s">
        <v>1450</v>
      </c>
      <c r="H648">
        <v>4.9919042650000005</v>
      </c>
      <c r="I648" t="str">
        <f>IF(Inventory[[#This Row],[METAL]] = "925 Silver",  "7113.11.00"," 7113.19.00")</f>
        <v>7113.11.00</v>
      </c>
      <c r="J648" t="str">
        <f>IF(Inventory[[#This Row],[METAL]]= "925 Silver", "7113.11.10.00"," 7113.19.10.00")</f>
        <v>7113.11.10.00</v>
      </c>
      <c r="K648" t="str">
        <f>IF(Inventory[[#This Row],[METAL]] = "925 Silver",  "7113.11.00"," 7113.19.00")</f>
        <v>7113.11.00</v>
      </c>
      <c r="L648" s="106" t="str">
        <f>PROPER(Inventory[[#This Row],[METAL]] &amp; " " &amp; Inventory[[#This Row],[Item Type]])</f>
        <v>925 Silver Pendant</v>
      </c>
      <c r="M648" s="106" t="str">
        <f>IFERROR(VLOOKUP(Inventory[[#This Row],[Short Description]],Map!$G$12:$H$32,2,FALSE), IF(F647 = "925 Silver", "7113.11.10.00", "7113.19.29.00"))</f>
        <v>7113.11.10.00</v>
      </c>
      <c r="N648" s="106" t="str">
        <f>Inventory[[#This Row],[ASIN]] &amp; " " &amp; Inventory[[#This Row],[Short Description]]</f>
        <v>B082BBTLTG Pendant - Letter - C</v>
      </c>
      <c r="O648" s="33">
        <f>Inventory[[#This Row],[Total Price GBP]]/ EURtoGBP</f>
        <v>5.6664047550129695</v>
      </c>
      <c r="P648" s="33">
        <f>Inventory[[#This Row],[Total Price GBP]]/USDtoGBP</f>
        <v>6.843071414961007</v>
      </c>
      <c r="Q648" s="33">
        <f>Inventory[[#This Row],[Total Price GBP]]/ CADtoGBP</f>
        <v>8.7595247884214835</v>
      </c>
      <c r="R648" s="33">
        <f>Inventory[[#This Row],[Total Price GBP]]/AUDtoGBP</f>
        <v>8.9659894119548831</v>
      </c>
      <c r="S648" s="33">
        <f>IFERROR(VLOOKUP(Inventory[[#This Row],[Assigned Item SKU]],skuQuantity[#All],2,FALSE),0)</f>
        <v>0</v>
      </c>
      <c r="T648" s="33" t="str">
        <f>PROPER(Inventory[[#This Row],[METAL]] &amp; " " &amp; Inventory[[#This Row],[Item Type]])</f>
        <v>925 Silver Pendant</v>
      </c>
      <c r="U648" s="33">
        <f>Inventory[[#This Row],[Quantity]]*Inventory[[#This Row],[Weight (g)]]</f>
        <v>0</v>
      </c>
      <c r="V648" s="33">
        <f>Inventory[[#This Row],[Total Price GBP]]*Inventory[[#This Row],[Quantity]]</f>
        <v>0</v>
      </c>
      <c r="W648" s="33">
        <f>Inventory[[#This Row],[Total Cost GBP]]/EURtoGBP</f>
        <v>0</v>
      </c>
      <c r="X648" s="33">
        <f>Inventory[[#This Row],[Total Cost GBP]]/USDtoGBP</f>
        <v>0</v>
      </c>
      <c r="Y648" s="33">
        <f>Inventory[[#This Row],[Total Cost GBP]]/CADtoGBP</f>
        <v>0</v>
      </c>
      <c r="Z648" s="33">
        <f>Inventory[[#This Row],[Total Cost GBP]]*AUDtoGBP</f>
        <v>0</v>
      </c>
      <c r="AA648" s="33"/>
      <c r="AB648" s="33"/>
    </row>
    <row r="649" spans="1:28" x14ac:dyDescent="0.25">
      <c r="A649" t="s">
        <v>1520</v>
      </c>
      <c r="B649" t="s">
        <v>1521</v>
      </c>
      <c r="C649" t="s">
        <v>113</v>
      </c>
      <c r="D649" t="s">
        <v>1522</v>
      </c>
      <c r="E649">
        <v>2.62</v>
      </c>
      <c r="F649" t="s">
        <v>116</v>
      </c>
      <c r="G649" t="s">
        <v>1450</v>
      </c>
      <c r="H649">
        <v>5.4984591399999996</v>
      </c>
      <c r="I649" t="str">
        <f>IF(Inventory[[#This Row],[METAL]] = "925 Silver",  "7113.11.00"," 7113.19.00")</f>
        <v>7113.11.00</v>
      </c>
      <c r="J649" t="str">
        <f>IF(Inventory[[#This Row],[METAL]]= "925 Silver", "7113.11.10.00"," 7113.19.10.00")</f>
        <v>7113.11.10.00</v>
      </c>
      <c r="K649" t="str">
        <f>IF(Inventory[[#This Row],[METAL]] = "925 Silver",  "7113.11.00"," 7113.19.00")</f>
        <v>7113.11.00</v>
      </c>
      <c r="L649" s="106" t="str">
        <f>PROPER(Inventory[[#This Row],[METAL]] &amp; " " &amp; Inventory[[#This Row],[Item Type]])</f>
        <v>925 Silver Pendant</v>
      </c>
      <c r="M649" s="106" t="str">
        <f>IFERROR(VLOOKUP(Inventory[[#This Row],[Short Description]],Map!$G$12:$H$32,2,FALSE), IF(F648 = "925 Silver", "7113.11.10.00", "7113.19.29.00"))</f>
        <v>7113.11.10.00</v>
      </c>
      <c r="N649" s="106" t="str">
        <f>Inventory[[#This Row],[ASIN]] &amp; " " &amp; Inventory[[#This Row],[Short Description]]</f>
        <v>B082B9CHCZ Pendant - Letter - D</v>
      </c>
      <c r="O649" s="33">
        <f>Inventory[[#This Row],[Total Price GBP]]/ EURtoGBP</f>
        <v>6.2414047550129679</v>
      </c>
      <c r="P649" s="33">
        <f>Inventory[[#This Row],[Total Price GBP]]/USDtoGBP</f>
        <v>7.5374739918545046</v>
      </c>
      <c r="Q649" s="33">
        <f>Inventory[[#This Row],[Total Price GBP]]/ CADtoGBP</f>
        <v>9.6484000049132881</v>
      </c>
      <c r="R649" s="33">
        <f>Inventory[[#This Row],[Total Price GBP]]/AUDtoGBP</f>
        <v>9.875815683597958</v>
      </c>
      <c r="S649" s="33">
        <f>IFERROR(VLOOKUP(Inventory[[#This Row],[Assigned Item SKU]],skuQuantity[#All],2,FALSE),0)</f>
        <v>0</v>
      </c>
      <c r="T649" s="33" t="str">
        <f>PROPER(Inventory[[#This Row],[METAL]] &amp; " " &amp; Inventory[[#This Row],[Item Type]])</f>
        <v>925 Silver Pendant</v>
      </c>
      <c r="U649" s="33">
        <f>Inventory[[#This Row],[Quantity]]*Inventory[[#This Row],[Weight (g)]]</f>
        <v>0</v>
      </c>
      <c r="V649" s="33">
        <f>Inventory[[#This Row],[Total Price GBP]]*Inventory[[#This Row],[Quantity]]</f>
        <v>0</v>
      </c>
      <c r="W649" s="33">
        <f>Inventory[[#This Row],[Total Cost GBP]]/EURtoGBP</f>
        <v>0</v>
      </c>
      <c r="X649" s="33">
        <f>Inventory[[#This Row],[Total Cost GBP]]/USDtoGBP</f>
        <v>0</v>
      </c>
      <c r="Y649" s="33">
        <f>Inventory[[#This Row],[Total Cost GBP]]/CADtoGBP</f>
        <v>0</v>
      </c>
      <c r="Z649" s="33">
        <f>Inventory[[#This Row],[Total Cost GBP]]*AUDtoGBP</f>
        <v>0</v>
      </c>
      <c r="AA649" s="33"/>
      <c r="AB649" s="33"/>
    </row>
    <row r="650" spans="1:28" x14ac:dyDescent="0.25">
      <c r="A650" t="s">
        <v>1523</v>
      </c>
      <c r="B650" t="s">
        <v>1524</v>
      </c>
      <c r="C650" t="s">
        <v>113</v>
      </c>
      <c r="D650" t="s">
        <v>1525</v>
      </c>
      <c r="E650">
        <v>2.2999999999999998</v>
      </c>
      <c r="F650" t="s">
        <v>116</v>
      </c>
      <c r="G650" t="s">
        <v>1450</v>
      </c>
      <c r="H650">
        <v>4.8500689000000001</v>
      </c>
      <c r="I650" t="str">
        <f>IF(Inventory[[#This Row],[METAL]] = "925 Silver",  "7113.11.00"," 7113.19.00")</f>
        <v>7113.11.00</v>
      </c>
      <c r="J650" t="str">
        <f>IF(Inventory[[#This Row],[METAL]]= "925 Silver", "7113.11.10.00"," 7113.19.10.00")</f>
        <v>7113.11.10.00</v>
      </c>
      <c r="K650" t="str">
        <f>IF(Inventory[[#This Row],[METAL]] = "925 Silver",  "7113.11.00"," 7113.19.00")</f>
        <v>7113.11.00</v>
      </c>
      <c r="L650" s="106" t="str">
        <f>PROPER(Inventory[[#This Row],[METAL]] &amp; " " &amp; Inventory[[#This Row],[Item Type]])</f>
        <v>925 Silver Pendant</v>
      </c>
      <c r="M650" s="106" t="str">
        <f>IFERROR(VLOOKUP(Inventory[[#This Row],[Short Description]],Map!$G$12:$H$32,2,FALSE), IF(F649 = "925 Silver", "7113.11.10.00", "7113.19.29.00"))</f>
        <v>7113.11.10.00</v>
      </c>
      <c r="N650" s="106" t="str">
        <f>Inventory[[#This Row],[ASIN]] &amp; " " &amp; Inventory[[#This Row],[Short Description]]</f>
        <v>B082BBXWB3 Pendant - Letter - E</v>
      </c>
      <c r="O650" s="33">
        <f>Inventory[[#This Row],[Total Price GBP]]/ EURtoGBP</f>
        <v>5.505404755012969</v>
      </c>
      <c r="P650" s="33">
        <f>Inventory[[#This Row],[Total Price GBP]]/USDtoGBP</f>
        <v>6.6486386934308275</v>
      </c>
      <c r="Q650" s="33">
        <f>Inventory[[#This Row],[Total Price GBP]]/ CADtoGBP</f>
        <v>8.5106397278037775</v>
      </c>
      <c r="R650" s="33">
        <f>Inventory[[#This Row],[Total Price GBP]]/AUDtoGBP</f>
        <v>8.7112380558948193</v>
      </c>
      <c r="S650" s="33">
        <f>IFERROR(VLOOKUP(Inventory[[#This Row],[Assigned Item SKU]],skuQuantity[#All],2,FALSE),0)</f>
        <v>0</v>
      </c>
      <c r="T650" s="33" t="str">
        <f>PROPER(Inventory[[#This Row],[METAL]] &amp; " " &amp; Inventory[[#This Row],[Item Type]])</f>
        <v>925 Silver Pendant</v>
      </c>
      <c r="U650" s="33">
        <f>Inventory[[#This Row],[Quantity]]*Inventory[[#This Row],[Weight (g)]]</f>
        <v>0</v>
      </c>
      <c r="V650" s="33">
        <f>Inventory[[#This Row],[Total Price GBP]]*Inventory[[#This Row],[Quantity]]</f>
        <v>0</v>
      </c>
      <c r="W650" s="33">
        <f>Inventory[[#This Row],[Total Cost GBP]]/EURtoGBP</f>
        <v>0</v>
      </c>
      <c r="X650" s="33">
        <f>Inventory[[#This Row],[Total Cost GBP]]/USDtoGBP</f>
        <v>0</v>
      </c>
      <c r="Y650" s="33">
        <f>Inventory[[#This Row],[Total Cost GBP]]/CADtoGBP</f>
        <v>0</v>
      </c>
      <c r="Z650" s="33">
        <f>Inventory[[#This Row],[Total Cost GBP]]*AUDtoGBP</f>
        <v>0</v>
      </c>
      <c r="AA650" s="33"/>
      <c r="AB650" s="33"/>
    </row>
    <row r="651" spans="1:28" x14ac:dyDescent="0.25">
      <c r="A651" t="s">
        <v>1526</v>
      </c>
      <c r="B651" t="s">
        <v>1527</v>
      </c>
      <c r="C651" t="s">
        <v>113</v>
      </c>
      <c r="D651" t="s">
        <v>1528</v>
      </c>
      <c r="E651">
        <v>2.12</v>
      </c>
      <c r="F651" t="s">
        <v>116</v>
      </c>
      <c r="G651" t="s">
        <v>1450</v>
      </c>
      <c r="H651">
        <v>4.4853493900000005</v>
      </c>
      <c r="I651" t="str">
        <f>IF(Inventory[[#This Row],[METAL]] = "925 Silver",  "7113.11.00"," 7113.19.00")</f>
        <v>7113.11.00</v>
      </c>
      <c r="J651" t="str">
        <f>IF(Inventory[[#This Row],[METAL]]= "925 Silver", "7113.11.10.00"," 7113.19.10.00")</f>
        <v>7113.11.10.00</v>
      </c>
      <c r="K651" t="str">
        <f>IF(Inventory[[#This Row],[METAL]] = "925 Silver",  "7113.11.00"," 7113.19.00")</f>
        <v>7113.11.00</v>
      </c>
      <c r="L651" s="106" t="str">
        <f>PROPER(Inventory[[#This Row],[METAL]] &amp; " " &amp; Inventory[[#This Row],[Item Type]])</f>
        <v>925 Silver Pendant</v>
      </c>
      <c r="M651" s="106" t="str">
        <f>IFERROR(VLOOKUP(Inventory[[#This Row],[Short Description]],Map!$G$12:$H$32,2,FALSE), IF(F650 = "925 Silver", "7113.11.10.00", "7113.19.29.00"))</f>
        <v>7113.11.10.00</v>
      </c>
      <c r="N651" s="106" t="str">
        <f>Inventory[[#This Row],[ASIN]] &amp; " " &amp; Inventory[[#This Row],[Short Description]]</f>
        <v>B082BC8HVH Pendant - Letter - F</v>
      </c>
      <c r="O651" s="33">
        <f>Inventory[[#This Row],[Total Price GBP]]/ EURtoGBP</f>
        <v>5.0914047550129693</v>
      </c>
      <c r="P651" s="33">
        <f>Inventory[[#This Row],[Total Price GBP]]/USDtoGBP</f>
        <v>6.1486688380675085</v>
      </c>
      <c r="Q651" s="33">
        <f>Inventory[[#This Row],[Total Price GBP]]/ CADtoGBP</f>
        <v>7.8706495719296772</v>
      </c>
      <c r="R651" s="33">
        <f>Inventory[[#This Row],[Total Price GBP]]/AUDtoGBP</f>
        <v>8.0561631403118046</v>
      </c>
      <c r="S651" s="33">
        <f>IFERROR(VLOOKUP(Inventory[[#This Row],[Assigned Item SKU]],skuQuantity[#All],2,FALSE),0)</f>
        <v>0</v>
      </c>
      <c r="T651" s="33" t="str">
        <f>PROPER(Inventory[[#This Row],[METAL]] &amp; " " &amp; Inventory[[#This Row],[Item Type]])</f>
        <v>925 Silver Pendant</v>
      </c>
      <c r="U651" s="33">
        <f>Inventory[[#This Row],[Quantity]]*Inventory[[#This Row],[Weight (g)]]</f>
        <v>0</v>
      </c>
      <c r="V651" s="33">
        <f>Inventory[[#This Row],[Total Price GBP]]*Inventory[[#This Row],[Quantity]]</f>
        <v>0</v>
      </c>
      <c r="W651" s="33">
        <f>Inventory[[#This Row],[Total Cost GBP]]/EURtoGBP</f>
        <v>0</v>
      </c>
      <c r="X651" s="33">
        <f>Inventory[[#This Row],[Total Cost GBP]]/USDtoGBP</f>
        <v>0</v>
      </c>
      <c r="Y651" s="33">
        <f>Inventory[[#This Row],[Total Cost GBP]]/CADtoGBP</f>
        <v>0</v>
      </c>
      <c r="Z651" s="33">
        <f>Inventory[[#This Row],[Total Cost GBP]]*AUDtoGBP</f>
        <v>0</v>
      </c>
      <c r="AA651" s="33"/>
      <c r="AB651" s="33"/>
    </row>
    <row r="652" spans="1:28" x14ac:dyDescent="0.25">
      <c r="A652" t="s">
        <v>1529</v>
      </c>
      <c r="B652" t="s">
        <v>1530</v>
      </c>
      <c r="C652" t="s">
        <v>113</v>
      </c>
      <c r="D652" t="s">
        <v>1531</v>
      </c>
      <c r="E652">
        <v>1.8</v>
      </c>
      <c r="F652" t="s">
        <v>116</v>
      </c>
      <c r="G652" t="s">
        <v>1450</v>
      </c>
      <c r="H652">
        <v>3.8369591500000007</v>
      </c>
      <c r="I652" t="str">
        <f>IF(Inventory[[#This Row],[METAL]] = "925 Silver",  "7113.11.00"," 7113.19.00")</f>
        <v>7113.11.00</v>
      </c>
      <c r="J652" t="str">
        <f>IF(Inventory[[#This Row],[METAL]]= "925 Silver", "7113.11.10.00"," 7113.19.10.00")</f>
        <v>7113.11.10.00</v>
      </c>
      <c r="K652" t="str">
        <f>IF(Inventory[[#This Row],[METAL]] = "925 Silver",  "7113.11.00"," 7113.19.00")</f>
        <v>7113.11.00</v>
      </c>
      <c r="L652" s="106" t="str">
        <f>PROPER(Inventory[[#This Row],[METAL]] &amp; " " &amp; Inventory[[#This Row],[Item Type]])</f>
        <v>925 Silver Pendant</v>
      </c>
      <c r="M652" s="106" t="str">
        <f>IFERROR(VLOOKUP(Inventory[[#This Row],[Short Description]],Map!$G$12:$H$32,2,FALSE), IF(F651 = "925 Silver", "7113.11.10.00", "7113.19.29.00"))</f>
        <v>7113.11.10.00</v>
      </c>
      <c r="N652" s="106" t="str">
        <f>Inventory[[#This Row],[ASIN]] &amp; " " &amp; Inventory[[#This Row],[Short Description]]</f>
        <v>B082BDLQXP Pendant - Letter - G</v>
      </c>
      <c r="O652" s="33">
        <f>Inventory[[#This Row],[Total Price GBP]]/ EURtoGBP</f>
        <v>4.3554047550129695</v>
      </c>
      <c r="P652" s="33">
        <f>Inventory[[#This Row],[Total Price GBP]]/USDtoGBP</f>
        <v>5.2598335396438305</v>
      </c>
      <c r="Q652" s="33">
        <f>Inventory[[#This Row],[Total Price GBP]]/ CADtoGBP</f>
        <v>6.7328892948201657</v>
      </c>
      <c r="R652" s="33">
        <f>Inventory[[#This Row],[Total Price GBP]]/AUDtoGBP</f>
        <v>6.8915855126086649</v>
      </c>
      <c r="S652" s="33">
        <f>IFERROR(VLOOKUP(Inventory[[#This Row],[Assigned Item SKU]],skuQuantity[#All],2,FALSE),0)</f>
        <v>0</v>
      </c>
      <c r="T652" s="33" t="str">
        <f>PROPER(Inventory[[#This Row],[METAL]] &amp; " " &amp; Inventory[[#This Row],[Item Type]])</f>
        <v>925 Silver Pendant</v>
      </c>
      <c r="U652" s="33">
        <f>Inventory[[#This Row],[Quantity]]*Inventory[[#This Row],[Weight (g)]]</f>
        <v>0</v>
      </c>
      <c r="V652" s="33">
        <f>Inventory[[#This Row],[Total Price GBP]]*Inventory[[#This Row],[Quantity]]</f>
        <v>0</v>
      </c>
      <c r="W652" s="33">
        <f>Inventory[[#This Row],[Total Cost GBP]]/EURtoGBP</f>
        <v>0</v>
      </c>
      <c r="X652" s="33">
        <f>Inventory[[#This Row],[Total Cost GBP]]/USDtoGBP</f>
        <v>0</v>
      </c>
      <c r="Y652" s="33">
        <f>Inventory[[#This Row],[Total Cost GBP]]/CADtoGBP</f>
        <v>0</v>
      </c>
      <c r="Z652" s="33">
        <f>Inventory[[#This Row],[Total Cost GBP]]*AUDtoGBP</f>
        <v>0</v>
      </c>
      <c r="AA652" s="33"/>
      <c r="AB652" s="33"/>
    </row>
    <row r="653" spans="1:28" x14ac:dyDescent="0.25">
      <c r="A653" t="s">
        <v>1532</v>
      </c>
      <c r="B653" t="s">
        <v>1533</v>
      </c>
      <c r="C653" t="s">
        <v>113</v>
      </c>
      <c r="D653" t="s">
        <v>1534</v>
      </c>
      <c r="E653">
        <v>2.16</v>
      </c>
      <c r="F653" t="s">
        <v>116</v>
      </c>
      <c r="G653" t="s">
        <v>1450</v>
      </c>
      <c r="H653">
        <v>4.5663981700000003</v>
      </c>
      <c r="I653" t="str">
        <f>IF(Inventory[[#This Row],[METAL]] = "925 Silver",  "7113.11.00"," 7113.19.00")</f>
        <v>7113.11.00</v>
      </c>
      <c r="J653" t="str">
        <f>IF(Inventory[[#This Row],[METAL]]= "925 Silver", "7113.11.10.00"," 7113.19.10.00")</f>
        <v>7113.11.10.00</v>
      </c>
      <c r="K653" t="str">
        <f>IF(Inventory[[#This Row],[METAL]] = "925 Silver",  "7113.11.00"," 7113.19.00")</f>
        <v>7113.11.00</v>
      </c>
      <c r="L653" s="106" t="str">
        <f>PROPER(Inventory[[#This Row],[METAL]] &amp; " " &amp; Inventory[[#This Row],[Item Type]])</f>
        <v>925 Silver Pendant</v>
      </c>
      <c r="M653" s="106" t="str">
        <f>IFERROR(VLOOKUP(Inventory[[#This Row],[Short Description]],Map!$G$12:$H$32,2,FALSE), IF(F652 = "925 Silver", "7113.11.10.00", "7113.19.29.00"))</f>
        <v>7113.11.10.00</v>
      </c>
      <c r="N653" s="106" t="str">
        <f>Inventory[[#This Row],[ASIN]] &amp; " " &amp; Inventory[[#This Row],[Short Description]]</f>
        <v>B082BBN14N Pendant - Letter - H</v>
      </c>
      <c r="O653" s="33">
        <f>Inventory[[#This Row],[Total Price GBP]]/ EURtoGBP</f>
        <v>5.1834047550129689</v>
      </c>
      <c r="P653" s="33">
        <f>Inventory[[#This Row],[Total Price GBP]]/USDtoGBP</f>
        <v>6.2597732503704684</v>
      </c>
      <c r="Q653" s="33">
        <f>Inventory[[#This Row],[Total Price GBP]]/ CADtoGBP</f>
        <v>8.0128696065683656</v>
      </c>
      <c r="R653" s="33">
        <f>Inventory[[#This Row],[Total Price GBP]]/AUDtoGBP</f>
        <v>8.2017353437746969</v>
      </c>
      <c r="S653" s="33">
        <f>IFERROR(VLOOKUP(Inventory[[#This Row],[Assigned Item SKU]],skuQuantity[#All],2,FALSE),0)</f>
        <v>0</v>
      </c>
      <c r="T653" s="33" t="str">
        <f>PROPER(Inventory[[#This Row],[METAL]] &amp; " " &amp; Inventory[[#This Row],[Item Type]])</f>
        <v>925 Silver Pendant</v>
      </c>
      <c r="U653" s="33">
        <f>Inventory[[#This Row],[Quantity]]*Inventory[[#This Row],[Weight (g)]]</f>
        <v>0</v>
      </c>
      <c r="V653" s="33">
        <f>Inventory[[#This Row],[Total Price GBP]]*Inventory[[#This Row],[Quantity]]</f>
        <v>0</v>
      </c>
      <c r="W653" s="33">
        <f>Inventory[[#This Row],[Total Cost GBP]]/EURtoGBP</f>
        <v>0</v>
      </c>
      <c r="X653" s="33">
        <f>Inventory[[#This Row],[Total Cost GBP]]/USDtoGBP</f>
        <v>0</v>
      </c>
      <c r="Y653" s="33">
        <f>Inventory[[#This Row],[Total Cost GBP]]/CADtoGBP</f>
        <v>0</v>
      </c>
      <c r="Z653" s="33">
        <f>Inventory[[#This Row],[Total Cost GBP]]*AUDtoGBP</f>
        <v>0</v>
      </c>
      <c r="AA653" s="33"/>
      <c r="AB653" s="33"/>
    </row>
    <row r="654" spans="1:28" x14ac:dyDescent="0.25">
      <c r="A654" t="s">
        <v>1535</v>
      </c>
      <c r="B654" t="s">
        <v>1536</v>
      </c>
      <c r="C654" t="s">
        <v>113</v>
      </c>
      <c r="D654" t="s">
        <v>1537</v>
      </c>
      <c r="E654">
        <v>1.78</v>
      </c>
      <c r="F654" t="s">
        <v>116</v>
      </c>
      <c r="G654" t="s">
        <v>1450</v>
      </c>
      <c r="H654">
        <v>3.7964347599999999</v>
      </c>
      <c r="I654" t="str">
        <f>IF(Inventory[[#This Row],[METAL]] = "925 Silver",  "7113.11.00"," 7113.19.00")</f>
        <v>7113.11.00</v>
      </c>
      <c r="J654" t="str">
        <f>IF(Inventory[[#This Row],[METAL]]= "925 Silver", "7113.11.10.00"," 7113.19.10.00")</f>
        <v>7113.11.10.00</v>
      </c>
      <c r="K654" t="str">
        <f>IF(Inventory[[#This Row],[METAL]] = "925 Silver",  "7113.11.00"," 7113.19.00")</f>
        <v>7113.11.00</v>
      </c>
      <c r="L654" s="106" t="str">
        <f>PROPER(Inventory[[#This Row],[METAL]] &amp; " " &amp; Inventory[[#This Row],[Item Type]])</f>
        <v>925 Silver Pendant</v>
      </c>
      <c r="M654" s="106" t="str">
        <f>IFERROR(VLOOKUP(Inventory[[#This Row],[Short Description]],Map!$G$12:$H$32,2,FALSE), IF(F653 = "925 Silver", "7113.11.10.00", "7113.19.29.00"))</f>
        <v>7113.11.10.00</v>
      </c>
      <c r="N654" s="106" t="str">
        <f>Inventory[[#This Row],[ASIN]] &amp; " " &amp; Inventory[[#This Row],[Short Description]]</f>
        <v>B082BBK3VZ Pendant - Letter - I</v>
      </c>
      <c r="O654" s="33">
        <f>Inventory[[#This Row],[Total Price GBP]]/ EURtoGBP</f>
        <v>4.3094047550129684</v>
      </c>
      <c r="P654" s="33">
        <f>Inventory[[#This Row],[Total Price GBP]]/USDtoGBP</f>
        <v>5.2042813334923501</v>
      </c>
      <c r="Q654" s="33">
        <f>Inventory[[#This Row],[Total Price GBP]]/ CADtoGBP</f>
        <v>6.6617792775008198</v>
      </c>
      <c r="R654" s="33">
        <f>Inventory[[#This Row],[Total Price GBP]]/AUDtoGBP</f>
        <v>6.8187994108772179</v>
      </c>
      <c r="S654" s="33">
        <f>IFERROR(VLOOKUP(Inventory[[#This Row],[Assigned Item SKU]],skuQuantity[#All],2,FALSE),0)</f>
        <v>0</v>
      </c>
      <c r="T654" s="33" t="str">
        <f>PROPER(Inventory[[#This Row],[METAL]] &amp; " " &amp; Inventory[[#This Row],[Item Type]])</f>
        <v>925 Silver Pendant</v>
      </c>
      <c r="U654" s="33">
        <f>Inventory[[#This Row],[Quantity]]*Inventory[[#This Row],[Weight (g)]]</f>
        <v>0</v>
      </c>
      <c r="V654" s="33">
        <f>Inventory[[#This Row],[Total Price GBP]]*Inventory[[#This Row],[Quantity]]</f>
        <v>0</v>
      </c>
      <c r="W654" s="33">
        <f>Inventory[[#This Row],[Total Cost GBP]]/EURtoGBP</f>
        <v>0</v>
      </c>
      <c r="X654" s="33">
        <f>Inventory[[#This Row],[Total Cost GBP]]/USDtoGBP</f>
        <v>0</v>
      </c>
      <c r="Y654" s="33">
        <f>Inventory[[#This Row],[Total Cost GBP]]/CADtoGBP</f>
        <v>0</v>
      </c>
      <c r="Z654" s="33">
        <f>Inventory[[#This Row],[Total Cost GBP]]*AUDtoGBP</f>
        <v>0</v>
      </c>
      <c r="AA654" s="33"/>
      <c r="AB654" s="33"/>
    </row>
    <row r="655" spans="1:28" x14ac:dyDescent="0.25">
      <c r="A655" t="s">
        <v>1538</v>
      </c>
      <c r="B655" t="s">
        <v>1539</v>
      </c>
      <c r="C655" t="s">
        <v>113</v>
      </c>
      <c r="D655" t="s">
        <v>1540</v>
      </c>
      <c r="E655">
        <v>1.74</v>
      </c>
      <c r="F655" t="s">
        <v>116</v>
      </c>
      <c r="G655" t="s">
        <v>1450</v>
      </c>
      <c r="H655">
        <v>3.7153859800000002</v>
      </c>
      <c r="I655" t="str">
        <f>IF(Inventory[[#This Row],[METAL]] = "925 Silver",  "7113.11.00"," 7113.19.00")</f>
        <v>7113.11.00</v>
      </c>
      <c r="J655" t="str">
        <f>IF(Inventory[[#This Row],[METAL]]= "925 Silver", "7113.11.10.00"," 7113.19.10.00")</f>
        <v>7113.11.10.00</v>
      </c>
      <c r="K655" t="str">
        <f>IF(Inventory[[#This Row],[METAL]] = "925 Silver",  "7113.11.00"," 7113.19.00")</f>
        <v>7113.11.00</v>
      </c>
      <c r="L655" s="106" t="str">
        <f>PROPER(Inventory[[#This Row],[METAL]] &amp; " " &amp; Inventory[[#This Row],[Item Type]])</f>
        <v>925 Silver Pendant</v>
      </c>
      <c r="M655" s="106" t="str">
        <f>IFERROR(VLOOKUP(Inventory[[#This Row],[Short Description]],Map!$G$12:$H$32,2,FALSE), IF(F654 = "925 Silver", "7113.11.10.00", "7113.19.29.00"))</f>
        <v>7113.11.10.00</v>
      </c>
      <c r="N655" s="106" t="str">
        <f>Inventory[[#This Row],[ASIN]] &amp; " " &amp; Inventory[[#This Row],[Short Description]]</f>
        <v>B082BFGR3M Pendant - Letter - J</v>
      </c>
      <c r="O655" s="33">
        <f>Inventory[[#This Row],[Total Price GBP]]/ EURtoGBP</f>
        <v>4.2174047550129687</v>
      </c>
      <c r="P655" s="33">
        <f>Inventory[[#This Row],[Total Price GBP]]/USDtoGBP</f>
        <v>5.0931769211893902</v>
      </c>
      <c r="Q655" s="33">
        <f>Inventory[[#This Row],[Total Price GBP]]/ CADtoGBP</f>
        <v>6.5195592428621314</v>
      </c>
      <c r="R655" s="33">
        <f>Inventory[[#This Row],[Total Price GBP]]/AUDtoGBP</f>
        <v>6.6732272074143255</v>
      </c>
      <c r="S655" s="33">
        <f>IFERROR(VLOOKUP(Inventory[[#This Row],[Assigned Item SKU]],skuQuantity[#All],2,FALSE),0)</f>
        <v>0</v>
      </c>
      <c r="T655" s="33" t="str">
        <f>PROPER(Inventory[[#This Row],[METAL]] &amp; " " &amp; Inventory[[#This Row],[Item Type]])</f>
        <v>925 Silver Pendant</v>
      </c>
      <c r="U655" s="33">
        <f>Inventory[[#This Row],[Quantity]]*Inventory[[#This Row],[Weight (g)]]</f>
        <v>0</v>
      </c>
      <c r="V655" s="33">
        <f>Inventory[[#This Row],[Total Price GBP]]*Inventory[[#This Row],[Quantity]]</f>
        <v>0</v>
      </c>
      <c r="W655" s="33">
        <f>Inventory[[#This Row],[Total Cost GBP]]/EURtoGBP</f>
        <v>0</v>
      </c>
      <c r="X655" s="33">
        <f>Inventory[[#This Row],[Total Cost GBP]]/USDtoGBP</f>
        <v>0</v>
      </c>
      <c r="Y655" s="33">
        <f>Inventory[[#This Row],[Total Cost GBP]]/CADtoGBP</f>
        <v>0</v>
      </c>
      <c r="Z655" s="33">
        <f>Inventory[[#This Row],[Total Cost GBP]]*AUDtoGBP</f>
        <v>0</v>
      </c>
      <c r="AA655" s="33"/>
      <c r="AB655" s="33"/>
    </row>
    <row r="656" spans="1:28" x14ac:dyDescent="0.25">
      <c r="A656" t="s">
        <v>1541</v>
      </c>
      <c r="B656" t="s">
        <v>1542</v>
      </c>
      <c r="C656" t="s">
        <v>113</v>
      </c>
      <c r="D656" t="s">
        <v>1543</v>
      </c>
      <c r="E656">
        <v>2.1800000000000002</v>
      </c>
      <c r="F656" t="s">
        <v>116</v>
      </c>
      <c r="G656" t="s">
        <v>1450</v>
      </c>
      <c r="H656">
        <v>4.606922560000001</v>
      </c>
      <c r="I656" t="str">
        <f>IF(Inventory[[#This Row],[METAL]] = "925 Silver",  "7113.11.00"," 7113.19.00")</f>
        <v>7113.11.00</v>
      </c>
      <c r="J656" t="str">
        <f>IF(Inventory[[#This Row],[METAL]]= "925 Silver", "7113.11.10.00"," 7113.19.10.00")</f>
        <v>7113.11.10.00</v>
      </c>
      <c r="K656" t="str">
        <f>IF(Inventory[[#This Row],[METAL]] = "925 Silver",  "7113.11.00"," 7113.19.00")</f>
        <v>7113.11.00</v>
      </c>
      <c r="L656" s="106" t="str">
        <f>PROPER(Inventory[[#This Row],[METAL]] &amp; " " &amp; Inventory[[#This Row],[Item Type]])</f>
        <v>925 Silver Pendant</v>
      </c>
      <c r="M656" s="106" t="str">
        <f>IFERROR(VLOOKUP(Inventory[[#This Row],[Short Description]],Map!$G$12:$H$32,2,FALSE), IF(F655 = "925 Silver", "7113.11.10.00", "7113.19.29.00"))</f>
        <v>7113.11.10.00</v>
      </c>
      <c r="N656" s="106" t="str">
        <f>Inventory[[#This Row],[ASIN]] &amp; " " &amp; Inventory[[#This Row],[Short Description]]</f>
        <v>B082BCPQGS Pendant - Letter - K</v>
      </c>
      <c r="O656" s="33">
        <f>Inventory[[#This Row],[Total Price GBP]]/ EURtoGBP</f>
        <v>5.2294047550129701</v>
      </c>
      <c r="P656" s="33">
        <f>Inventory[[#This Row],[Total Price GBP]]/USDtoGBP</f>
        <v>6.3153254565219488</v>
      </c>
      <c r="Q656" s="33">
        <f>Inventory[[#This Row],[Total Price GBP]]/ CADtoGBP</f>
        <v>8.0839796238877124</v>
      </c>
      <c r="R656" s="33">
        <f>Inventory[[#This Row],[Total Price GBP]]/AUDtoGBP</f>
        <v>8.274521445506144</v>
      </c>
      <c r="S656" s="33">
        <f>IFERROR(VLOOKUP(Inventory[[#This Row],[Assigned Item SKU]],skuQuantity[#All],2,FALSE),0)</f>
        <v>0</v>
      </c>
      <c r="T656" s="33" t="str">
        <f>PROPER(Inventory[[#This Row],[METAL]] &amp; " " &amp; Inventory[[#This Row],[Item Type]])</f>
        <v>925 Silver Pendant</v>
      </c>
      <c r="U656" s="33">
        <f>Inventory[[#This Row],[Quantity]]*Inventory[[#This Row],[Weight (g)]]</f>
        <v>0</v>
      </c>
      <c r="V656" s="33">
        <f>Inventory[[#This Row],[Total Price GBP]]*Inventory[[#This Row],[Quantity]]</f>
        <v>0</v>
      </c>
      <c r="W656" s="33">
        <f>Inventory[[#This Row],[Total Cost GBP]]/EURtoGBP</f>
        <v>0</v>
      </c>
      <c r="X656" s="33">
        <f>Inventory[[#This Row],[Total Cost GBP]]/USDtoGBP</f>
        <v>0</v>
      </c>
      <c r="Y656" s="33">
        <f>Inventory[[#This Row],[Total Cost GBP]]/CADtoGBP</f>
        <v>0</v>
      </c>
      <c r="Z656" s="33">
        <f>Inventory[[#This Row],[Total Cost GBP]]*AUDtoGBP</f>
        <v>0</v>
      </c>
      <c r="AA656" s="33"/>
      <c r="AB656" s="33"/>
    </row>
    <row r="657" spans="1:28" x14ac:dyDescent="0.25">
      <c r="A657" t="s">
        <v>1544</v>
      </c>
      <c r="B657" t="s">
        <v>1545</v>
      </c>
      <c r="C657" t="s">
        <v>113</v>
      </c>
      <c r="D657" t="s">
        <v>1546</v>
      </c>
      <c r="E657">
        <v>2.31</v>
      </c>
      <c r="F657" t="s">
        <v>116</v>
      </c>
      <c r="G657" t="s">
        <v>1450</v>
      </c>
      <c r="H657">
        <v>4.8703310950000009</v>
      </c>
      <c r="I657" t="str">
        <f>IF(Inventory[[#This Row],[METAL]] = "925 Silver",  "7113.11.00"," 7113.19.00")</f>
        <v>7113.11.00</v>
      </c>
      <c r="J657" t="str">
        <f>IF(Inventory[[#This Row],[METAL]]= "925 Silver", "7113.11.10.00"," 7113.19.10.00")</f>
        <v>7113.11.10.00</v>
      </c>
      <c r="K657" t="str">
        <f>IF(Inventory[[#This Row],[METAL]] = "925 Silver",  "7113.11.00"," 7113.19.00")</f>
        <v>7113.11.00</v>
      </c>
      <c r="L657" s="106" t="str">
        <f>PROPER(Inventory[[#This Row],[METAL]] &amp; " " &amp; Inventory[[#This Row],[Item Type]])</f>
        <v>925 Silver Pendant</v>
      </c>
      <c r="M657" s="106" t="str">
        <f>IFERROR(VLOOKUP(Inventory[[#This Row],[Short Description]],Map!$G$12:$H$32,2,FALSE), IF(F656 = "925 Silver", "7113.11.10.00", "7113.19.29.00"))</f>
        <v>7113.11.10.00</v>
      </c>
      <c r="N657" s="106" t="str">
        <f>Inventory[[#This Row],[ASIN]] &amp; " " &amp; Inventory[[#This Row],[Short Description]]</f>
        <v>B082BCWM1R Pendant - Letter - L</v>
      </c>
      <c r="O657" s="33">
        <f>Inventory[[#This Row],[Total Price GBP]]/ EURtoGBP</f>
        <v>5.5284047550129696</v>
      </c>
      <c r="P657" s="33">
        <f>Inventory[[#This Row],[Total Price GBP]]/USDtoGBP</f>
        <v>6.6764147965065685</v>
      </c>
      <c r="Q657" s="33">
        <f>Inventory[[#This Row],[Total Price GBP]]/ CADtoGBP</f>
        <v>8.5461947364634501</v>
      </c>
      <c r="R657" s="33">
        <f>Inventory[[#This Row],[Total Price GBP]]/AUDtoGBP</f>
        <v>8.7476311067605437</v>
      </c>
      <c r="S657" s="33">
        <f>IFERROR(VLOOKUP(Inventory[[#This Row],[Assigned Item SKU]],skuQuantity[#All],2,FALSE),0)</f>
        <v>0</v>
      </c>
      <c r="T657" s="33" t="str">
        <f>PROPER(Inventory[[#This Row],[METAL]] &amp; " " &amp; Inventory[[#This Row],[Item Type]])</f>
        <v>925 Silver Pendant</v>
      </c>
      <c r="U657" s="33">
        <f>Inventory[[#This Row],[Quantity]]*Inventory[[#This Row],[Weight (g)]]</f>
        <v>0</v>
      </c>
      <c r="V657" s="33">
        <f>Inventory[[#This Row],[Total Price GBP]]*Inventory[[#This Row],[Quantity]]</f>
        <v>0</v>
      </c>
      <c r="W657" s="33">
        <f>Inventory[[#This Row],[Total Cost GBP]]/EURtoGBP</f>
        <v>0</v>
      </c>
      <c r="X657" s="33">
        <f>Inventory[[#This Row],[Total Cost GBP]]/USDtoGBP</f>
        <v>0</v>
      </c>
      <c r="Y657" s="33">
        <f>Inventory[[#This Row],[Total Cost GBP]]/CADtoGBP</f>
        <v>0</v>
      </c>
      <c r="Z657" s="33">
        <f>Inventory[[#This Row],[Total Cost GBP]]*AUDtoGBP</f>
        <v>0</v>
      </c>
      <c r="AA657" s="33"/>
      <c r="AB657" s="33"/>
    </row>
    <row r="658" spans="1:28" x14ac:dyDescent="0.25">
      <c r="A658" t="s">
        <v>1547</v>
      </c>
      <c r="B658" t="s">
        <v>1548</v>
      </c>
      <c r="C658" t="s">
        <v>113</v>
      </c>
      <c r="D658" t="s">
        <v>1549</v>
      </c>
      <c r="E658">
        <v>3.11</v>
      </c>
      <c r="F658" t="s">
        <v>116</v>
      </c>
      <c r="G658" t="s">
        <v>1450</v>
      </c>
      <c r="H658">
        <v>6.4913066950000005</v>
      </c>
      <c r="I658" t="str">
        <f>IF(Inventory[[#This Row],[METAL]] = "925 Silver",  "7113.11.00"," 7113.19.00")</f>
        <v>7113.11.00</v>
      </c>
      <c r="J658" t="str">
        <f>IF(Inventory[[#This Row],[METAL]]= "925 Silver", "7113.11.10.00"," 7113.19.10.00")</f>
        <v>7113.11.10.00</v>
      </c>
      <c r="K658" t="str">
        <f>IF(Inventory[[#This Row],[METAL]] = "925 Silver",  "7113.11.00"," 7113.19.00")</f>
        <v>7113.11.00</v>
      </c>
      <c r="L658" s="106" t="str">
        <f>PROPER(Inventory[[#This Row],[METAL]] &amp; " " &amp; Inventory[[#This Row],[Item Type]])</f>
        <v>925 Silver Pendant</v>
      </c>
      <c r="M658" s="106" t="str">
        <f>IFERROR(VLOOKUP(Inventory[[#This Row],[Short Description]],Map!$G$12:$H$32,2,FALSE), IF(F657 = "925 Silver", "7113.11.10.00", "7113.19.29.00"))</f>
        <v>7113.11.10.00</v>
      </c>
      <c r="N658" s="106" t="str">
        <f>Inventory[[#This Row],[ASIN]] &amp; " " &amp; Inventory[[#This Row],[Short Description]]</f>
        <v>B082BCY7KW Pendant - Letter - M</v>
      </c>
      <c r="O658" s="33">
        <f>Inventory[[#This Row],[Total Price GBP]]/ EURtoGBP</f>
        <v>7.3684047550129694</v>
      </c>
      <c r="P658" s="33">
        <f>Inventory[[#This Row],[Total Price GBP]]/USDtoGBP</f>
        <v>8.8985030425657623</v>
      </c>
      <c r="Q658" s="33">
        <f>Inventory[[#This Row],[Total Price GBP]]/ CADtoGBP</f>
        <v>11.39059542923723</v>
      </c>
      <c r="R658" s="33">
        <f>Inventory[[#This Row],[Total Price GBP]]/AUDtoGBP</f>
        <v>11.659075176018392</v>
      </c>
      <c r="S658" s="33">
        <f>IFERROR(VLOOKUP(Inventory[[#This Row],[Assigned Item SKU]],skuQuantity[#All],2,FALSE),0)</f>
        <v>0</v>
      </c>
      <c r="T658" s="33" t="str">
        <f>PROPER(Inventory[[#This Row],[METAL]] &amp; " " &amp; Inventory[[#This Row],[Item Type]])</f>
        <v>925 Silver Pendant</v>
      </c>
      <c r="U658" s="33">
        <f>Inventory[[#This Row],[Quantity]]*Inventory[[#This Row],[Weight (g)]]</f>
        <v>0</v>
      </c>
      <c r="V658" s="33">
        <f>Inventory[[#This Row],[Total Price GBP]]*Inventory[[#This Row],[Quantity]]</f>
        <v>0</v>
      </c>
      <c r="W658" s="33">
        <f>Inventory[[#This Row],[Total Cost GBP]]/EURtoGBP</f>
        <v>0</v>
      </c>
      <c r="X658" s="33">
        <f>Inventory[[#This Row],[Total Cost GBP]]/USDtoGBP</f>
        <v>0</v>
      </c>
      <c r="Y658" s="33">
        <f>Inventory[[#This Row],[Total Cost GBP]]/CADtoGBP</f>
        <v>0</v>
      </c>
      <c r="Z658" s="33">
        <f>Inventory[[#This Row],[Total Cost GBP]]*AUDtoGBP</f>
        <v>0</v>
      </c>
      <c r="AA658" s="33"/>
      <c r="AB658" s="33"/>
    </row>
    <row r="659" spans="1:28" x14ac:dyDescent="0.25">
      <c r="A659" t="s">
        <v>1550</v>
      </c>
      <c r="B659" t="s">
        <v>1551</v>
      </c>
      <c r="C659" t="s">
        <v>113</v>
      </c>
      <c r="D659" t="s">
        <v>1552</v>
      </c>
      <c r="E659">
        <v>2.04</v>
      </c>
      <c r="F659" t="s">
        <v>116</v>
      </c>
      <c r="G659" t="s">
        <v>1450</v>
      </c>
      <c r="H659">
        <v>4.3232518300000002</v>
      </c>
      <c r="I659" t="str">
        <f>IF(Inventory[[#This Row],[METAL]] = "925 Silver",  "7113.11.00"," 7113.19.00")</f>
        <v>7113.11.00</v>
      </c>
      <c r="J659" t="str">
        <f>IF(Inventory[[#This Row],[METAL]]= "925 Silver", "7113.11.10.00"," 7113.19.10.00")</f>
        <v>7113.11.10.00</v>
      </c>
      <c r="K659" t="str">
        <f>IF(Inventory[[#This Row],[METAL]] = "925 Silver",  "7113.11.00"," 7113.19.00")</f>
        <v>7113.11.00</v>
      </c>
      <c r="L659" s="106" t="str">
        <f>PROPER(Inventory[[#This Row],[METAL]] &amp; " " &amp; Inventory[[#This Row],[Item Type]])</f>
        <v>925 Silver Pendant</v>
      </c>
      <c r="M659" s="106" t="str">
        <f>IFERROR(VLOOKUP(Inventory[[#This Row],[Short Description]],Map!$G$12:$H$32,2,FALSE), IF(F658 = "925 Silver", "7113.11.10.00", "7113.19.29.00"))</f>
        <v>7113.11.10.00</v>
      </c>
      <c r="N659" s="106" t="str">
        <f>Inventory[[#This Row],[ASIN]] &amp; " " &amp; Inventory[[#This Row],[Short Description]]</f>
        <v>B082BD3NVQ Pendant - Letter - N</v>
      </c>
      <c r="O659" s="33">
        <f>Inventory[[#This Row],[Total Price GBP]]/ EURtoGBP</f>
        <v>4.9074047550129691</v>
      </c>
      <c r="P659" s="33">
        <f>Inventory[[#This Row],[Total Price GBP]]/USDtoGBP</f>
        <v>5.9264600134615888</v>
      </c>
      <c r="Q659" s="33">
        <f>Inventory[[#This Row],[Total Price GBP]]/ CADtoGBP</f>
        <v>7.5862095026522987</v>
      </c>
      <c r="R659" s="33">
        <f>Inventory[[#This Row],[Total Price GBP]]/AUDtoGBP</f>
        <v>7.765018733386019</v>
      </c>
      <c r="S659" s="33">
        <f>IFERROR(VLOOKUP(Inventory[[#This Row],[Assigned Item SKU]],skuQuantity[#All],2,FALSE),0)</f>
        <v>0</v>
      </c>
      <c r="T659" s="33" t="str">
        <f>PROPER(Inventory[[#This Row],[METAL]] &amp; " " &amp; Inventory[[#This Row],[Item Type]])</f>
        <v>925 Silver Pendant</v>
      </c>
      <c r="U659" s="33">
        <f>Inventory[[#This Row],[Quantity]]*Inventory[[#This Row],[Weight (g)]]</f>
        <v>0</v>
      </c>
      <c r="V659" s="33">
        <f>Inventory[[#This Row],[Total Price GBP]]*Inventory[[#This Row],[Quantity]]</f>
        <v>0</v>
      </c>
      <c r="W659" s="33">
        <f>Inventory[[#This Row],[Total Cost GBP]]/EURtoGBP</f>
        <v>0</v>
      </c>
      <c r="X659" s="33">
        <f>Inventory[[#This Row],[Total Cost GBP]]/USDtoGBP</f>
        <v>0</v>
      </c>
      <c r="Y659" s="33">
        <f>Inventory[[#This Row],[Total Cost GBP]]/CADtoGBP</f>
        <v>0</v>
      </c>
      <c r="Z659" s="33">
        <f>Inventory[[#This Row],[Total Cost GBP]]*AUDtoGBP</f>
        <v>0</v>
      </c>
      <c r="AA659" s="33"/>
      <c r="AB659" s="33"/>
    </row>
    <row r="660" spans="1:28" x14ac:dyDescent="0.25">
      <c r="A660" t="s">
        <v>1553</v>
      </c>
      <c r="B660" t="s">
        <v>1554</v>
      </c>
      <c r="C660" t="s">
        <v>113</v>
      </c>
      <c r="D660" t="s">
        <v>1555</v>
      </c>
      <c r="E660">
        <v>2.06</v>
      </c>
      <c r="F660" t="s">
        <v>116</v>
      </c>
      <c r="G660" t="s">
        <v>1450</v>
      </c>
      <c r="H660">
        <v>4.3637762200000001</v>
      </c>
      <c r="I660" t="str">
        <f>IF(Inventory[[#This Row],[METAL]] = "925 Silver",  "7113.11.00"," 7113.19.00")</f>
        <v>7113.11.00</v>
      </c>
      <c r="J660" t="str">
        <f>IF(Inventory[[#This Row],[METAL]]= "925 Silver", "7113.11.10.00"," 7113.19.10.00")</f>
        <v>7113.11.10.00</v>
      </c>
      <c r="K660" t="str">
        <f>IF(Inventory[[#This Row],[METAL]] = "925 Silver",  "7113.11.00"," 7113.19.00")</f>
        <v>7113.11.00</v>
      </c>
      <c r="L660" s="106" t="str">
        <f>PROPER(Inventory[[#This Row],[METAL]] &amp; " " &amp; Inventory[[#This Row],[Item Type]])</f>
        <v>925 Silver Pendant</v>
      </c>
      <c r="M660" s="106" t="str">
        <f>IFERROR(VLOOKUP(Inventory[[#This Row],[Short Description]],Map!$G$12:$H$32,2,FALSE), IF(F659 = "925 Silver", "7113.11.10.00", "7113.19.29.00"))</f>
        <v>7113.11.10.00</v>
      </c>
      <c r="N660" s="106" t="str">
        <f>Inventory[[#This Row],[ASIN]] &amp; " " &amp; Inventory[[#This Row],[Short Description]]</f>
        <v>B082BCF48D Pendant - Letter - O</v>
      </c>
      <c r="O660" s="33">
        <f>Inventory[[#This Row],[Total Price GBP]]/ EURtoGBP</f>
        <v>4.9534047550129685</v>
      </c>
      <c r="P660" s="33">
        <f>Inventory[[#This Row],[Total Price GBP]]/USDtoGBP</f>
        <v>5.9820122196130683</v>
      </c>
      <c r="Q660" s="33">
        <f>Inventory[[#This Row],[Total Price GBP]]/ CADtoGBP</f>
        <v>7.6573195199716428</v>
      </c>
      <c r="R660" s="33">
        <f>Inventory[[#This Row],[Total Price GBP]]/AUDtoGBP</f>
        <v>7.8378048351174652</v>
      </c>
      <c r="S660" s="33">
        <f>IFERROR(VLOOKUP(Inventory[[#This Row],[Assigned Item SKU]],skuQuantity[#All],2,FALSE),0)</f>
        <v>0</v>
      </c>
      <c r="T660" s="33" t="str">
        <f>PROPER(Inventory[[#This Row],[METAL]] &amp; " " &amp; Inventory[[#This Row],[Item Type]])</f>
        <v>925 Silver Pendant</v>
      </c>
      <c r="U660" s="33">
        <f>Inventory[[#This Row],[Quantity]]*Inventory[[#This Row],[Weight (g)]]</f>
        <v>0</v>
      </c>
      <c r="V660" s="33">
        <f>Inventory[[#This Row],[Total Price GBP]]*Inventory[[#This Row],[Quantity]]</f>
        <v>0</v>
      </c>
      <c r="W660" s="33">
        <f>Inventory[[#This Row],[Total Cost GBP]]/EURtoGBP</f>
        <v>0</v>
      </c>
      <c r="X660" s="33">
        <f>Inventory[[#This Row],[Total Cost GBP]]/USDtoGBP</f>
        <v>0</v>
      </c>
      <c r="Y660" s="33">
        <f>Inventory[[#This Row],[Total Cost GBP]]/CADtoGBP</f>
        <v>0</v>
      </c>
      <c r="Z660" s="33">
        <f>Inventory[[#This Row],[Total Cost GBP]]*AUDtoGBP</f>
        <v>0</v>
      </c>
      <c r="AA660" s="33"/>
      <c r="AB660" s="33"/>
    </row>
    <row r="661" spans="1:28" x14ac:dyDescent="0.25">
      <c r="A661" t="s">
        <v>1556</v>
      </c>
      <c r="B661" t="s">
        <v>1557</v>
      </c>
      <c r="C661" t="s">
        <v>113</v>
      </c>
      <c r="D661" t="s">
        <v>1558</v>
      </c>
      <c r="E661">
        <v>2.11</v>
      </c>
      <c r="F661" t="s">
        <v>116</v>
      </c>
      <c r="G661" t="s">
        <v>1450</v>
      </c>
      <c r="H661">
        <v>4.4650871949999997</v>
      </c>
      <c r="I661" t="str">
        <f>IF(Inventory[[#This Row],[METAL]] = "925 Silver",  "7113.11.00"," 7113.19.00")</f>
        <v>7113.11.00</v>
      </c>
      <c r="J661" t="str">
        <f>IF(Inventory[[#This Row],[METAL]]= "925 Silver", "7113.11.10.00"," 7113.19.10.00")</f>
        <v>7113.11.10.00</v>
      </c>
      <c r="K661" t="str">
        <f>IF(Inventory[[#This Row],[METAL]] = "925 Silver",  "7113.11.00"," 7113.19.00")</f>
        <v>7113.11.00</v>
      </c>
      <c r="L661" s="106" t="str">
        <f>PROPER(Inventory[[#This Row],[METAL]] &amp; " " &amp; Inventory[[#This Row],[Item Type]])</f>
        <v>925 Silver Pendant</v>
      </c>
      <c r="M661" s="106" t="str">
        <f>IFERROR(VLOOKUP(Inventory[[#This Row],[Short Description]],Map!$G$12:$H$32,2,FALSE), IF(F660 = "925 Silver", "7113.11.10.00", "7113.19.29.00"))</f>
        <v>7113.11.10.00</v>
      </c>
      <c r="N661" s="106" t="str">
        <f>Inventory[[#This Row],[ASIN]] &amp; " " &amp; Inventory[[#This Row],[Short Description]]</f>
        <v>B082B96V8V Pendant - Letter - P</v>
      </c>
      <c r="O661" s="33">
        <f>Inventory[[#This Row],[Total Price GBP]]/ EURtoGBP</f>
        <v>5.0684047550129687</v>
      </c>
      <c r="P661" s="33">
        <f>Inventory[[#This Row],[Total Price GBP]]/USDtoGBP</f>
        <v>6.1208927349917674</v>
      </c>
      <c r="Q661" s="33">
        <f>Inventory[[#This Row],[Total Price GBP]]/ CADtoGBP</f>
        <v>7.8350945632700038</v>
      </c>
      <c r="R661" s="33">
        <f>Inventory[[#This Row],[Total Price GBP]]/AUDtoGBP</f>
        <v>8.0197700894460802</v>
      </c>
      <c r="S661" s="33">
        <f>IFERROR(VLOOKUP(Inventory[[#This Row],[Assigned Item SKU]],skuQuantity[#All],2,FALSE),0)</f>
        <v>0</v>
      </c>
      <c r="T661" s="33" t="str">
        <f>PROPER(Inventory[[#This Row],[METAL]] &amp; " " &amp; Inventory[[#This Row],[Item Type]])</f>
        <v>925 Silver Pendant</v>
      </c>
      <c r="U661" s="33">
        <f>Inventory[[#This Row],[Quantity]]*Inventory[[#This Row],[Weight (g)]]</f>
        <v>0</v>
      </c>
      <c r="V661" s="33">
        <f>Inventory[[#This Row],[Total Price GBP]]*Inventory[[#This Row],[Quantity]]</f>
        <v>0</v>
      </c>
      <c r="W661" s="33">
        <f>Inventory[[#This Row],[Total Cost GBP]]/EURtoGBP</f>
        <v>0</v>
      </c>
      <c r="X661" s="33">
        <f>Inventory[[#This Row],[Total Cost GBP]]/USDtoGBP</f>
        <v>0</v>
      </c>
      <c r="Y661" s="33">
        <f>Inventory[[#This Row],[Total Cost GBP]]/CADtoGBP</f>
        <v>0</v>
      </c>
      <c r="Z661" s="33">
        <f>Inventory[[#This Row],[Total Cost GBP]]*AUDtoGBP</f>
        <v>0</v>
      </c>
      <c r="AA661" s="33"/>
      <c r="AB661" s="33"/>
    </row>
    <row r="662" spans="1:28" x14ac:dyDescent="0.25">
      <c r="A662" t="s">
        <v>1559</v>
      </c>
      <c r="B662" t="s">
        <v>1560</v>
      </c>
      <c r="C662" t="s">
        <v>113</v>
      </c>
      <c r="D662" t="s">
        <v>1561</v>
      </c>
      <c r="E662">
        <v>1.94</v>
      </c>
      <c r="F662" t="s">
        <v>116</v>
      </c>
      <c r="G662" t="s">
        <v>1450</v>
      </c>
      <c r="H662">
        <v>4.120629880000001</v>
      </c>
      <c r="I662" t="str">
        <f>IF(Inventory[[#This Row],[METAL]] = "925 Silver",  "7113.11.00"," 7113.19.00")</f>
        <v>7113.11.00</v>
      </c>
      <c r="J662" t="str">
        <f>IF(Inventory[[#This Row],[METAL]]= "925 Silver", "7113.11.10.00"," 7113.19.10.00")</f>
        <v>7113.11.10.00</v>
      </c>
      <c r="K662" t="str">
        <f>IF(Inventory[[#This Row],[METAL]] = "925 Silver",  "7113.11.00"," 7113.19.00")</f>
        <v>7113.11.00</v>
      </c>
      <c r="L662" s="106" t="str">
        <f>PROPER(Inventory[[#This Row],[METAL]] &amp; " " &amp; Inventory[[#This Row],[Item Type]])</f>
        <v>925 Silver Pendant</v>
      </c>
      <c r="M662" s="106" t="str">
        <f>IFERROR(VLOOKUP(Inventory[[#This Row],[Short Description]],Map!$G$12:$H$32,2,FALSE), IF(F661 = "925 Silver", "7113.11.10.00", "7113.19.29.00"))</f>
        <v>7113.11.10.00</v>
      </c>
      <c r="N662" s="106" t="str">
        <f>Inventory[[#This Row],[ASIN]] &amp; " " &amp; Inventory[[#This Row],[Short Description]]</f>
        <v>B082BDB7X8 Pendant - Letter - Q</v>
      </c>
      <c r="O662" s="33">
        <f>Inventory[[#This Row],[Total Price GBP]]/ EURtoGBP</f>
        <v>4.6774047550129696</v>
      </c>
      <c r="P662" s="33">
        <f>Inventory[[#This Row],[Total Price GBP]]/USDtoGBP</f>
        <v>5.6486989827041905</v>
      </c>
      <c r="Q662" s="33">
        <f>Inventory[[#This Row],[Total Price GBP]]/ CADtoGBP</f>
        <v>7.2306594160555777</v>
      </c>
      <c r="R662" s="33">
        <f>Inventory[[#This Row],[Total Price GBP]]/AUDtoGBP</f>
        <v>7.401088224728789</v>
      </c>
      <c r="S662" s="33">
        <f>IFERROR(VLOOKUP(Inventory[[#This Row],[Assigned Item SKU]],skuQuantity[#All],2,FALSE),0)</f>
        <v>0</v>
      </c>
      <c r="T662" s="33" t="str">
        <f>PROPER(Inventory[[#This Row],[METAL]] &amp; " " &amp; Inventory[[#This Row],[Item Type]])</f>
        <v>925 Silver Pendant</v>
      </c>
      <c r="U662" s="33">
        <f>Inventory[[#This Row],[Quantity]]*Inventory[[#This Row],[Weight (g)]]</f>
        <v>0</v>
      </c>
      <c r="V662" s="33">
        <f>Inventory[[#This Row],[Total Price GBP]]*Inventory[[#This Row],[Quantity]]</f>
        <v>0</v>
      </c>
      <c r="W662" s="33">
        <f>Inventory[[#This Row],[Total Cost GBP]]/EURtoGBP</f>
        <v>0</v>
      </c>
      <c r="X662" s="33">
        <f>Inventory[[#This Row],[Total Cost GBP]]/USDtoGBP</f>
        <v>0</v>
      </c>
      <c r="Y662" s="33">
        <f>Inventory[[#This Row],[Total Cost GBP]]/CADtoGBP</f>
        <v>0</v>
      </c>
      <c r="Z662" s="33">
        <f>Inventory[[#This Row],[Total Cost GBP]]*AUDtoGBP</f>
        <v>0</v>
      </c>
      <c r="AA662" s="33"/>
      <c r="AB662" s="33"/>
    </row>
    <row r="663" spans="1:28" x14ac:dyDescent="0.25">
      <c r="A663" t="s">
        <v>1562</v>
      </c>
      <c r="B663" t="s">
        <v>1563</v>
      </c>
      <c r="C663" t="s">
        <v>113</v>
      </c>
      <c r="D663" t="s">
        <v>1564</v>
      </c>
      <c r="E663">
        <v>2.68</v>
      </c>
      <c r="F663" t="s">
        <v>116</v>
      </c>
      <c r="G663" t="s">
        <v>1450</v>
      </c>
      <c r="H663">
        <v>5.6200323100000009</v>
      </c>
      <c r="I663" t="str">
        <f>IF(Inventory[[#This Row],[METAL]] = "925 Silver",  "7113.11.00"," 7113.19.00")</f>
        <v>7113.11.00</v>
      </c>
      <c r="J663" t="str">
        <f>IF(Inventory[[#This Row],[METAL]]= "925 Silver", "7113.11.10.00"," 7113.19.10.00")</f>
        <v>7113.11.10.00</v>
      </c>
      <c r="K663" t="str">
        <f>IF(Inventory[[#This Row],[METAL]] = "925 Silver",  "7113.11.00"," 7113.19.00")</f>
        <v>7113.11.00</v>
      </c>
      <c r="L663" s="106" t="str">
        <f>PROPER(Inventory[[#This Row],[METAL]] &amp; " " &amp; Inventory[[#This Row],[Item Type]])</f>
        <v>925 Silver Pendant</v>
      </c>
      <c r="M663" s="106" t="str">
        <f>IFERROR(VLOOKUP(Inventory[[#This Row],[Short Description]],Map!$G$12:$H$32,2,FALSE), IF(F662 = "925 Silver", "7113.11.10.00", "7113.19.29.00"))</f>
        <v>7113.11.10.00</v>
      </c>
      <c r="N663" s="106" t="str">
        <f>Inventory[[#This Row],[ASIN]] &amp; " " &amp; Inventory[[#This Row],[Short Description]]</f>
        <v>B082BBPN73 Pendant - Letter - R</v>
      </c>
      <c r="O663" s="33">
        <f>Inventory[[#This Row],[Total Price GBP]]/ EURtoGBP</f>
        <v>6.3794047550129696</v>
      </c>
      <c r="P663" s="33">
        <f>Inventory[[#This Row],[Total Price GBP]]/USDtoGBP</f>
        <v>7.7041306103089457</v>
      </c>
      <c r="Q663" s="33">
        <f>Inventory[[#This Row],[Total Price GBP]]/ CADtoGBP</f>
        <v>9.8617300568713233</v>
      </c>
      <c r="R663" s="33">
        <f>Inventory[[#This Row],[Total Price GBP]]/AUDtoGBP</f>
        <v>10.094173988792299</v>
      </c>
      <c r="S663" s="33">
        <f>IFERROR(VLOOKUP(Inventory[[#This Row],[Assigned Item SKU]],skuQuantity[#All],2,FALSE),0)</f>
        <v>0</v>
      </c>
      <c r="T663" s="33" t="str">
        <f>PROPER(Inventory[[#This Row],[METAL]] &amp; " " &amp; Inventory[[#This Row],[Item Type]])</f>
        <v>925 Silver Pendant</v>
      </c>
      <c r="U663" s="33">
        <f>Inventory[[#This Row],[Quantity]]*Inventory[[#This Row],[Weight (g)]]</f>
        <v>0</v>
      </c>
      <c r="V663" s="33">
        <f>Inventory[[#This Row],[Total Price GBP]]*Inventory[[#This Row],[Quantity]]</f>
        <v>0</v>
      </c>
      <c r="W663" s="33">
        <f>Inventory[[#This Row],[Total Cost GBP]]/EURtoGBP</f>
        <v>0</v>
      </c>
      <c r="X663" s="33">
        <f>Inventory[[#This Row],[Total Cost GBP]]/USDtoGBP</f>
        <v>0</v>
      </c>
      <c r="Y663" s="33">
        <f>Inventory[[#This Row],[Total Cost GBP]]/CADtoGBP</f>
        <v>0</v>
      </c>
      <c r="Z663" s="33">
        <f>Inventory[[#This Row],[Total Cost GBP]]*AUDtoGBP</f>
        <v>0</v>
      </c>
      <c r="AA663" s="33"/>
      <c r="AB663" s="33"/>
    </row>
    <row r="664" spans="1:28" x14ac:dyDescent="0.25">
      <c r="A664" t="s">
        <v>1565</v>
      </c>
      <c r="B664" t="s">
        <v>1566</v>
      </c>
      <c r="C664" t="s">
        <v>113</v>
      </c>
      <c r="D664" t="s">
        <v>1567</v>
      </c>
      <c r="E664">
        <v>2.4500000000000002</v>
      </c>
      <c r="F664" t="s">
        <v>116</v>
      </c>
      <c r="G664" t="s">
        <v>1450</v>
      </c>
      <c r="H664">
        <v>5.1540018250000008</v>
      </c>
      <c r="I664" t="str">
        <f>IF(Inventory[[#This Row],[METAL]] = "925 Silver",  "7113.11.00"," 7113.19.00")</f>
        <v>7113.11.00</v>
      </c>
      <c r="J664" t="str">
        <f>IF(Inventory[[#This Row],[METAL]]= "925 Silver", "7113.11.10.00"," 7113.19.10.00")</f>
        <v>7113.11.10.00</v>
      </c>
      <c r="K664" t="str">
        <f>IF(Inventory[[#This Row],[METAL]] = "925 Silver",  "7113.11.00"," 7113.19.00")</f>
        <v>7113.11.00</v>
      </c>
      <c r="L664" s="106" t="str">
        <f>PROPER(Inventory[[#This Row],[METAL]] &amp; " " &amp; Inventory[[#This Row],[Item Type]])</f>
        <v>925 Silver Pendant</v>
      </c>
      <c r="M664" s="106" t="str">
        <f>IFERROR(VLOOKUP(Inventory[[#This Row],[Short Description]],Map!$G$12:$H$32,2,FALSE), IF(F663 = "925 Silver", "7113.11.10.00", "7113.19.29.00"))</f>
        <v>7113.11.10.00</v>
      </c>
      <c r="N664" s="106" t="str">
        <f>Inventory[[#This Row],[ASIN]] &amp; " " &amp; Inventory[[#This Row],[Short Description]]</f>
        <v>B082BCKF59 Pendant - Letter - S</v>
      </c>
      <c r="O664" s="33">
        <f>Inventory[[#This Row],[Total Price GBP]]/ EURtoGBP</f>
        <v>5.8504047550129696</v>
      </c>
      <c r="P664" s="33">
        <f>Inventory[[#This Row],[Total Price GBP]]/USDtoGBP</f>
        <v>7.0652802395669276</v>
      </c>
      <c r="Q664" s="33">
        <f>Inventory[[#This Row],[Total Price GBP]]/ CADtoGBP</f>
        <v>9.043964857698862</v>
      </c>
      <c r="R664" s="33">
        <f>Inventory[[#This Row],[Total Price GBP]]/AUDtoGBP</f>
        <v>9.2571338188806678</v>
      </c>
      <c r="S664" s="33">
        <f>IFERROR(VLOOKUP(Inventory[[#This Row],[Assigned Item SKU]],skuQuantity[#All],2,FALSE),0)</f>
        <v>0</v>
      </c>
      <c r="T664" s="33" t="str">
        <f>PROPER(Inventory[[#This Row],[METAL]] &amp; " " &amp; Inventory[[#This Row],[Item Type]])</f>
        <v>925 Silver Pendant</v>
      </c>
      <c r="U664" s="33">
        <f>Inventory[[#This Row],[Quantity]]*Inventory[[#This Row],[Weight (g)]]</f>
        <v>0</v>
      </c>
      <c r="V664" s="33">
        <f>Inventory[[#This Row],[Total Price GBP]]*Inventory[[#This Row],[Quantity]]</f>
        <v>0</v>
      </c>
      <c r="W664" s="33">
        <f>Inventory[[#This Row],[Total Cost GBP]]/EURtoGBP</f>
        <v>0</v>
      </c>
      <c r="X664" s="33">
        <f>Inventory[[#This Row],[Total Cost GBP]]/USDtoGBP</f>
        <v>0</v>
      </c>
      <c r="Y664" s="33">
        <f>Inventory[[#This Row],[Total Cost GBP]]/CADtoGBP</f>
        <v>0</v>
      </c>
      <c r="Z664" s="33">
        <f>Inventory[[#This Row],[Total Cost GBP]]*AUDtoGBP</f>
        <v>0</v>
      </c>
      <c r="AA664" s="33"/>
      <c r="AB664" s="33"/>
    </row>
    <row r="665" spans="1:28" x14ac:dyDescent="0.25">
      <c r="A665" t="s">
        <v>1568</v>
      </c>
      <c r="B665" t="s">
        <v>1569</v>
      </c>
      <c r="C665" t="s">
        <v>113</v>
      </c>
      <c r="D665" t="s">
        <v>1570</v>
      </c>
      <c r="E665">
        <v>2.23</v>
      </c>
      <c r="F665" t="s">
        <v>116</v>
      </c>
      <c r="G665" t="s">
        <v>1450</v>
      </c>
      <c r="H665">
        <v>4.7082335349999997</v>
      </c>
      <c r="I665" t="str">
        <f>IF(Inventory[[#This Row],[METAL]] = "925 Silver",  "7113.11.00"," 7113.19.00")</f>
        <v>7113.11.00</v>
      </c>
      <c r="J665" t="str">
        <f>IF(Inventory[[#This Row],[METAL]]= "925 Silver", "7113.11.10.00"," 7113.19.10.00")</f>
        <v>7113.11.10.00</v>
      </c>
      <c r="K665" t="str">
        <f>IF(Inventory[[#This Row],[METAL]] = "925 Silver",  "7113.11.00"," 7113.19.00")</f>
        <v>7113.11.00</v>
      </c>
      <c r="L665" s="106" t="str">
        <f>PROPER(Inventory[[#This Row],[METAL]] &amp; " " &amp; Inventory[[#This Row],[Item Type]])</f>
        <v>925 Silver Pendant</v>
      </c>
      <c r="M665" s="106" t="str">
        <f>IFERROR(VLOOKUP(Inventory[[#This Row],[Short Description]],Map!$G$12:$H$32,2,FALSE), IF(F664 = "925 Silver", "7113.11.10.00", "7113.19.29.00"))</f>
        <v>7113.11.10.00</v>
      </c>
      <c r="N665" s="106" t="str">
        <f>Inventory[[#This Row],[ASIN]] &amp; " " &amp; Inventory[[#This Row],[Short Description]]</f>
        <v>B082BBSFKK Pendant - Letter - T</v>
      </c>
      <c r="O665" s="33">
        <f>Inventory[[#This Row],[Total Price GBP]]/ EURtoGBP</f>
        <v>5.3444047550129685</v>
      </c>
      <c r="P665" s="33">
        <f>Inventory[[#This Row],[Total Price GBP]]/USDtoGBP</f>
        <v>6.454205971900647</v>
      </c>
      <c r="Q665" s="33">
        <f>Inventory[[#This Row],[Total Price GBP]]/ CADtoGBP</f>
        <v>8.2617546671860715</v>
      </c>
      <c r="R665" s="33">
        <f>Inventory[[#This Row],[Total Price GBP]]/AUDtoGBP</f>
        <v>8.4564866998347572</v>
      </c>
      <c r="S665" s="33">
        <f>IFERROR(VLOOKUP(Inventory[[#This Row],[Assigned Item SKU]],skuQuantity[#All],2,FALSE),0)</f>
        <v>0</v>
      </c>
      <c r="T665" s="33" t="str">
        <f>PROPER(Inventory[[#This Row],[METAL]] &amp; " " &amp; Inventory[[#This Row],[Item Type]])</f>
        <v>925 Silver Pendant</v>
      </c>
      <c r="U665" s="33">
        <f>Inventory[[#This Row],[Quantity]]*Inventory[[#This Row],[Weight (g)]]</f>
        <v>0</v>
      </c>
      <c r="V665" s="33">
        <f>Inventory[[#This Row],[Total Price GBP]]*Inventory[[#This Row],[Quantity]]</f>
        <v>0</v>
      </c>
      <c r="W665" s="33">
        <f>Inventory[[#This Row],[Total Cost GBP]]/EURtoGBP</f>
        <v>0</v>
      </c>
      <c r="X665" s="33">
        <f>Inventory[[#This Row],[Total Cost GBP]]/USDtoGBP</f>
        <v>0</v>
      </c>
      <c r="Y665" s="33">
        <f>Inventory[[#This Row],[Total Cost GBP]]/CADtoGBP</f>
        <v>0</v>
      </c>
      <c r="Z665" s="33">
        <f>Inventory[[#This Row],[Total Cost GBP]]*AUDtoGBP</f>
        <v>0</v>
      </c>
      <c r="AA665" s="33"/>
      <c r="AB665" s="33"/>
    </row>
    <row r="666" spans="1:28" x14ac:dyDescent="0.25">
      <c r="A666" t="s">
        <v>1571</v>
      </c>
      <c r="B666" t="s">
        <v>1572</v>
      </c>
      <c r="C666" t="s">
        <v>113</v>
      </c>
      <c r="D666" t="s">
        <v>1573</v>
      </c>
      <c r="E666">
        <v>2.34</v>
      </c>
      <c r="F666" t="s">
        <v>116</v>
      </c>
      <c r="G666" t="s">
        <v>1450</v>
      </c>
      <c r="H666">
        <v>4.9311176799999998</v>
      </c>
      <c r="I666" t="str">
        <f>IF(Inventory[[#This Row],[METAL]] = "925 Silver",  "7113.11.00"," 7113.19.00")</f>
        <v>7113.11.00</v>
      </c>
      <c r="J666" t="str">
        <f>IF(Inventory[[#This Row],[METAL]]= "925 Silver", "7113.11.10.00"," 7113.19.10.00")</f>
        <v>7113.11.10.00</v>
      </c>
      <c r="K666" t="str">
        <f>IF(Inventory[[#This Row],[METAL]] = "925 Silver",  "7113.11.00"," 7113.19.00")</f>
        <v>7113.11.00</v>
      </c>
      <c r="L666" s="106" t="str">
        <f>PROPER(Inventory[[#This Row],[METAL]] &amp; " " &amp; Inventory[[#This Row],[Item Type]])</f>
        <v>925 Silver Pendant</v>
      </c>
      <c r="M666" s="106" t="str">
        <f>IFERROR(VLOOKUP(Inventory[[#This Row],[Short Description]],Map!$G$12:$H$32,2,FALSE), IF(F665 = "925 Silver", "7113.11.10.00", "7113.19.29.00"))</f>
        <v>7113.11.10.00</v>
      </c>
      <c r="N666" s="106" t="str">
        <f>Inventory[[#This Row],[ASIN]] &amp; " " &amp; Inventory[[#This Row],[Short Description]]</f>
        <v>B082BCDTHV Pendant - Letter - U</v>
      </c>
      <c r="O666" s="33">
        <f>Inventory[[#This Row],[Total Price GBP]]/ EURtoGBP</f>
        <v>5.5974047550129686</v>
      </c>
      <c r="P666" s="33">
        <f>Inventory[[#This Row],[Total Price GBP]]/USDtoGBP</f>
        <v>6.7597431057337865</v>
      </c>
      <c r="Q666" s="33">
        <f>Inventory[[#This Row],[Total Price GBP]]/ CADtoGBP</f>
        <v>8.6528597624424659</v>
      </c>
      <c r="R666" s="33">
        <f>Inventory[[#This Row],[Total Price GBP]]/AUDtoGBP</f>
        <v>8.8568102593577116</v>
      </c>
      <c r="S666" s="33">
        <f>IFERROR(VLOOKUP(Inventory[[#This Row],[Assigned Item SKU]],skuQuantity[#All],2,FALSE),0)</f>
        <v>0</v>
      </c>
      <c r="T666" s="33" t="str">
        <f>PROPER(Inventory[[#This Row],[METAL]] &amp; " " &amp; Inventory[[#This Row],[Item Type]])</f>
        <v>925 Silver Pendant</v>
      </c>
      <c r="U666" s="33">
        <f>Inventory[[#This Row],[Quantity]]*Inventory[[#This Row],[Weight (g)]]</f>
        <v>0</v>
      </c>
      <c r="V666" s="33">
        <f>Inventory[[#This Row],[Total Price GBP]]*Inventory[[#This Row],[Quantity]]</f>
        <v>0</v>
      </c>
      <c r="W666" s="33">
        <f>Inventory[[#This Row],[Total Cost GBP]]/EURtoGBP</f>
        <v>0</v>
      </c>
      <c r="X666" s="33">
        <f>Inventory[[#This Row],[Total Cost GBP]]/USDtoGBP</f>
        <v>0</v>
      </c>
      <c r="Y666" s="33">
        <f>Inventory[[#This Row],[Total Cost GBP]]/CADtoGBP</f>
        <v>0</v>
      </c>
      <c r="Z666" s="33">
        <f>Inventory[[#This Row],[Total Cost GBP]]*AUDtoGBP</f>
        <v>0</v>
      </c>
      <c r="AA666" s="33"/>
      <c r="AB666" s="33"/>
    </row>
    <row r="667" spans="1:28" x14ac:dyDescent="0.25">
      <c r="A667" t="s">
        <v>1574</v>
      </c>
      <c r="B667" t="s">
        <v>1575</v>
      </c>
      <c r="C667" t="s">
        <v>113</v>
      </c>
      <c r="D667" t="s">
        <v>1576</v>
      </c>
      <c r="E667">
        <v>3.07</v>
      </c>
      <c r="F667" t="s">
        <v>116</v>
      </c>
      <c r="G667" t="s">
        <v>1450</v>
      </c>
      <c r="H667">
        <v>6.4102579149999999</v>
      </c>
      <c r="I667" t="str">
        <f>IF(Inventory[[#This Row],[METAL]] = "925 Silver",  "7113.11.00"," 7113.19.00")</f>
        <v>7113.11.00</v>
      </c>
      <c r="J667" t="str">
        <f>IF(Inventory[[#This Row],[METAL]]= "925 Silver", "7113.11.10.00"," 7113.19.10.00")</f>
        <v>7113.11.10.00</v>
      </c>
      <c r="K667" t="str">
        <f>IF(Inventory[[#This Row],[METAL]] = "925 Silver",  "7113.11.00"," 7113.19.00")</f>
        <v>7113.11.00</v>
      </c>
      <c r="L667" s="106" t="str">
        <f>PROPER(Inventory[[#This Row],[METAL]] &amp; " " &amp; Inventory[[#This Row],[Item Type]])</f>
        <v>925 Silver Pendant</v>
      </c>
      <c r="M667" s="106" t="str">
        <f>IFERROR(VLOOKUP(Inventory[[#This Row],[Short Description]],Map!$G$12:$H$32,2,FALSE), IF(F666 = "925 Silver", "7113.11.10.00", "7113.19.29.00"))</f>
        <v>7113.11.10.00</v>
      </c>
      <c r="N667" s="106" t="str">
        <f>Inventory[[#This Row],[ASIN]] &amp; " " &amp; Inventory[[#This Row],[Short Description]]</f>
        <v>B082BCLWBF Pendant - Letter - V</v>
      </c>
      <c r="O667" s="33">
        <f>Inventory[[#This Row],[Total Price GBP]]/ EURtoGBP</f>
        <v>7.2764047550129689</v>
      </c>
      <c r="P667" s="33">
        <f>Inventory[[#This Row],[Total Price GBP]]/USDtoGBP</f>
        <v>8.7873986302628033</v>
      </c>
      <c r="Q667" s="33">
        <f>Inventory[[#This Row],[Total Price GBP]]/ CADtoGBP</f>
        <v>11.24837539459854</v>
      </c>
      <c r="R667" s="33">
        <f>Inventory[[#This Row],[Total Price GBP]]/AUDtoGBP</f>
        <v>11.513502972555498</v>
      </c>
      <c r="S667" s="33">
        <f>IFERROR(VLOOKUP(Inventory[[#This Row],[Assigned Item SKU]],skuQuantity[#All],2,FALSE),0)</f>
        <v>0</v>
      </c>
      <c r="T667" s="33" t="str">
        <f>PROPER(Inventory[[#This Row],[METAL]] &amp; " " &amp; Inventory[[#This Row],[Item Type]])</f>
        <v>925 Silver Pendant</v>
      </c>
      <c r="U667" s="33">
        <f>Inventory[[#This Row],[Quantity]]*Inventory[[#This Row],[Weight (g)]]</f>
        <v>0</v>
      </c>
      <c r="V667" s="33">
        <f>Inventory[[#This Row],[Total Price GBP]]*Inventory[[#This Row],[Quantity]]</f>
        <v>0</v>
      </c>
      <c r="W667" s="33">
        <f>Inventory[[#This Row],[Total Cost GBP]]/EURtoGBP</f>
        <v>0</v>
      </c>
      <c r="X667" s="33">
        <f>Inventory[[#This Row],[Total Cost GBP]]/USDtoGBP</f>
        <v>0</v>
      </c>
      <c r="Y667" s="33">
        <f>Inventory[[#This Row],[Total Cost GBP]]/CADtoGBP</f>
        <v>0</v>
      </c>
      <c r="Z667" s="33">
        <f>Inventory[[#This Row],[Total Cost GBP]]*AUDtoGBP</f>
        <v>0</v>
      </c>
      <c r="AA667" s="33"/>
      <c r="AB667" s="33"/>
    </row>
    <row r="668" spans="1:28" x14ac:dyDescent="0.25">
      <c r="A668" t="s">
        <v>1577</v>
      </c>
      <c r="B668" t="s">
        <v>1578</v>
      </c>
      <c r="C668" t="s">
        <v>113</v>
      </c>
      <c r="D668" t="s">
        <v>1579</v>
      </c>
      <c r="E668">
        <v>2.95</v>
      </c>
      <c r="F668" t="s">
        <v>116</v>
      </c>
      <c r="G668" t="s">
        <v>1450</v>
      </c>
      <c r="H668">
        <v>6.1671115750000007</v>
      </c>
      <c r="I668" t="str">
        <f>IF(Inventory[[#This Row],[METAL]] = "925 Silver",  "7113.11.00"," 7113.19.00")</f>
        <v>7113.11.00</v>
      </c>
      <c r="J668" t="str">
        <f>IF(Inventory[[#This Row],[METAL]]= "925 Silver", "7113.11.10.00"," 7113.19.10.00")</f>
        <v>7113.11.10.00</v>
      </c>
      <c r="K668" t="str">
        <f>IF(Inventory[[#This Row],[METAL]] = "925 Silver",  "7113.11.00"," 7113.19.00")</f>
        <v>7113.11.00</v>
      </c>
      <c r="L668" s="106" t="str">
        <f>PROPER(Inventory[[#This Row],[METAL]] &amp; " " &amp; Inventory[[#This Row],[Item Type]])</f>
        <v>925 Silver Pendant</v>
      </c>
      <c r="M668" s="106" t="str">
        <f>IFERROR(VLOOKUP(Inventory[[#This Row],[Short Description]],Map!$G$12:$H$32,2,FALSE), IF(F667 = "925 Silver", "7113.11.10.00", "7113.19.29.00"))</f>
        <v>7113.11.10.00</v>
      </c>
      <c r="N668" s="106" t="str">
        <f>Inventory[[#This Row],[ASIN]] &amp; " " &amp; Inventory[[#This Row],[Short Description]]</f>
        <v>B082BBDK8Z Pendant - Letter - W</v>
      </c>
      <c r="O668" s="33">
        <f>Inventory[[#This Row],[Total Price GBP]]/ EURtoGBP</f>
        <v>7.00040475501297</v>
      </c>
      <c r="P668" s="33">
        <f>Inventory[[#This Row],[Total Price GBP]]/USDtoGBP</f>
        <v>8.4540853933539246</v>
      </c>
      <c r="Q668" s="33">
        <f>Inventory[[#This Row],[Total Price GBP]]/ CADtoGBP</f>
        <v>10.821715290682475</v>
      </c>
      <c r="R668" s="33">
        <f>Inventory[[#This Row],[Total Price GBP]]/AUDtoGBP</f>
        <v>11.076786362166823</v>
      </c>
      <c r="S668" s="33">
        <f>IFERROR(VLOOKUP(Inventory[[#This Row],[Assigned Item SKU]],skuQuantity[#All],2,FALSE),0)</f>
        <v>0</v>
      </c>
      <c r="T668" s="33" t="str">
        <f>PROPER(Inventory[[#This Row],[METAL]] &amp; " " &amp; Inventory[[#This Row],[Item Type]])</f>
        <v>925 Silver Pendant</v>
      </c>
      <c r="U668" s="33">
        <f>Inventory[[#This Row],[Quantity]]*Inventory[[#This Row],[Weight (g)]]</f>
        <v>0</v>
      </c>
      <c r="V668" s="33">
        <f>Inventory[[#This Row],[Total Price GBP]]*Inventory[[#This Row],[Quantity]]</f>
        <v>0</v>
      </c>
      <c r="W668" s="33">
        <f>Inventory[[#This Row],[Total Cost GBP]]/EURtoGBP</f>
        <v>0</v>
      </c>
      <c r="X668" s="33">
        <f>Inventory[[#This Row],[Total Cost GBP]]/USDtoGBP</f>
        <v>0</v>
      </c>
      <c r="Y668" s="33">
        <f>Inventory[[#This Row],[Total Cost GBP]]/CADtoGBP</f>
        <v>0</v>
      </c>
      <c r="Z668" s="33">
        <f>Inventory[[#This Row],[Total Cost GBP]]*AUDtoGBP</f>
        <v>0</v>
      </c>
      <c r="AA668" s="33"/>
      <c r="AB668" s="33"/>
    </row>
    <row r="669" spans="1:28" x14ac:dyDescent="0.25">
      <c r="A669" t="s">
        <v>1580</v>
      </c>
      <c r="B669" t="s">
        <v>1581</v>
      </c>
      <c r="C669" t="s">
        <v>113</v>
      </c>
      <c r="D669" t="s">
        <v>1582</v>
      </c>
      <c r="E669">
        <v>2.73</v>
      </c>
      <c r="F669" t="s">
        <v>116</v>
      </c>
      <c r="G669" t="s">
        <v>1450</v>
      </c>
      <c r="H669">
        <v>5.7213432850000006</v>
      </c>
      <c r="I669" t="str">
        <f>IF(Inventory[[#This Row],[METAL]] = "925 Silver",  "7113.11.00"," 7113.19.00")</f>
        <v>7113.11.00</v>
      </c>
      <c r="J669" t="str">
        <f>IF(Inventory[[#This Row],[METAL]]= "925 Silver", "7113.11.10.00"," 7113.19.10.00")</f>
        <v>7113.11.10.00</v>
      </c>
      <c r="K669" t="str">
        <f>IF(Inventory[[#This Row],[METAL]] = "925 Silver",  "7113.11.00"," 7113.19.00")</f>
        <v>7113.11.00</v>
      </c>
      <c r="L669" s="106" t="str">
        <f>PROPER(Inventory[[#This Row],[METAL]] &amp; " " &amp; Inventory[[#This Row],[Item Type]])</f>
        <v>925 Silver Pendant</v>
      </c>
      <c r="M669" s="106" t="str">
        <f>IFERROR(VLOOKUP(Inventory[[#This Row],[Short Description]],Map!$G$12:$H$32,2,FALSE), IF(F668 = "925 Silver", "7113.11.10.00", "7113.19.29.00"))</f>
        <v>7113.11.10.00</v>
      </c>
      <c r="N669" s="106" t="str">
        <f>Inventory[[#This Row],[ASIN]] &amp; " " &amp; Inventory[[#This Row],[Short Description]]</f>
        <v>B082BBRJ4F Pendant - Letter - X</v>
      </c>
      <c r="O669" s="33">
        <f>Inventory[[#This Row],[Total Price GBP]]/ EURtoGBP</f>
        <v>6.4944047550129698</v>
      </c>
      <c r="P669" s="33">
        <f>Inventory[[#This Row],[Total Price GBP]]/USDtoGBP</f>
        <v>7.8430111256876458</v>
      </c>
      <c r="Q669" s="33">
        <f>Inventory[[#This Row],[Total Price GBP]]/ CADtoGBP</f>
        <v>10.039505100169684</v>
      </c>
      <c r="R669" s="33">
        <f>Inventory[[#This Row],[Total Price GBP]]/AUDtoGBP</f>
        <v>10.276139243120914</v>
      </c>
      <c r="S669" s="33">
        <f>IFERROR(VLOOKUP(Inventory[[#This Row],[Assigned Item SKU]],skuQuantity[#All],2,FALSE),0)</f>
        <v>0</v>
      </c>
      <c r="T669" s="33" t="str">
        <f>PROPER(Inventory[[#This Row],[METAL]] &amp; " " &amp; Inventory[[#This Row],[Item Type]])</f>
        <v>925 Silver Pendant</v>
      </c>
      <c r="U669" s="33">
        <f>Inventory[[#This Row],[Quantity]]*Inventory[[#This Row],[Weight (g)]]</f>
        <v>0</v>
      </c>
      <c r="V669" s="33">
        <f>Inventory[[#This Row],[Total Price GBP]]*Inventory[[#This Row],[Quantity]]</f>
        <v>0</v>
      </c>
      <c r="W669" s="33">
        <f>Inventory[[#This Row],[Total Cost GBP]]/EURtoGBP</f>
        <v>0</v>
      </c>
      <c r="X669" s="33">
        <f>Inventory[[#This Row],[Total Cost GBP]]/USDtoGBP</f>
        <v>0</v>
      </c>
      <c r="Y669" s="33">
        <f>Inventory[[#This Row],[Total Cost GBP]]/CADtoGBP</f>
        <v>0</v>
      </c>
      <c r="Z669" s="33">
        <f>Inventory[[#This Row],[Total Cost GBP]]*AUDtoGBP</f>
        <v>0</v>
      </c>
      <c r="AA669" s="33"/>
      <c r="AB669" s="33"/>
    </row>
    <row r="670" spans="1:28" x14ac:dyDescent="0.25">
      <c r="A670" t="s">
        <v>1583</v>
      </c>
      <c r="B670" t="s">
        <v>1584</v>
      </c>
      <c r="C670" t="s">
        <v>113</v>
      </c>
      <c r="D670" t="s">
        <v>1585</v>
      </c>
      <c r="E670">
        <v>1.85</v>
      </c>
      <c r="F670" t="s">
        <v>116</v>
      </c>
      <c r="G670" t="s">
        <v>1450</v>
      </c>
      <c r="H670">
        <v>3.9382701250000007</v>
      </c>
      <c r="I670" t="str">
        <f>IF(Inventory[[#This Row],[METAL]] = "925 Silver",  "7113.11.00"," 7113.19.00")</f>
        <v>7113.11.00</v>
      </c>
      <c r="J670" t="str">
        <f>IF(Inventory[[#This Row],[METAL]]= "925 Silver", "7113.11.10.00"," 7113.19.10.00")</f>
        <v>7113.11.10.00</v>
      </c>
      <c r="K670" t="str">
        <f>IF(Inventory[[#This Row],[METAL]] = "925 Silver",  "7113.11.00"," 7113.19.00")</f>
        <v>7113.11.00</v>
      </c>
      <c r="L670" s="106" t="str">
        <f>PROPER(Inventory[[#This Row],[METAL]] &amp; " " &amp; Inventory[[#This Row],[Item Type]])</f>
        <v>925 Silver Pendant</v>
      </c>
      <c r="M670" s="106" t="str">
        <f>IFERROR(VLOOKUP(Inventory[[#This Row],[Short Description]],Map!$G$12:$H$32,2,FALSE), IF(F669 = "925 Silver", "7113.11.10.00", "7113.19.29.00"))</f>
        <v>7113.11.10.00</v>
      </c>
      <c r="N670" s="106" t="str">
        <f>Inventory[[#This Row],[ASIN]] &amp; " " &amp; Inventory[[#This Row],[Short Description]]</f>
        <v>B082BC9GCD Pendant - Letter - Y</v>
      </c>
      <c r="O670" s="33">
        <f>Inventory[[#This Row],[Total Price GBP]]/ EURtoGBP</f>
        <v>4.4704047550129697</v>
      </c>
      <c r="P670" s="33">
        <f>Inventory[[#This Row],[Total Price GBP]]/USDtoGBP</f>
        <v>5.3987140550225305</v>
      </c>
      <c r="Q670" s="33">
        <f>Inventory[[#This Row],[Total Price GBP]]/ CADtoGBP</f>
        <v>6.9106643381185267</v>
      </c>
      <c r="R670" s="33">
        <f>Inventory[[#This Row],[Total Price GBP]]/AUDtoGBP</f>
        <v>7.0735507669372808</v>
      </c>
      <c r="S670" s="33">
        <f>IFERROR(VLOOKUP(Inventory[[#This Row],[Assigned Item SKU]],skuQuantity[#All],2,FALSE),0)</f>
        <v>0</v>
      </c>
      <c r="T670" s="33" t="str">
        <f>PROPER(Inventory[[#This Row],[METAL]] &amp; " " &amp; Inventory[[#This Row],[Item Type]])</f>
        <v>925 Silver Pendant</v>
      </c>
      <c r="U670" s="33">
        <f>Inventory[[#This Row],[Quantity]]*Inventory[[#This Row],[Weight (g)]]</f>
        <v>0</v>
      </c>
      <c r="V670" s="33">
        <f>Inventory[[#This Row],[Total Price GBP]]*Inventory[[#This Row],[Quantity]]</f>
        <v>0</v>
      </c>
      <c r="W670" s="33">
        <f>Inventory[[#This Row],[Total Cost GBP]]/EURtoGBP</f>
        <v>0</v>
      </c>
      <c r="X670" s="33">
        <f>Inventory[[#This Row],[Total Cost GBP]]/USDtoGBP</f>
        <v>0</v>
      </c>
      <c r="Y670" s="33">
        <f>Inventory[[#This Row],[Total Cost GBP]]/CADtoGBP</f>
        <v>0</v>
      </c>
      <c r="Z670" s="33">
        <f>Inventory[[#This Row],[Total Cost GBP]]*AUDtoGBP</f>
        <v>0</v>
      </c>
      <c r="AA670" s="33"/>
      <c r="AB670" s="33"/>
    </row>
    <row r="671" spans="1:28" x14ac:dyDescent="0.25">
      <c r="A671" t="s">
        <v>1586</v>
      </c>
      <c r="B671" t="s">
        <v>1587</v>
      </c>
      <c r="C671" t="s">
        <v>113</v>
      </c>
      <c r="D671" t="s">
        <v>1588</v>
      </c>
      <c r="E671">
        <v>2.5</v>
      </c>
      <c r="F671" t="s">
        <v>116</v>
      </c>
      <c r="G671" t="s">
        <v>1450</v>
      </c>
      <c r="H671">
        <v>5.2553128000000005</v>
      </c>
      <c r="I671" t="str">
        <f>IF(Inventory[[#This Row],[METAL]] = "925 Silver",  "7113.11.00"," 7113.19.00")</f>
        <v>7113.11.00</v>
      </c>
      <c r="J671" t="str">
        <f>IF(Inventory[[#This Row],[METAL]]= "925 Silver", "7113.11.10.00"," 7113.19.10.00")</f>
        <v>7113.11.10.00</v>
      </c>
      <c r="K671" t="str">
        <f>IF(Inventory[[#This Row],[METAL]] = "925 Silver",  "7113.11.00"," 7113.19.00")</f>
        <v>7113.11.00</v>
      </c>
      <c r="L671" s="106" t="str">
        <f>PROPER(Inventory[[#This Row],[METAL]] &amp; " " &amp; Inventory[[#This Row],[Item Type]])</f>
        <v>925 Silver Pendant</v>
      </c>
      <c r="M671" s="106" t="str">
        <f>IFERROR(VLOOKUP(Inventory[[#This Row],[Short Description]],Map!$G$12:$H$32,2,FALSE), IF(F670 = "925 Silver", "7113.11.10.00", "7113.19.29.00"))</f>
        <v>7113.11.10.00</v>
      </c>
      <c r="N671" s="106" t="str">
        <f>Inventory[[#This Row],[ASIN]] &amp; " " &amp; Inventory[[#This Row],[Short Description]]</f>
        <v>B082BBKPRX Pendant - Letter - Z</v>
      </c>
      <c r="O671" s="33">
        <f>Inventory[[#This Row],[Total Price GBP]]/ EURtoGBP</f>
        <v>5.965404755012969</v>
      </c>
      <c r="P671" s="33">
        <f>Inventory[[#This Row],[Total Price GBP]]/USDtoGBP</f>
        <v>7.2041607549456268</v>
      </c>
      <c r="Q671" s="33">
        <f>Inventory[[#This Row],[Total Price GBP]]/ CADtoGBP</f>
        <v>9.221739900997223</v>
      </c>
      <c r="R671" s="33">
        <f>Inventory[[#This Row],[Total Price GBP]]/AUDtoGBP</f>
        <v>9.4390990732092828</v>
      </c>
      <c r="S671" s="33">
        <f>IFERROR(VLOOKUP(Inventory[[#This Row],[Assigned Item SKU]],skuQuantity[#All],2,FALSE),0)</f>
        <v>0</v>
      </c>
      <c r="T671" s="33" t="str">
        <f>PROPER(Inventory[[#This Row],[METAL]] &amp; " " &amp; Inventory[[#This Row],[Item Type]])</f>
        <v>925 Silver Pendant</v>
      </c>
      <c r="U671" s="33">
        <f>Inventory[[#This Row],[Quantity]]*Inventory[[#This Row],[Weight (g)]]</f>
        <v>0</v>
      </c>
      <c r="V671" s="33">
        <f>Inventory[[#This Row],[Total Price GBP]]*Inventory[[#This Row],[Quantity]]</f>
        <v>0</v>
      </c>
      <c r="W671" s="33">
        <f>Inventory[[#This Row],[Total Cost GBP]]/EURtoGBP</f>
        <v>0</v>
      </c>
      <c r="X671" s="33">
        <f>Inventory[[#This Row],[Total Cost GBP]]/USDtoGBP</f>
        <v>0</v>
      </c>
      <c r="Y671" s="33">
        <f>Inventory[[#This Row],[Total Cost GBP]]/CADtoGBP</f>
        <v>0</v>
      </c>
      <c r="Z671" s="33">
        <f>Inventory[[#This Row],[Total Cost GBP]]*AUDtoGBP</f>
        <v>0</v>
      </c>
      <c r="AA671" s="33"/>
      <c r="AB671" s="33"/>
    </row>
    <row r="672" spans="1:28" x14ac:dyDescent="0.25">
      <c r="A672" t="s">
        <v>1589</v>
      </c>
      <c r="B672" t="s">
        <v>1590</v>
      </c>
      <c r="C672" t="s">
        <v>114</v>
      </c>
      <c r="D672" t="s">
        <v>1591</v>
      </c>
      <c r="E672">
        <v>2.21</v>
      </c>
      <c r="F672" t="s">
        <v>116</v>
      </c>
      <c r="G672" t="s">
        <v>1450</v>
      </c>
      <c r="H672">
        <v>2.6297327572444602</v>
      </c>
      <c r="I672" t="str">
        <f>IF(Inventory[[#This Row],[METAL]] = "925 Silver",  "7113.11.00"," 7113.19.00")</f>
        <v>7113.11.00</v>
      </c>
      <c r="J672" t="str">
        <f>IF(Inventory[[#This Row],[METAL]]= "925 Silver", "7113.11.10.00"," 7113.19.10.00")</f>
        <v>7113.11.10.00</v>
      </c>
      <c r="K672" t="str">
        <f>IF(Inventory[[#This Row],[METAL]] = "925 Silver",  "7113.11.00"," 7113.19.00")</f>
        <v>7113.11.00</v>
      </c>
      <c r="L672" s="106" t="str">
        <f>PROPER(Inventory[[#This Row],[METAL]] &amp; " " &amp; Inventory[[#This Row],[Item Type]])</f>
        <v>925 Silver Pendant</v>
      </c>
      <c r="M672" s="106" t="str">
        <f>IFERROR(VLOOKUP(Inventory[[#This Row],[Short Description]],Map!$G$12:$H$32,2,FALSE), IF(F671 = "925 Silver", "7113.11.10.00", "7113.19.29.00"))</f>
        <v>7113.11.10.00</v>
      </c>
      <c r="N672" s="106" t="str">
        <f>Inventory[[#This Row],[ASIN]] &amp; " " &amp; Inventory[[#This Row],[Short Description]]</f>
        <v xml:space="preserve">B084SY1V7J Tree of Life Pendant - Yggdrasil </v>
      </c>
      <c r="O672" s="33">
        <f>Inventory[[#This Row],[Total Price GBP]]/ EURtoGBP</f>
        <v>2.9850592898065873</v>
      </c>
      <c r="P672" s="33">
        <f>Inventory[[#This Row],[Total Price GBP]]/USDtoGBP</f>
        <v>3.6049267182983842</v>
      </c>
      <c r="Q672" s="33">
        <f>Inventory[[#This Row],[Total Price GBP]]/ CADtoGBP</f>
        <v>4.6145134303786213</v>
      </c>
      <c r="R672" s="33">
        <f>Inventory[[#This Row],[Total Price GBP]]/AUDtoGBP</f>
        <v>4.7232788943969757</v>
      </c>
      <c r="S672" s="33">
        <f>IFERROR(VLOOKUP(Inventory[[#This Row],[Assigned Item SKU]],skuQuantity[#All],2,FALSE),0)</f>
        <v>0</v>
      </c>
      <c r="T672" s="33" t="str">
        <f>PROPER(Inventory[[#This Row],[METAL]] &amp; " " &amp; Inventory[[#This Row],[Item Type]])</f>
        <v>925 Silver Pendant</v>
      </c>
      <c r="U672" s="33">
        <f>Inventory[[#This Row],[Quantity]]*Inventory[[#This Row],[Weight (g)]]</f>
        <v>0</v>
      </c>
      <c r="V672" s="33">
        <f>Inventory[[#This Row],[Total Price GBP]]*Inventory[[#This Row],[Quantity]]</f>
        <v>0</v>
      </c>
      <c r="W672" s="33">
        <f>Inventory[[#This Row],[Total Cost GBP]]/EURtoGBP</f>
        <v>0</v>
      </c>
      <c r="X672" s="33">
        <f>Inventory[[#This Row],[Total Cost GBP]]/USDtoGBP</f>
        <v>0</v>
      </c>
      <c r="Y672" s="33">
        <f>Inventory[[#This Row],[Total Cost GBP]]/CADtoGBP</f>
        <v>0</v>
      </c>
      <c r="Z672" s="33">
        <f>Inventory[[#This Row],[Total Cost GBP]]*AUDtoGBP</f>
        <v>0</v>
      </c>
      <c r="AA672" s="33"/>
      <c r="AB672" s="33"/>
    </row>
    <row r="673" spans="1:28" x14ac:dyDescent="0.25">
      <c r="A673" t="s">
        <v>1592</v>
      </c>
      <c r="B673" t="s">
        <v>1593</v>
      </c>
      <c r="C673" t="s">
        <v>114</v>
      </c>
      <c r="D673" t="s">
        <v>1594</v>
      </c>
      <c r="E673">
        <v>2.93</v>
      </c>
      <c r="F673" t="s">
        <v>116</v>
      </c>
      <c r="G673" t="s">
        <v>1309</v>
      </c>
      <c r="H673">
        <v>4.7389504411269092</v>
      </c>
      <c r="I673" t="str">
        <f>IF(Inventory[[#This Row],[METAL]] = "925 Silver",  "7113.11.00"," 7113.19.00")</f>
        <v>7113.11.00</v>
      </c>
      <c r="J673" t="str">
        <f>IF(Inventory[[#This Row],[METAL]]= "925 Silver", "7113.11.10.00"," 7113.19.10.00")</f>
        <v>7113.11.10.00</v>
      </c>
      <c r="K673" t="str">
        <f>IF(Inventory[[#This Row],[METAL]] = "925 Silver",  "7113.11.00"," 7113.19.00")</f>
        <v>7113.11.00</v>
      </c>
      <c r="L673" s="106" t="str">
        <f>PROPER(Inventory[[#This Row],[METAL]] &amp; " " &amp; Inventory[[#This Row],[Item Type]])</f>
        <v>925 Silver Earrings</v>
      </c>
      <c r="M673" s="106" t="str">
        <f>IFERROR(VLOOKUP(Inventory[[#This Row],[Short Description]],Map!$G$12:$H$32,2,FALSE), IF(F672 = "925 Silver", "7113.11.10.00", "7113.19.29.00"))</f>
        <v>7113.11.10.00</v>
      </c>
      <c r="N673" s="106" t="str">
        <f>Inventory[[#This Row],[ASIN]] &amp; " " &amp; Inventory[[#This Row],[Short Description]]</f>
        <v>B083KMSZX9 Silver Earrings - Celtic Design- Drop/Hooks/Dangle - Irish Knot</v>
      </c>
      <c r="O673" s="33">
        <f>Inventory[[#This Row],[Total Price GBP]]/ EURtoGBP</f>
        <v>5.3792720949491857</v>
      </c>
      <c r="P673" s="33">
        <f>Inventory[[#This Row],[Total Price GBP]]/USDtoGBP</f>
        <v>6.4963137470330485</v>
      </c>
      <c r="Q673" s="33">
        <f>Inventory[[#This Row],[Total Price GBP]]/ CADtoGBP</f>
        <v>8.3156550399413725</v>
      </c>
      <c r="R673" s="33">
        <f>Inventory[[#This Row],[Total Price GBP]]/AUDtoGBP</f>
        <v>8.51165752052394</v>
      </c>
      <c r="S673" s="33">
        <f>IFERROR(VLOOKUP(Inventory[[#This Row],[Assigned Item SKU]],skuQuantity[#All],2,FALSE),0)</f>
        <v>0</v>
      </c>
      <c r="T673" s="33" t="str">
        <f>PROPER(Inventory[[#This Row],[METAL]] &amp; " " &amp; Inventory[[#This Row],[Item Type]])</f>
        <v>925 Silver Earrings</v>
      </c>
      <c r="U673" s="33">
        <f>Inventory[[#This Row],[Quantity]]*Inventory[[#This Row],[Weight (g)]]</f>
        <v>0</v>
      </c>
      <c r="V673" s="33">
        <f>Inventory[[#This Row],[Total Price GBP]]*Inventory[[#This Row],[Quantity]]</f>
        <v>0</v>
      </c>
      <c r="W673" s="33">
        <f>Inventory[[#This Row],[Total Cost GBP]]/EURtoGBP</f>
        <v>0</v>
      </c>
      <c r="X673" s="33">
        <f>Inventory[[#This Row],[Total Cost GBP]]/USDtoGBP</f>
        <v>0</v>
      </c>
      <c r="Y673" s="33">
        <f>Inventory[[#This Row],[Total Cost GBP]]/CADtoGBP</f>
        <v>0</v>
      </c>
      <c r="Z673" s="33">
        <f>Inventory[[#This Row],[Total Cost GBP]]*AUDtoGBP</f>
        <v>0</v>
      </c>
      <c r="AA673" s="33"/>
      <c r="AB673" s="33"/>
    </row>
    <row r="674" spans="1:28" x14ac:dyDescent="0.25">
      <c r="A674" t="s">
        <v>1595</v>
      </c>
      <c r="B674" t="s">
        <v>1596</v>
      </c>
      <c r="C674" t="s">
        <v>114</v>
      </c>
      <c r="D674" t="s">
        <v>1597</v>
      </c>
      <c r="E674">
        <v>2.74</v>
      </c>
      <c r="F674" t="s">
        <v>116</v>
      </c>
      <c r="G674" t="s">
        <v>1309</v>
      </c>
      <c r="H674">
        <v>4.6578266840545073</v>
      </c>
      <c r="I674" t="str">
        <f>IF(Inventory[[#This Row],[METAL]] = "925 Silver",  "7113.11.00"," 7113.19.00")</f>
        <v>7113.11.00</v>
      </c>
      <c r="J674" t="str">
        <f>IF(Inventory[[#This Row],[METAL]]= "925 Silver", "7113.11.10.00"," 7113.19.10.00")</f>
        <v>7113.11.10.00</v>
      </c>
      <c r="K674" t="str">
        <f>IF(Inventory[[#This Row],[METAL]] = "925 Silver",  "7113.11.00"," 7113.19.00")</f>
        <v>7113.11.00</v>
      </c>
      <c r="L674" s="106" t="str">
        <f>PROPER(Inventory[[#This Row],[METAL]] &amp; " " &amp; Inventory[[#This Row],[Item Type]])</f>
        <v>925 Silver Earrings</v>
      </c>
      <c r="M674" s="106" t="str">
        <f>IFERROR(VLOOKUP(Inventory[[#This Row],[Short Description]],Map!$G$12:$H$32,2,FALSE), IF(F673 = "925 Silver", "7113.11.10.00", "7113.19.29.00"))</f>
        <v>7113.11.10.00</v>
      </c>
      <c r="N674" s="106" t="str">
        <f>Inventory[[#This Row],[ASIN]] &amp; " " &amp; Inventory[[#This Row],[Short Description]]</f>
        <v>B083KN8J8Q Silver Earrings - Celtic Design- Drop/Hooks/Dangle</v>
      </c>
      <c r="O674" s="33">
        <f>Inventory[[#This Row],[Total Price GBP]]/ EURtoGBP</f>
        <v>5.2871869870590853</v>
      </c>
      <c r="P674" s="33">
        <f>Inventory[[#This Row],[Total Price GBP]]/USDtoGBP</f>
        <v>6.3851065536201768</v>
      </c>
      <c r="Q674" s="33">
        <f>Inventory[[#This Row],[Total Price GBP]]/ CADtoGBP</f>
        <v>8.1733034395735746</v>
      </c>
      <c r="R674" s="33">
        <f>Inventory[[#This Row],[Total Price GBP]]/AUDtoGBP</f>
        <v>8.365950650288287</v>
      </c>
      <c r="S674" s="33">
        <f>IFERROR(VLOOKUP(Inventory[[#This Row],[Assigned Item SKU]],skuQuantity[#All],2,FALSE),0)</f>
        <v>0</v>
      </c>
      <c r="T674" s="33" t="str">
        <f>PROPER(Inventory[[#This Row],[METAL]] &amp; " " &amp; Inventory[[#This Row],[Item Type]])</f>
        <v>925 Silver Earrings</v>
      </c>
      <c r="U674" s="33">
        <f>Inventory[[#This Row],[Quantity]]*Inventory[[#This Row],[Weight (g)]]</f>
        <v>0</v>
      </c>
      <c r="V674" s="33">
        <f>Inventory[[#This Row],[Total Price GBP]]*Inventory[[#This Row],[Quantity]]</f>
        <v>0</v>
      </c>
      <c r="W674" s="33">
        <f>Inventory[[#This Row],[Total Cost GBP]]/EURtoGBP</f>
        <v>0</v>
      </c>
      <c r="X674" s="33">
        <f>Inventory[[#This Row],[Total Cost GBP]]/USDtoGBP</f>
        <v>0</v>
      </c>
      <c r="Y674" s="33">
        <f>Inventory[[#This Row],[Total Cost GBP]]/CADtoGBP</f>
        <v>0</v>
      </c>
      <c r="Z674" s="33">
        <f>Inventory[[#This Row],[Total Cost GBP]]*AUDtoGBP</f>
        <v>0</v>
      </c>
      <c r="AA674" s="33"/>
      <c r="AB674" s="33"/>
    </row>
    <row r="675" spans="1:28" x14ac:dyDescent="0.25">
      <c r="A675" t="s">
        <v>1598</v>
      </c>
      <c r="B675" t="s">
        <v>1599</v>
      </c>
      <c r="C675" t="s">
        <v>114</v>
      </c>
      <c r="D675" t="s">
        <v>1600</v>
      </c>
      <c r="E675">
        <v>1.43</v>
      </c>
      <c r="F675" t="s">
        <v>116</v>
      </c>
      <c r="G675" t="s">
        <v>1309</v>
      </c>
      <c r="H675">
        <v>2.7514183928530627</v>
      </c>
      <c r="I675" t="str">
        <f>IF(Inventory[[#This Row],[METAL]] = "925 Silver",  "7113.11.00"," 7113.19.00")</f>
        <v>7113.11.00</v>
      </c>
      <c r="J675" t="str">
        <f>IF(Inventory[[#This Row],[METAL]]= "925 Silver", "7113.11.10.00"," 7113.19.10.00")</f>
        <v>7113.11.10.00</v>
      </c>
      <c r="K675" t="str">
        <f>IF(Inventory[[#This Row],[METAL]] = "925 Silver",  "7113.11.00"," 7113.19.00")</f>
        <v>7113.11.00</v>
      </c>
      <c r="L675" s="106" t="str">
        <f>PROPER(Inventory[[#This Row],[METAL]] &amp; " " &amp; Inventory[[#This Row],[Item Type]])</f>
        <v>925 Silver Earrings</v>
      </c>
      <c r="M675" s="106" t="str">
        <f>IFERROR(VLOOKUP(Inventory[[#This Row],[Short Description]],Map!$G$12:$H$32,2,FALSE), IF(F674 = "925 Silver", "7113.11.10.00", "7113.19.29.00"))</f>
        <v>7113.11.10.00</v>
      </c>
      <c r="N675" s="106" t="str">
        <f>Inventory[[#This Row],[ASIN]] &amp; " " &amp; Inventory[[#This Row],[Short Description]]</f>
        <v>B083KMC8K1 Silver Earrings - Celtic Design- Stud - Knot</v>
      </c>
      <c r="O675" s="33">
        <f>Inventory[[#This Row],[Total Price GBP]]/ EURtoGBP</f>
        <v>3.123186951641737</v>
      </c>
      <c r="P675" s="33">
        <f>Inventory[[#This Row],[Total Price GBP]]/USDtoGBP</f>
        <v>3.7717375084176914</v>
      </c>
      <c r="Q675" s="33">
        <f>Inventory[[#This Row],[Total Price GBP]]/ CADtoGBP</f>
        <v>4.828040830930318</v>
      </c>
      <c r="R675" s="33">
        <f>Inventory[[#This Row],[Total Price GBP]]/AUDtoGBP</f>
        <v>4.9418391997504534</v>
      </c>
      <c r="S675" s="33">
        <f>IFERROR(VLOOKUP(Inventory[[#This Row],[Assigned Item SKU]],skuQuantity[#All],2,FALSE),0)</f>
        <v>0</v>
      </c>
      <c r="T675" s="33" t="str">
        <f>PROPER(Inventory[[#This Row],[METAL]] &amp; " " &amp; Inventory[[#This Row],[Item Type]])</f>
        <v>925 Silver Earrings</v>
      </c>
      <c r="U675" s="33">
        <f>Inventory[[#This Row],[Quantity]]*Inventory[[#This Row],[Weight (g)]]</f>
        <v>0</v>
      </c>
      <c r="V675" s="33">
        <f>Inventory[[#This Row],[Total Price GBP]]*Inventory[[#This Row],[Quantity]]</f>
        <v>0</v>
      </c>
      <c r="W675" s="33">
        <f>Inventory[[#This Row],[Total Cost GBP]]/EURtoGBP</f>
        <v>0</v>
      </c>
      <c r="X675" s="33">
        <f>Inventory[[#This Row],[Total Cost GBP]]/USDtoGBP</f>
        <v>0</v>
      </c>
      <c r="Y675" s="33">
        <f>Inventory[[#This Row],[Total Cost GBP]]/CADtoGBP</f>
        <v>0</v>
      </c>
      <c r="Z675" s="33">
        <f>Inventory[[#This Row],[Total Cost GBP]]*AUDtoGBP</f>
        <v>0</v>
      </c>
      <c r="AA675" s="33"/>
      <c r="AB675" s="33"/>
    </row>
    <row r="676" spans="1:28" x14ac:dyDescent="0.25">
      <c r="A676" t="s">
        <v>1601</v>
      </c>
      <c r="B676" t="s">
        <v>1602</v>
      </c>
      <c r="C676" t="s">
        <v>114</v>
      </c>
      <c r="D676" t="s">
        <v>1603</v>
      </c>
      <c r="E676">
        <v>1</v>
      </c>
      <c r="F676" t="s">
        <v>116</v>
      </c>
      <c r="G676" t="s">
        <v>1309</v>
      </c>
      <c r="H676">
        <v>2.1024283362738472</v>
      </c>
      <c r="I676" t="str">
        <f>IF(Inventory[[#This Row],[METAL]] = "925 Silver",  "7113.11.00"," 7113.19.00")</f>
        <v>7113.11.00</v>
      </c>
      <c r="J676" t="str">
        <f>IF(Inventory[[#This Row],[METAL]]= "925 Silver", "7113.11.10.00"," 7113.19.10.00")</f>
        <v>7113.11.10.00</v>
      </c>
      <c r="K676" t="str">
        <f>IF(Inventory[[#This Row],[METAL]] = "925 Silver",  "7113.11.00"," 7113.19.00")</f>
        <v>7113.11.00</v>
      </c>
      <c r="L676" s="106" t="str">
        <f>PROPER(Inventory[[#This Row],[METAL]] &amp; " " &amp; Inventory[[#This Row],[Item Type]])</f>
        <v>925 Silver Earrings</v>
      </c>
      <c r="M676" s="106" t="str">
        <f>IFERROR(VLOOKUP(Inventory[[#This Row],[Short Description]],Map!$G$12:$H$32,2,FALSE), IF(F675 = "925 Silver", "7113.11.10.00", "7113.19.29.00"))</f>
        <v>7113.11.10.00</v>
      </c>
      <c r="N676" s="106" t="str">
        <f>Inventory[[#This Row],[ASIN]] &amp; " " &amp; Inventory[[#This Row],[Short Description]]</f>
        <v xml:space="preserve">B083KM8MTH Silver Earrings - Celtic Design- Stud </v>
      </c>
      <c r="O676" s="33">
        <f>Inventory[[#This Row],[Total Price GBP]]/ EURtoGBP</f>
        <v>2.386506088520937</v>
      </c>
      <c r="P676" s="33">
        <f>Inventory[[#This Row],[Total Price GBP]]/USDtoGBP</f>
        <v>2.8820799611147172</v>
      </c>
      <c r="Q676" s="33">
        <f>Inventory[[#This Row],[Total Price GBP]]/ CADtoGBP</f>
        <v>3.6892280279879328</v>
      </c>
      <c r="R676" s="33">
        <f>Inventory[[#This Row],[Total Price GBP]]/AUDtoGBP</f>
        <v>3.7761842378652331</v>
      </c>
      <c r="S676" s="33">
        <f>IFERROR(VLOOKUP(Inventory[[#This Row],[Assigned Item SKU]],skuQuantity[#All],2,FALSE),0)</f>
        <v>0</v>
      </c>
      <c r="T676" s="33" t="str">
        <f>PROPER(Inventory[[#This Row],[METAL]] &amp; " " &amp; Inventory[[#This Row],[Item Type]])</f>
        <v>925 Silver Earrings</v>
      </c>
      <c r="U676" s="33">
        <f>Inventory[[#This Row],[Quantity]]*Inventory[[#This Row],[Weight (g)]]</f>
        <v>0</v>
      </c>
      <c r="V676" s="33">
        <f>Inventory[[#This Row],[Total Price GBP]]*Inventory[[#This Row],[Quantity]]</f>
        <v>0</v>
      </c>
      <c r="W676" s="33">
        <f>Inventory[[#This Row],[Total Cost GBP]]/EURtoGBP</f>
        <v>0</v>
      </c>
      <c r="X676" s="33">
        <f>Inventory[[#This Row],[Total Cost GBP]]/USDtoGBP</f>
        <v>0</v>
      </c>
      <c r="Y676" s="33">
        <f>Inventory[[#This Row],[Total Cost GBP]]/CADtoGBP</f>
        <v>0</v>
      </c>
      <c r="Z676" s="33">
        <f>Inventory[[#This Row],[Total Cost GBP]]*AUDtoGBP</f>
        <v>0</v>
      </c>
      <c r="AA676" s="33"/>
      <c r="AB676" s="33"/>
    </row>
    <row r="677" spans="1:28" x14ac:dyDescent="0.25">
      <c r="A677" t="s">
        <v>1604</v>
      </c>
      <c r="B677" t="s">
        <v>1605</v>
      </c>
      <c r="C677" t="s">
        <v>114</v>
      </c>
      <c r="D677" t="s">
        <v>1603</v>
      </c>
      <c r="E677">
        <v>2.02</v>
      </c>
      <c r="F677" t="s">
        <v>116</v>
      </c>
      <c r="G677" t="s">
        <v>1309</v>
      </c>
      <c r="H677">
        <v>3.3192846923598762</v>
      </c>
      <c r="I677" t="str">
        <f>IF(Inventory[[#This Row],[METAL]] = "925 Silver",  "7113.11.00"," 7113.19.00")</f>
        <v>7113.11.00</v>
      </c>
      <c r="J677" t="str">
        <f>IF(Inventory[[#This Row],[METAL]]= "925 Silver", "7113.11.10.00"," 7113.19.10.00")</f>
        <v>7113.11.10.00</v>
      </c>
      <c r="K677" t="str">
        <f>IF(Inventory[[#This Row],[METAL]] = "925 Silver",  "7113.11.00"," 7113.19.00")</f>
        <v>7113.11.00</v>
      </c>
      <c r="L677" s="106" t="str">
        <f>PROPER(Inventory[[#This Row],[METAL]] &amp; " " &amp; Inventory[[#This Row],[Item Type]])</f>
        <v>925 Silver Earrings</v>
      </c>
      <c r="M677" s="106" t="str">
        <f>IFERROR(VLOOKUP(Inventory[[#This Row],[Short Description]],Map!$G$12:$H$32,2,FALSE), IF(F676 = "925 Silver", "7113.11.10.00", "7113.19.29.00"))</f>
        <v>7113.11.10.00</v>
      </c>
      <c r="N677" s="106" t="str">
        <f>Inventory[[#This Row],[ASIN]] &amp; " " &amp; Inventory[[#This Row],[Short Description]]</f>
        <v xml:space="preserve">B083KLZKT1 Silver Earrings - Celtic Design- Stud </v>
      </c>
      <c r="O677" s="33">
        <f>Inventory[[#This Row],[Total Price GBP]]/ EURtoGBP</f>
        <v>3.7677827068724365</v>
      </c>
      <c r="P677" s="33">
        <f>Inventory[[#This Row],[Total Price GBP]]/USDtoGBP</f>
        <v>4.5501878623077934</v>
      </c>
      <c r="Q677" s="33">
        <f>Inventory[[#This Row],[Total Price GBP]]/ CADtoGBP</f>
        <v>5.8245020335049054</v>
      </c>
      <c r="R677" s="33">
        <f>Inventory[[#This Row],[Total Price GBP]]/AUDtoGBP</f>
        <v>5.9617872914000216</v>
      </c>
      <c r="S677" s="33">
        <f>IFERROR(VLOOKUP(Inventory[[#This Row],[Assigned Item SKU]],skuQuantity[#All],2,FALSE),0)</f>
        <v>0</v>
      </c>
      <c r="T677" s="33" t="str">
        <f>PROPER(Inventory[[#This Row],[METAL]] &amp; " " &amp; Inventory[[#This Row],[Item Type]])</f>
        <v>925 Silver Earrings</v>
      </c>
      <c r="U677" s="33">
        <f>Inventory[[#This Row],[Quantity]]*Inventory[[#This Row],[Weight (g)]]</f>
        <v>0</v>
      </c>
      <c r="V677" s="33">
        <f>Inventory[[#This Row],[Total Price GBP]]*Inventory[[#This Row],[Quantity]]</f>
        <v>0</v>
      </c>
      <c r="W677" s="33">
        <f>Inventory[[#This Row],[Total Cost GBP]]/EURtoGBP</f>
        <v>0</v>
      </c>
      <c r="X677" s="33">
        <f>Inventory[[#This Row],[Total Cost GBP]]/USDtoGBP</f>
        <v>0</v>
      </c>
      <c r="Y677" s="33">
        <f>Inventory[[#This Row],[Total Cost GBP]]/CADtoGBP</f>
        <v>0</v>
      </c>
      <c r="Z677" s="33">
        <f>Inventory[[#This Row],[Total Cost GBP]]*AUDtoGBP</f>
        <v>0</v>
      </c>
      <c r="AA677" s="33"/>
      <c r="AB677" s="33"/>
    </row>
    <row r="678" spans="1:28" x14ac:dyDescent="0.25">
      <c r="A678" t="s">
        <v>1606</v>
      </c>
      <c r="B678" t="s">
        <v>1607</v>
      </c>
      <c r="C678" t="s">
        <v>114</v>
      </c>
      <c r="D678" t="s">
        <v>1597</v>
      </c>
      <c r="E678">
        <v>3.93</v>
      </c>
      <c r="F678" t="s">
        <v>116</v>
      </c>
      <c r="G678" t="s">
        <v>1309</v>
      </c>
      <c r="H678">
        <v>6.1180543113577421</v>
      </c>
      <c r="I678" t="str">
        <f>IF(Inventory[[#This Row],[METAL]] = "925 Silver",  "7113.11.00"," 7113.19.00")</f>
        <v>7113.11.00</v>
      </c>
      <c r="J678" t="str">
        <f>IF(Inventory[[#This Row],[METAL]]= "925 Silver", "7113.11.10.00"," 7113.19.10.00")</f>
        <v>7113.11.10.00</v>
      </c>
      <c r="K678" t="str">
        <f>IF(Inventory[[#This Row],[METAL]] = "925 Silver",  "7113.11.00"," 7113.19.00")</f>
        <v>7113.11.00</v>
      </c>
      <c r="L678" s="106" t="str">
        <f>PROPER(Inventory[[#This Row],[METAL]] &amp; " " &amp; Inventory[[#This Row],[Item Type]])</f>
        <v>925 Silver Earrings</v>
      </c>
      <c r="M678" s="106" t="str">
        <f>IFERROR(VLOOKUP(Inventory[[#This Row],[Short Description]],Map!$G$12:$H$32,2,FALSE), IF(F677 = "925 Silver", "7113.11.10.00", "7113.19.29.00"))</f>
        <v>7113.11.10.00</v>
      </c>
      <c r="N678" s="106" t="str">
        <f>Inventory[[#This Row],[ASIN]] &amp; " " &amp; Inventory[[#This Row],[Short Description]]</f>
        <v>B083KM9FLZ Silver Earrings - Celtic Design- Drop/Hooks/Dangle</v>
      </c>
      <c r="O678" s="33">
        <f>Inventory[[#This Row],[Total Price GBP]]/ EURtoGBP</f>
        <v>6.9447189290808851</v>
      </c>
      <c r="P678" s="33">
        <f>Inventory[[#This Row],[Total Price GBP]]/USDtoGBP</f>
        <v>8.3868360350518678</v>
      </c>
      <c r="Q678" s="33">
        <f>Inventory[[#This Row],[Total Price GBP]]/ CADtoGBP</f>
        <v>10.735632246193941</v>
      </c>
      <c r="R678" s="33">
        <f>Inventory[[#This Row],[Total Price GBP]]/AUDtoGBP</f>
        <v>10.988674314530034</v>
      </c>
      <c r="S678" s="33">
        <f>IFERROR(VLOOKUP(Inventory[[#This Row],[Assigned Item SKU]],skuQuantity[#All],2,FALSE),0)</f>
        <v>0</v>
      </c>
      <c r="T678" s="33" t="str">
        <f>PROPER(Inventory[[#This Row],[METAL]] &amp; " " &amp; Inventory[[#This Row],[Item Type]])</f>
        <v>925 Silver Earrings</v>
      </c>
      <c r="U678" s="33">
        <f>Inventory[[#This Row],[Quantity]]*Inventory[[#This Row],[Weight (g)]]</f>
        <v>0</v>
      </c>
      <c r="V678" s="33">
        <f>Inventory[[#This Row],[Total Price GBP]]*Inventory[[#This Row],[Quantity]]</f>
        <v>0</v>
      </c>
      <c r="W678" s="33">
        <f>Inventory[[#This Row],[Total Cost GBP]]/EURtoGBP</f>
        <v>0</v>
      </c>
      <c r="X678" s="33">
        <f>Inventory[[#This Row],[Total Cost GBP]]/USDtoGBP</f>
        <v>0</v>
      </c>
      <c r="Y678" s="33">
        <f>Inventory[[#This Row],[Total Cost GBP]]/CADtoGBP</f>
        <v>0</v>
      </c>
      <c r="Z678" s="33">
        <f>Inventory[[#This Row],[Total Cost GBP]]*AUDtoGBP</f>
        <v>0</v>
      </c>
      <c r="AA678" s="33"/>
      <c r="AB678" s="33"/>
    </row>
    <row r="679" spans="1:28" x14ac:dyDescent="0.25">
      <c r="A679" t="s">
        <v>1608</v>
      </c>
      <c r="B679" t="s">
        <v>1609</v>
      </c>
      <c r="C679" t="s">
        <v>113</v>
      </c>
      <c r="D679" t="s">
        <v>159</v>
      </c>
      <c r="E679">
        <v>1</v>
      </c>
      <c r="F679" t="s">
        <v>116</v>
      </c>
      <c r="G679" t="s">
        <v>102</v>
      </c>
      <c r="H679">
        <v>1.1940641500000002</v>
      </c>
      <c r="I679" t="str">
        <f>IF(Inventory[[#This Row],[METAL]] = "925 Silver",  "7113.11.00"," 7113.19.00")</f>
        <v>7113.11.00</v>
      </c>
      <c r="J679" t="str">
        <f>IF(Inventory[[#This Row],[METAL]]= "925 Silver", "7113.11.10.00"," 7113.19.10.00")</f>
        <v>7113.11.10.00</v>
      </c>
      <c r="K679" t="str">
        <f>IF(Inventory[[#This Row],[METAL]] = "925 Silver",  "7113.11.00"," 7113.19.00")</f>
        <v>7113.11.00</v>
      </c>
      <c r="L679" s="106" t="str">
        <f>PROPER(Inventory[[#This Row],[METAL]] &amp; " " &amp; Inventory[[#This Row],[Item Type]])</f>
        <v>925 Silver Chain</v>
      </c>
      <c r="M679" s="106" t="str">
        <f>IFERROR(VLOOKUP(Inventory[[#This Row],[Short Description]],Map!$G$12:$H$32,2,FALSE), IF(F678 = "925 Silver", "7113.11.10.00", "7113.19.29.00"))</f>
        <v>7113.11.10.00</v>
      </c>
      <c r="N679" s="106" t="str">
        <f>Inventory[[#This Row],[ASIN]] &amp; " " &amp; Inventory[[#This Row],[Short Description]]</f>
        <v>B0848DGCL7 Curb Chain</v>
      </c>
      <c r="O679" s="33">
        <f>Inventory[[#This Row],[Total Price GBP]]/ EURtoGBP</f>
        <v>1.3554047550129691</v>
      </c>
      <c r="P679" s="33">
        <f>Inventory[[#This Row],[Total Price GBP]]/USDtoGBP</f>
        <v>1.6368635732429684</v>
      </c>
      <c r="Q679" s="33">
        <f>Inventory[[#This Row],[Total Price GBP]]/ CADtoGBP</f>
        <v>2.0952794696455239</v>
      </c>
      <c r="R679" s="33">
        <f>Inventory[[#This Row],[Total Price GBP]]/AUDtoGBP</f>
        <v>2.1446658344708673</v>
      </c>
      <c r="S679" s="33">
        <f>IFERROR(VLOOKUP(Inventory[[#This Row],[Assigned Item SKU]],skuQuantity[#All],2,FALSE),0)</f>
        <v>0</v>
      </c>
      <c r="T679" s="33" t="str">
        <f>PROPER(Inventory[[#This Row],[METAL]] &amp; " " &amp; Inventory[[#This Row],[Item Type]])</f>
        <v>925 Silver Chain</v>
      </c>
      <c r="U679" s="33">
        <f>Inventory[[#This Row],[Quantity]]*Inventory[[#This Row],[Weight (g)]]</f>
        <v>0</v>
      </c>
      <c r="V679" s="33">
        <f>Inventory[[#This Row],[Total Price GBP]]*Inventory[[#This Row],[Quantity]]</f>
        <v>0</v>
      </c>
      <c r="W679" s="33">
        <f>Inventory[[#This Row],[Total Cost GBP]]/EURtoGBP</f>
        <v>0</v>
      </c>
      <c r="X679" s="33">
        <f>Inventory[[#This Row],[Total Cost GBP]]/USDtoGBP</f>
        <v>0</v>
      </c>
      <c r="Y679" s="33">
        <f>Inventory[[#This Row],[Total Cost GBP]]/CADtoGBP</f>
        <v>0</v>
      </c>
      <c r="Z679" s="33">
        <f>Inventory[[#This Row],[Total Cost GBP]]*AUDtoGBP</f>
        <v>0</v>
      </c>
      <c r="AA679" s="33"/>
      <c r="AB679" s="33"/>
    </row>
    <row r="680" spans="1:28" x14ac:dyDescent="0.25">
      <c r="A680" t="s">
        <v>1610</v>
      </c>
      <c r="B680" t="s">
        <v>1611</v>
      </c>
      <c r="C680" t="s">
        <v>113</v>
      </c>
      <c r="D680" t="s">
        <v>159</v>
      </c>
      <c r="E680">
        <v>1.8</v>
      </c>
      <c r="F680" t="s">
        <v>116</v>
      </c>
      <c r="G680" t="s">
        <v>102</v>
      </c>
      <c r="H680">
        <v>2.0609337100000005</v>
      </c>
      <c r="I680" t="str">
        <f>IF(Inventory[[#This Row],[METAL]] = "925 Silver",  "7113.11.00"," 7113.19.00")</f>
        <v>7113.11.00</v>
      </c>
      <c r="J680" t="str">
        <f>IF(Inventory[[#This Row],[METAL]]= "925 Silver", "7113.11.10.00"," 7113.19.10.00")</f>
        <v>7113.11.10.00</v>
      </c>
      <c r="K680" t="str">
        <f>IF(Inventory[[#This Row],[METAL]] = "925 Silver",  "7113.11.00"," 7113.19.00")</f>
        <v>7113.11.00</v>
      </c>
      <c r="L680" s="106" t="str">
        <f>PROPER(Inventory[[#This Row],[METAL]] &amp; " " &amp; Inventory[[#This Row],[Item Type]])</f>
        <v>925 Silver Chain</v>
      </c>
      <c r="M680" s="106" t="str">
        <f>IFERROR(VLOOKUP(Inventory[[#This Row],[Short Description]],Map!$G$12:$H$32,2,FALSE), IF(F679 = "925 Silver", "7113.11.10.00", "7113.19.29.00"))</f>
        <v>7113.11.10.00</v>
      </c>
      <c r="N680" s="106" t="str">
        <f>Inventory[[#This Row],[ASIN]] &amp; " " &amp; Inventory[[#This Row],[Short Description]]</f>
        <v>B0848W58XR Curb Chain</v>
      </c>
      <c r="O680" s="33">
        <f>Inventory[[#This Row],[Total Price GBP]]/ EURtoGBP</f>
        <v>2.3394047550129691</v>
      </c>
      <c r="P680" s="33">
        <f>Inventory[[#This Row],[Total Price GBP]]/USDtoGBP</f>
        <v>2.8251977222224514</v>
      </c>
      <c r="Q680" s="33">
        <f>Inventory[[#This Row],[Total Price GBP]]/ CADtoGBP</f>
        <v>3.6164154923028065</v>
      </c>
      <c r="R680" s="33">
        <f>Inventory[[#This Row],[Total Price GBP]]/AUDtoGBP</f>
        <v>3.7016554889000655</v>
      </c>
      <c r="S680" s="33">
        <f>IFERROR(VLOOKUP(Inventory[[#This Row],[Assigned Item SKU]],skuQuantity[#All],2,FALSE),0)</f>
        <v>0</v>
      </c>
      <c r="T680" s="33" t="str">
        <f>PROPER(Inventory[[#This Row],[METAL]] &amp; " " &amp; Inventory[[#This Row],[Item Type]])</f>
        <v>925 Silver Chain</v>
      </c>
      <c r="U680" s="33">
        <f>Inventory[[#This Row],[Quantity]]*Inventory[[#This Row],[Weight (g)]]</f>
        <v>0</v>
      </c>
      <c r="V680" s="33">
        <f>Inventory[[#This Row],[Total Price GBP]]*Inventory[[#This Row],[Quantity]]</f>
        <v>0</v>
      </c>
      <c r="W680" s="33">
        <f>Inventory[[#This Row],[Total Cost GBP]]/EURtoGBP</f>
        <v>0</v>
      </c>
      <c r="X680" s="33">
        <f>Inventory[[#This Row],[Total Cost GBP]]/USDtoGBP</f>
        <v>0</v>
      </c>
      <c r="Y680" s="33">
        <f>Inventory[[#This Row],[Total Cost GBP]]/CADtoGBP</f>
        <v>0</v>
      </c>
      <c r="Z680" s="33">
        <f>Inventory[[#This Row],[Total Cost GBP]]*AUDtoGBP</f>
        <v>0</v>
      </c>
      <c r="AA680" s="33"/>
      <c r="AB680" s="33"/>
    </row>
    <row r="681" spans="1:28" x14ac:dyDescent="0.25">
      <c r="A681" t="s">
        <v>1612</v>
      </c>
      <c r="B681" t="s">
        <v>1613</v>
      </c>
      <c r="C681" t="s">
        <v>113</v>
      </c>
      <c r="D681" t="s">
        <v>159</v>
      </c>
      <c r="E681">
        <v>1.9</v>
      </c>
      <c r="F681" t="s">
        <v>116</v>
      </c>
      <c r="G681" t="s">
        <v>102</v>
      </c>
      <c r="H681">
        <v>2.1692924050000002</v>
      </c>
      <c r="I681" t="str">
        <f>IF(Inventory[[#This Row],[METAL]] = "925 Silver",  "7113.11.00"," 7113.19.00")</f>
        <v>7113.11.00</v>
      </c>
      <c r="J681" t="str">
        <f>IF(Inventory[[#This Row],[METAL]]= "925 Silver", "7113.11.10.00"," 7113.19.10.00")</f>
        <v>7113.11.10.00</v>
      </c>
      <c r="K681" t="str">
        <f>IF(Inventory[[#This Row],[METAL]] = "925 Silver",  "7113.11.00"," 7113.19.00")</f>
        <v>7113.11.00</v>
      </c>
      <c r="L681" s="106" t="str">
        <f>PROPER(Inventory[[#This Row],[METAL]] &amp; " " &amp; Inventory[[#This Row],[Item Type]])</f>
        <v>925 Silver Chain</v>
      </c>
      <c r="M681" s="106" t="str">
        <f>IFERROR(VLOOKUP(Inventory[[#This Row],[Short Description]],Map!$G$12:$H$32,2,FALSE), IF(F680 = "925 Silver", "7113.11.10.00", "7113.19.29.00"))</f>
        <v>7113.11.10.00</v>
      </c>
      <c r="N681" s="106" t="str">
        <f>Inventory[[#This Row],[ASIN]] &amp; " " &amp; Inventory[[#This Row],[Short Description]]</f>
        <v>B0848XD3PT Curb Chain</v>
      </c>
      <c r="O681" s="33">
        <f>Inventory[[#This Row],[Total Price GBP]]/ EURtoGBP</f>
        <v>2.4624047550129688</v>
      </c>
      <c r="P681" s="33">
        <f>Inventory[[#This Row],[Total Price GBP]]/USDtoGBP</f>
        <v>2.9737394908448862</v>
      </c>
      <c r="Q681" s="33">
        <f>Inventory[[#This Row],[Total Price GBP]]/ CADtoGBP</f>
        <v>3.8065574951349666</v>
      </c>
      <c r="R681" s="33">
        <f>Inventory[[#This Row],[Total Price GBP]]/AUDtoGBP</f>
        <v>3.8962791957037144</v>
      </c>
      <c r="S681" s="33">
        <f>IFERROR(VLOOKUP(Inventory[[#This Row],[Assigned Item SKU]],skuQuantity[#All],2,FALSE),0)</f>
        <v>0</v>
      </c>
      <c r="T681" s="33" t="str">
        <f>PROPER(Inventory[[#This Row],[METAL]] &amp; " " &amp; Inventory[[#This Row],[Item Type]])</f>
        <v>925 Silver Chain</v>
      </c>
      <c r="U681" s="33">
        <f>Inventory[[#This Row],[Quantity]]*Inventory[[#This Row],[Weight (g)]]</f>
        <v>0</v>
      </c>
      <c r="V681" s="33">
        <f>Inventory[[#This Row],[Total Price GBP]]*Inventory[[#This Row],[Quantity]]</f>
        <v>0</v>
      </c>
      <c r="W681" s="33">
        <f>Inventory[[#This Row],[Total Cost GBP]]/EURtoGBP</f>
        <v>0</v>
      </c>
      <c r="X681" s="33">
        <f>Inventory[[#This Row],[Total Cost GBP]]/USDtoGBP</f>
        <v>0</v>
      </c>
      <c r="Y681" s="33">
        <f>Inventory[[#This Row],[Total Cost GBP]]/CADtoGBP</f>
        <v>0</v>
      </c>
      <c r="Z681" s="33">
        <f>Inventory[[#This Row],[Total Cost GBP]]*AUDtoGBP</f>
        <v>0</v>
      </c>
      <c r="AA681" s="33"/>
      <c r="AB681" s="33"/>
    </row>
    <row r="682" spans="1:28" x14ac:dyDescent="0.25">
      <c r="A682" t="s">
        <v>1614</v>
      </c>
      <c r="B682" t="s">
        <v>1615</v>
      </c>
      <c r="C682" t="s">
        <v>113</v>
      </c>
      <c r="D682" t="s">
        <v>159</v>
      </c>
      <c r="E682">
        <v>2.8</v>
      </c>
      <c r="F682" t="s">
        <v>116</v>
      </c>
      <c r="G682" t="s">
        <v>102</v>
      </c>
      <c r="H682">
        <v>3.14452066</v>
      </c>
      <c r="I682" t="str">
        <f>IF(Inventory[[#This Row],[METAL]] = "925 Silver",  "7113.11.00"," 7113.19.00")</f>
        <v>7113.11.00</v>
      </c>
      <c r="J682" t="str">
        <f>IF(Inventory[[#This Row],[METAL]]= "925 Silver", "7113.11.10.00"," 7113.19.10.00")</f>
        <v>7113.11.10.00</v>
      </c>
      <c r="K682" t="str">
        <f>IF(Inventory[[#This Row],[METAL]] = "925 Silver",  "7113.11.00"," 7113.19.00")</f>
        <v>7113.11.00</v>
      </c>
      <c r="L682" s="106" t="str">
        <f>PROPER(Inventory[[#This Row],[METAL]] &amp; " " &amp; Inventory[[#This Row],[Item Type]])</f>
        <v>925 Silver Chain</v>
      </c>
      <c r="M682" s="106" t="str">
        <f>IFERROR(VLOOKUP(Inventory[[#This Row],[Short Description]],Map!$G$12:$H$32,2,FALSE), IF(F681 = "925 Silver", "7113.11.10.00", "7113.19.29.00"))</f>
        <v>7113.11.10.00</v>
      </c>
      <c r="N682" s="106" t="str">
        <f>Inventory[[#This Row],[ASIN]] &amp; " " &amp; Inventory[[#This Row],[Short Description]]</f>
        <v>B0848PBC87 Curb Chain</v>
      </c>
      <c r="O682" s="33">
        <f>Inventory[[#This Row],[Total Price GBP]]/ EURtoGBP</f>
        <v>3.5694047550129686</v>
      </c>
      <c r="P682" s="33">
        <f>Inventory[[#This Row],[Total Price GBP]]/USDtoGBP</f>
        <v>4.3106154084468038</v>
      </c>
      <c r="Q682" s="33">
        <f>Inventory[[#This Row],[Total Price GBP]]/ CADtoGBP</f>
        <v>5.5178355206244083</v>
      </c>
      <c r="R682" s="33">
        <f>Inventory[[#This Row],[Total Price GBP]]/AUDtoGBP</f>
        <v>5.6478925569365614</v>
      </c>
      <c r="S682" s="33">
        <f>IFERROR(VLOOKUP(Inventory[[#This Row],[Assigned Item SKU]],skuQuantity[#All],2,FALSE),0)</f>
        <v>0</v>
      </c>
      <c r="T682" s="33" t="str">
        <f>PROPER(Inventory[[#This Row],[METAL]] &amp; " " &amp; Inventory[[#This Row],[Item Type]])</f>
        <v>925 Silver Chain</v>
      </c>
      <c r="U682" s="33">
        <f>Inventory[[#This Row],[Quantity]]*Inventory[[#This Row],[Weight (g)]]</f>
        <v>0</v>
      </c>
      <c r="V682" s="33">
        <f>Inventory[[#This Row],[Total Price GBP]]*Inventory[[#This Row],[Quantity]]</f>
        <v>0</v>
      </c>
      <c r="W682" s="33">
        <f>Inventory[[#This Row],[Total Cost GBP]]/EURtoGBP</f>
        <v>0</v>
      </c>
      <c r="X682" s="33">
        <f>Inventory[[#This Row],[Total Cost GBP]]/USDtoGBP</f>
        <v>0</v>
      </c>
      <c r="Y682" s="33">
        <f>Inventory[[#This Row],[Total Cost GBP]]/CADtoGBP</f>
        <v>0</v>
      </c>
      <c r="Z682" s="33">
        <f>Inventory[[#This Row],[Total Cost GBP]]*AUDtoGBP</f>
        <v>0</v>
      </c>
      <c r="AA682" s="33"/>
      <c r="AB682" s="33"/>
    </row>
    <row r="683" spans="1:28" x14ac:dyDescent="0.25">
      <c r="A683" t="s">
        <v>1616</v>
      </c>
      <c r="B683" t="s">
        <v>1617</v>
      </c>
      <c r="C683" t="s">
        <v>113</v>
      </c>
      <c r="D683" t="s">
        <v>172</v>
      </c>
      <c r="E683">
        <v>2</v>
      </c>
      <c r="F683" t="s">
        <v>116</v>
      </c>
      <c r="G683" t="s">
        <v>102</v>
      </c>
      <c r="H683">
        <v>2.2424124999999999</v>
      </c>
      <c r="I683" t="str">
        <f>IF(Inventory[[#This Row],[METAL]] = "925 Silver",  "7113.11.00"," 7113.19.00")</f>
        <v>7113.11.00</v>
      </c>
      <c r="J683" t="str">
        <f>IF(Inventory[[#This Row],[METAL]]= "925 Silver", "7113.11.10.00"," 7113.19.10.00")</f>
        <v>7113.11.10.00</v>
      </c>
      <c r="K683" t="str">
        <f>IF(Inventory[[#This Row],[METAL]] = "925 Silver",  "7113.11.00"," 7113.19.00")</f>
        <v>7113.11.00</v>
      </c>
      <c r="L683" s="106" t="str">
        <f>PROPER(Inventory[[#This Row],[METAL]] &amp; " " &amp; Inventory[[#This Row],[Item Type]])</f>
        <v>925 Silver Chain</v>
      </c>
      <c r="M683" s="106" t="str">
        <f>IFERROR(VLOOKUP(Inventory[[#This Row],[Short Description]],Map!$G$12:$H$32,2,FALSE), IF(F682 = "925 Silver", "7113.11.10.00", "7113.19.29.00"))</f>
        <v>7113.11.10.00</v>
      </c>
      <c r="N683" s="106" t="str">
        <f>Inventory[[#This Row],[ASIN]] &amp; " " &amp; Inventory[[#This Row],[Short Description]]</f>
        <v>B0848CNWK7 Figaro Chain</v>
      </c>
      <c r="O683" s="33">
        <f>Inventory[[#This Row],[Total Price GBP]]/ EURtoGBP</f>
        <v>2.5454047550129686</v>
      </c>
      <c r="P683" s="33">
        <f>Inventory[[#This Row],[Total Price GBP]]/USDtoGBP</f>
        <v>3.0739749932486431</v>
      </c>
      <c r="Q683" s="33">
        <f>Inventory[[#This Row],[Total Price GBP]]/ CADtoGBP</f>
        <v>3.9348647002981312</v>
      </c>
      <c r="R683" s="33">
        <f>Inventory[[#This Row],[Total Price GBP]]/AUDtoGBP</f>
        <v>4.0276106401321927</v>
      </c>
      <c r="S683" s="33">
        <f>IFERROR(VLOOKUP(Inventory[[#This Row],[Assigned Item SKU]],skuQuantity[#All],2,FALSE),0)</f>
        <v>0</v>
      </c>
      <c r="T683" s="33" t="str">
        <f>PROPER(Inventory[[#This Row],[METAL]] &amp; " " &amp; Inventory[[#This Row],[Item Type]])</f>
        <v>925 Silver Chain</v>
      </c>
      <c r="U683" s="33">
        <f>Inventory[[#This Row],[Quantity]]*Inventory[[#This Row],[Weight (g)]]</f>
        <v>0</v>
      </c>
      <c r="V683" s="33">
        <f>Inventory[[#This Row],[Total Price GBP]]*Inventory[[#This Row],[Quantity]]</f>
        <v>0</v>
      </c>
      <c r="W683" s="33">
        <f>Inventory[[#This Row],[Total Cost GBP]]/EURtoGBP</f>
        <v>0</v>
      </c>
      <c r="X683" s="33">
        <f>Inventory[[#This Row],[Total Cost GBP]]/USDtoGBP</f>
        <v>0</v>
      </c>
      <c r="Y683" s="33">
        <f>Inventory[[#This Row],[Total Cost GBP]]/CADtoGBP</f>
        <v>0</v>
      </c>
      <c r="Z683" s="33">
        <f>Inventory[[#This Row],[Total Cost GBP]]*AUDtoGBP</f>
        <v>0</v>
      </c>
      <c r="AA683" s="33"/>
      <c r="AB683" s="33"/>
    </row>
    <row r="684" spans="1:28" x14ac:dyDescent="0.25">
      <c r="A684" t="s">
        <v>1618</v>
      </c>
      <c r="B684" t="s">
        <v>1619</v>
      </c>
      <c r="C684" t="s">
        <v>113</v>
      </c>
      <c r="D684" t="s">
        <v>172</v>
      </c>
      <c r="E684">
        <v>2.2000000000000002</v>
      </c>
      <c r="F684" t="s">
        <v>116</v>
      </c>
      <c r="G684" t="s">
        <v>102</v>
      </c>
      <c r="H684">
        <v>2.4556060300000002</v>
      </c>
      <c r="I684" t="str">
        <f>IF(Inventory[[#This Row],[METAL]] = "925 Silver",  "7113.11.00"," 7113.19.00")</f>
        <v>7113.11.00</v>
      </c>
      <c r="J684" t="str">
        <f>IF(Inventory[[#This Row],[METAL]]= "925 Silver", "7113.11.10.00"," 7113.19.10.00")</f>
        <v>7113.11.10.00</v>
      </c>
      <c r="K684" t="str">
        <f>IF(Inventory[[#This Row],[METAL]] = "925 Silver",  "7113.11.00"," 7113.19.00")</f>
        <v>7113.11.00</v>
      </c>
      <c r="L684" s="106" t="str">
        <f>PROPER(Inventory[[#This Row],[METAL]] &amp; " " &amp; Inventory[[#This Row],[Item Type]])</f>
        <v>925 Silver Chain</v>
      </c>
      <c r="M684" s="106" t="str">
        <f>IFERROR(VLOOKUP(Inventory[[#This Row],[Short Description]],Map!$G$12:$H$32,2,FALSE), IF(F683 = "925 Silver", "7113.11.10.00", "7113.19.29.00"))</f>
        <v>7113.11.10.00</v>
      </c>
      <c r="N684" s="106" t="str">
        <f>Inventory[[#This Row],[ASIN]] &amp; " " &amp; Inventory[[#This Row],[Short Description]]</f>
        <v>B0848MX3S6 Figaro Chain</v>
      </c>
      <c r="O684" s="33">
        <f>Inventory[[#This Row],[Total Price GBP]]/ EURtoGBP</f>
        <v>2.787404755012969</v>
      </c>
      <c r="P684" s="33">
        <f>Inventory[[#This Row],[Total Price GBP]]/USDtoGBP</f>
        <v>3.3662279038716463</v>
      </c>
      <c r="Q684" s="33">
        <f>Inventory[[#This Row],[Total Price GBP]]/ CADtoGBP</f>
        <v>4.3089652261955527</v>
      </c>
      <c r="R684" s="33">
        <f>Inventory[[#This Row],[Total Price GBP]]/AUDtoGBP</f>
        <v>4.4105288275019756</v>
      </c>
      <c r="S684" s="33">
        <f>IFERROR(VLOOKUP(Inventory[[#This Row],[Assigned Item SKU]],skuQuantity[#All],2,FALSE),0)</f>
        <v>0</v>
      </c>
      <c r="T684" s="33" t="str">
        <f>PROPER(Inventory[[#This Row],[METAL]] &amp; " " &amp; Inventory[[#This Row],[Item Type]])</f>
        <v>925 Silver Chain</v>
      </c>
      <c r="U684" s="33">
        <f>Inventory[[#This Row],[Quantity]]*Inventory[[#This Row],[Weight (g)]]</f>
        <v>0</v>
      </c>
      <c r="V684" s="33">
        <f>Inventory[[#This Row],[Total Price GBP]]*Inventory[[#This Row],[Quantity]]</f>
        <v>0</v>
      </c>
      <c r="W684" s="33">
        <f>Inventory[[#This Row],[Total Cost GBP]]/EURtoGBP</f>
        <v>0</v>
      </c>
      <c r="X684" s="33">
        <f>Inventory[[#This Row],[Total Cost GBP]]/USDtoGBP</f>
        <v>0</v>
      </c>
      <c r="Y684" s="33">
        <f>Inventory[[#This Row],[Total Cost GBP]]/CADtoGBP</f>
        <v>0</v>
      </c>
      <c r="Z684" s="33">
        <f>Inventory[[#This Row],[Total Cost GBP]]*AUDtoGBP</f>
        <v>0</v>
      </c>
      <c r="AA684" s="33"/>
      <c r="AB684" s="33"/>
    </row>
    <row r="685" spans="1:28" x14ac:dyDescent="0.25">
      <c r="A685" t="s">
        <v>1620</v>
      </c>
      <c r="B685" t="s">
        <v>1621</v>
      </c>
      <c r="C685" t="s">
        <v>113</v>
      </c>
      <c r="D685" t="s">
        <v>172</v>
      </c>
      <c r="E685">
        <v>2.5</v>
      </c>
      <c r="F685" t="s">
        <v>116</v>
      </c>
      <c r="G685" t="s">
        <v>102</v>
      </c>
      <c r="H685">
        <v>2.7753963250000004</v>
      </c>
      <c r="I685" t="str">
        <f>IF(Inventory[[#This Row],[METAL]] = "925 Silver",  "7113.11.00"," 7113.19.00")</f>
        <v>7113.11.00</v>
      </c>
      <c r="J685" t="str">
        <f>IF(Inventory[[#This Row],[METAL]]= "925 Silver", "7113.11.10.00"," 7113.19.10.00")</f>
        <v>7113.11.10.00</v>
      </c>
      <c r="K685" t="str">
        <f>IF(Inventory[[#This Row],[METAL]] = "925 Silver",  "7113.11.00"," 7113.19.00")</f>
        <v>7113.11.00</v>
      </c>
      <c r="L685" s="106" t="str">
        <f>PROPER(Inventory[[#This Row],[METAL]] &amp; " " &amp; Inventory[[#This Row],[Item Type]])</f>
        <v>925 Silver Chain</v>
      </c>
      <c r="M685" s="106" t="str">
        <f>IFERROR(VLOOKUP(Inventory[[#This Row],[Short Description]],Map!$G$12:$H$32,2,FALSE), IF(F684 = "925 Silver", "7113.11.10.00", "7113.19.29.00"))</f>
        <v>7113.11.10.00</v>
      </c>
      <c r="N685" s="106" t="str">
        <f>Inventory[[#This Row],[ASIN]] &amp; " " &amp; Inventory[[#This Row],[Short Description]]</f>
        <v>B0848QJ5D9 Figaro Chain</v>
      </c>
      <c r="O685" s="33">
        <f>Inventory[[#This Row],[Total Price GBP]]/ EURtoGBP</f>
        <v>3.1504047550129695</v>
      </c>
      <c r="P685" s="33">
        <f>Inventory[[#This Row],[Total Price GBP]]/USDtoGBP</f>
        <v>3.804607269806151</v>
      </c>
      <c r="Q685" s="33">
        <f>Inventory[[#This Row],[Total Price GBP]]/ CADtoGBP</f>
        <v>4.8701160150416847</v>
      </c>
      <c r="R685" s="33">
        <f>Inventory[[#This Row],[Total Price GBP]]/AUDtoGBP</f>
        <v>4.9849061085566495</v>
      </c>
      <c r="S685" s="33">
        <f>IFERROR(VLOOKUP(Inventory[[#This Row],[Assigned Item SKU]],skuQuantity[#All],2,FALSE),0)</f>
        <v>0</v>
      </c>
      <c r="T685" s="33" t="str">
        <f>PROPER(Inventory[[#This Row],[METAL]] &amp; " " &amp; Inventory[[#This Row],[Item Type]])</f>
        <v>925 Silver Chain</v>
      </c>
      <c r="U685" s="33">
        <f>Inventory[[#This Row],[Quantity]]*Inventory[[#This Row],[Weight (g)]]</f>
        <v>0</v>
      </c>
      <c r="V685" s="33">
        <f>Inventory[[#This Row],[Total Price GBP]]*Inventory[[#This Row],[Quantity]]</f>
        <v>0</v>
      </c>
      <c r="W685" s="33">
        <f>Inventory[[#This Row],[Total Cost GBP]]/EURtoGBP</f>
        <v>0</v>
      </c>
      <c r="X685" s="33">
        <f>Inventory[[#This Row],[Total Cost GBP]]/USDtoGBP</f>
        <v>0</v>
      </c>
      <c r="Y685" s="33">
        <f>Inventory[[#This Row],[Total Cost GBP]]/CADtoGBP</f>
        <v>0</v>
      </c>
      <c r="Z685" s="33">
        <f>Inventory[[#This Row],[Total Cost GBP]]*AUDtoGBP</f>
        <v>0</v>
      </c>
      <c r="AA685" s="33"/>
      <c r="AB685" s="33"/>
    </row>
    <row r="686" spans="1:28" x14ac:dyDescent="0.25">
      <c r="A686" t="s">
        <v>1622</v>
      </c>
      <c r="B686" t="s">
        <v>1623</v>
      </c>
      <c r="C686" t="s">
        <v>113</v>
      </c>
      <c r="D686" t="s">
        <v>1624</v>
      </c>
      <c r="E686">
        <v>2.1</v>
      </c>
      <c r="F686" t="s">
        <v>116</v>
      </c>
      <c r="G686" t="s">
        <v>102</v>
      </c>
      <c r="H686">
        <v>2.3305090000000002</v>
      </c>
      <c r="I686" t="str">
        <f>IF(Inventory[[#This Row],[METAL]] = "925 Silver",  "7113.11.00"," 7113.19.00")</f>
        <v>7113.11.00</v>
      </c>
      <c r="J686" t="str">
        <f>IF(Inventory[[#This Row],[METAL]]= "925 Silver", "7113.11.10.00"," 7113.19.10.00")</f>
        <v>7113.11.10.00</v>
      </c>
      <c r="K686" t="str">
        <f>IF(Inventory[[#This Row],[METAL]] = "925 Silver",  "7113.11.00"," 7113.19.00")</f>
        <v>7113.11.00</v>
      </c>
      <c r="L686" s="106" t="str">
        <f>PROPER(Inventory[[#This Row],[METAL]] &amp; " " &amp; Inventory[[#This Row],[Item Type]])</f>
        <v>925 Silver Chain</v>
      </c>
      <c r="M686" s="106" t="str">
        <f>IFERROR(VLOOKUP(Inventory[[#This Row],[Short Description]],Map!$G$12:$H$32,2,FALSE), IF(F685 = "925 Silver", "7113.11.10.00", "7113.19.29.00"))</f>
        <v>7113.11.10.00</v>
      </c>
      <c r="N686" s="106" t="str">
        <f>Inventory[[#This Row],[ASIN]] &amp; " " &amp; Inventory[[#This Row],[Short Description]]</f>
        <v>B0848HKWN9 Belcher/Trace Chain</v>
      </c>
      <c r="O686" s="33">
        <f>Inventory[[#This Row],[Total Price GBP]]/ EURtoGBP</f>
        <v>2.6454047550129691</v>
      </c>
      <c r="P686" s="33">
        <f>Inventory[[#This Row],[Total Price GBP]]/USDtoGBP</f>
        <v>3.1947406587953391</v>
      </c>
      <c r="Q686" s="33">
        <f>Inventory[[#This Row],[Total Price GBP]]/ CADtoGBP</f>
        <v>4.0894516944706192</v>
      </c>
      <c r="R686" s="33">
        <f>Inventory[[#This Row],[Total Price GBP]]/AUDtoGBP</f>
        <v>4.1858412960701203</v>
      </c>
      <c r="S686" s="33">
        <f>IFERROR(VLOOKUP(Inventory[[#This Row],[Assigned Item SKU]],skuQuantity[#All],2,FALSE),0)</f>
        <v>0</v>
      </c>
      <c r="T686" s="33" t="str">
        <f>PROPER(Inventory[[#This Row],[METAL]] &amp; " " &amp; Inventory[[#This Row],[Item Type]])</f>
        <v>925 Silver Chain</v>
      </c>
      <c r="U686" s="33">
        <f>Inventory[[#This Row],[Quantity]]*Inventory[[#This Row],[Weight (g)]]</f>
        <v>0</v>
      </c>
      <c r="V686" s="33">
        <f>Inventory[[#This Row],[Total Price GBP]]*Inventory[[#This Row],[Quantity]]</f>
        <v>0</v>
      </c>
      <c r="W686" s="33">
        <f>Inventory[[#This Row],[Total Cost GBP]]/EURtoGBP</f>
        <v>0</v>
      </c>
      <c r="X686" s="33">
        <f>Inventory[[#This Row],[Total Cost GBP]]/USDtoGBP</f>
        <v>0</v>
      </c>
      <c r="Y686" s="33">
        <f>Inventory[[#This Row],[Total Cost GBP]]/CADtoGBP</f>
        <v>0</v>
      </c>
      <c r="Z686" s="33">
        <f>Inventory[[#This Row],[Total Cost GBP]]*AUDtoGBP</f>
        <v>0</v>
      </c>
      <c r="AA686" s="33"/>
      <c r="AB686" s="33"/>
    </row>
    <row r="687" spans="1:28" x14ac:dyDescent="0.25">
      <c r="A687" t="s">
        <v>1625</v>
      </c>
      <c r="B687" t="s">
        <v>1626</v>
      </c>
      <c r="C687" t="s">
        <v>113</v>
      </c>
      <c r="D687" t="s">
        <v>1624</v>
      </c>
      <c r="E687">
        <v>2.2999999999999998</v>
      </c>
      <c r="F687" t="s">
        <v>116</v>
      </c>
      <c r="G687" t="s">
        <v>102</v>
      </c>
      <c r="H687">
        <v>2.5419406000000002</v>
      </c>
      <c r="I687" t="str">
        <f>IF(Inventory[[#This Row],[METAL]] = "925 Silver",  "7113.11.00"," 7113.19.00")</f>
        <v>7113.11.00</v>
      </c>
      <c r="J687" t="str">
        <f>IF(Inventory[[#This Row],[METAL]]= "925 Silver", "7113.11.10.00"," 7113.19.10.00")</f>
        <v>7113.11.10.00</v>
      </c>
      <c r="K687" t="str">
        <f>IF(Inventory[[#This Row],[METAL]] = "925 Silver",  "7113.11.00"," 7113.19.00")</f>
        <v>7113.11.00</v>
      </c>
      <c r="L687" s="106" t="str">
        <f>PROPER(Inventory[[#This Row],[METAL]] &amp; " " &amp; Inventory[[#This Row],[Item Type]])</f>
        <v>925 Silver Chain</v>
      </c>
      <c r="M687" s="106" t="str">
        <f>IFERROR(VLOOKUP(Inventory[[#This Row],[Short Description]],Map!$G$12:$H$32,2,FALSE), IF(F686 = "925 Silver", "7113.11.10.00", "7113.19.29.00"))</f>
        <v>7113.11.10.00</v>
      </c>
      <c r="N687" s="106" t="str">
        <f>Inventory[[#This Row],[ASIN]] &amp; " " &amp; Inventory[[#This Row],[Short Description]]</f>
        <v>B0848TSCTS Belcher/Trace Chain</v>
      </c>
      <c r="O687" s="33">
        <f>Inventory[[#This Row],[Total Price GBP]]/ EURtoGBP</f>
        <v>2.8854047550129689</v>
      </c>
      <c r="P687" s="33">
        <f>Inventory[[#This Row],[Total Price GBP]]/USDtoGBP</f>
        <v>3.4845782561074081</v>
      </c>
      <c r="Q687" s="33">
        <f>Inventory[[#This Row],[Total Price GBP]]/ CADtoGBP</f>
        <v>4.4604604804845911</v>
      </c>
      <c r="R687" s="33">
        <f>Inventory[[#This Row],[Total Price GBP]]/AUDtoGBP</f>
        <v>4.565594870321144</v>
      </c>
      <c r="S687" s="33">
        <f>IFERROR(VLOOKUP(Inventory[[#This Row],[Assigned Item SKU]],skuQuantity[#All],2,FALSE),0)</f>
        <v>0</v>
      </c>
      <c r="T687" s="33" t="str">
        <f>PROPER(Inventory[[#This Row],[METAL]] &amp; " " &amp; Inventory[[#This Row],[Item Type]])</f>
        <v>925 Silver Chain</v>
      </c>
      <c r="U687" s="33">
        <f>Inventory[[#This Row],[Quantity]]*Inventory[[#This Row],[Weight (g)]]</f>
        <v>0</v>
      </c>
      <c r="V687" s="33">
        <f>Inventory[[#This Row],[Total Price GBP]]*Inventory[[#This Row],[Quantity]]</f>
        <v>0</v>
      </c>
      <c r="W687" s="33">
        <f>Inventory[[#This Row],[Total Cost GBP]]/EURtoGBP</f>
        <v>0</v>
      </c>
      <c r="X687" s="33">
        <f>Inventory[[#This Row],[Total Cost GBP]]/USDtoGBP</f>
        <v>0</v>
      </c>
      <c r="Y687" s="33">
        <f>Inventory[[#This Row],[Total Cost GBP]]/CADtoGBP</f>
        <v>0</v>
      </c>
      <c r="Z687" s="33">
        <f>Inventory[[#This Row],[Total Cost GBP]]*AUDtoGBP</f>
        <v>0</v>
      </c>
      <c r="AA687" s="33"/>
      <c r="AB687" s="33"/>
    </row>
    <row r="688" spans="1:28" x14ac:dyDescent="0.25">
      <c r="A688" t="s">
        <v>1627</v>
      </c>
      <c r="B688" t="s">
        <v>1628</v>
      </c>
      <c r="C688" t="s">
        <v>113</v>
      </c>
      <c r="D688" t="s">
        <v>1624</v>
      </c>
      <c r="E688">
        <v>3.1</v>
      </c>
      <c r="F688" t="s">
        <v>116</v>
      </c>
      <c r="G688" t="s">
        <v>102</v>
      </c>
      <c r="H688">
        <v>3.387667</v>
      </c>
      <c r="I688" t="str">
        <f>IF(Inventory[[#This Row],[METAL]] = "925 Silver",  "7113.11.00"," 7113.19.00")</f>
        <v>7113.11.00</v>
      </c>
      <c r="J688" t="str">
        <f>IF(Inventory[[#This Row],[METAL]]= "925 Silver", "7113.11.10.00"," 7113.19.10.00")</f>
        <v>7113.11.10.00</v>
      </c>
      <c r="K688" t="str">
        <f>IF(Inventory[[#This Row],[METAL]] = "925 Silver",  "7113.11.00"," 7113.19.00")</f>
        <v>7113.11.00</v>
      </c>
      <c r="L688" s="106" t="str">
        <f>PROPER(Inventory[[#This Row],[METAL]] &amp; " " &amp; Inventory[[#This Row],[Item Type]])</f>
        <v>925 Silver Chain</v>
      </c>
      <c r="M688" s="106" t="str">
        <f>IFERROR(VLOOKUP(Inventory[[#This Row],[Short Description]],Map!$G$12:$H$32,2,FALSE), IF(F687 = "925 Silver", "7113.11.10.00", "7113.19.29.00"))</f>
        <v>7113.11.10.00</v>
      </c>
      <c r="N688" s="106" t="str">
        <f>Inventory[[#This Row],[ASIN]] &amp; " " &amp; Inventory[[#This Row],[Short Description]]</f>
        <v>B0848QBDS5 Belcher/Trace Chain</v>
      </c>
      <c r="O688" s="33">
        <f>Inventory[[#This Row],[Total Price GBP]]/ EURtoGBP</f>
        <v>3.8454047550129689</v>
      </c>
      <c r="P688" s="33">
        <f>Inventory[[#This Row],[Total Price GBP]]/USDtoGBP</f>
        <v>4.6439286453556834</v>
      </c>
      <c r="Q688" s="33">
        <f>Inventory[[#This Row],[Total Price GBP]]/ CADtoGBP</f>
        <v>5.9444956245404752</v>
      </c>
      <c r="R688" s="33">
        <f>Inventory[[#This Row],[Total Price GBP]]/AUDtoGBP</f>
        <v>6.0846091673252385</v>
      </c>
      <c r="S688" s="33">
        <f>IFERROR(VLOOKUP(Inventory[[#This Row],[Assigned Item SKU]],skuQuantity[#All],2,FALSE),0)</f>
        <v>0</v>
      </c>
      <c r="T688" s="33" t="str">
        <f>PROPER(Inventory[[#This Row],[METAL]] &amp; " " &amp; Inventory[[#This Row],[Item Type]])</f>
        <v>925 Silver Chain</v>
      </c>
      <c r="U688" s="33">
        <f>Inventory[[#This Row],[Quantity]]*Inventory[[#This Row],[Weight (g)]]</f>
        <v>0</v>
      </c>
      <c r="V688" s="33">
        <f>Inventory[[#This Row],[Total Price GBP]]*Inventory[[#This Row],[Quantity]]</f>
        <v>0</v>
      </c>
      <c r="W688" s="33">
        <f>Inventory[[#This Row],[Total Cost GBP]]/EURtoGBP</f>
        <v>0</v>
      </c>
      <c r="X688" s="33">
        <f>Inventory[[#This Row],[Total Cost GBP]]/USDtoGBP</f>
        <v>0</v>
      </c>
      <c r="Y688" s="33">
        <f>Inventory[[#This Row],[Total Cost GBP]]/CADtoGBP</f>
        <v>0</v>
      </c>
      <c r="Z688" s="33">
        <f>Inventory[[#This Row],[Total Cost GBP]]*AUDtoGBP</f>
        <v>0</v>
      </c>
      <c r="AA688" s="33"/>
      <c r="AB688" s="33"/>
    </row>
    <row r="689" spans="1:28" x14ac:dyDescent="0.25">
      <c r="A689" t="s">
        <v>1629</v>
      </c>
      <c r="B689" t="s">
        <v>1630</v>
      </c>
      <c r="C689" t="s">
        <v>113</v>
      </c>
      <c r="D689" t="s">
        <v>313</v>
      </c>
      <c r="E689">
        <v>2.2999999999999998</v>
      </c>
      <c r="F689" t="s">
        <v>116</v>
      </c>
      <c r="G689" t="s">
        <v>102</v>
      </c>
      <c r="H689">
        <v>2.5216784049999998</v>
      </c>
      <c r="I689" t="str">
        <f>IF(Inventory[[#This Row],[METAL]] = "925 Silver",  "7113.11.00"," 7113.19.00")</f>
        <v>7113.11.00</v>
      </c>
      <c r="J689" t="str">
        <f>IF(Inventory[[#This Row],[METAL]]= "925 Silver", "7113.11.10.00"," 7113.19.10.00")</f>
        <v>7113.11.10.00</v>
      </c>
      <c r="K689" t="str">
        <f>IF(Inventory[[#This Row],[METAL]] = "925 Silver",  "7113.11.00"," 7113.19.00")</f>
        <v>7113.11.00</v>
      </c>
      <c r="L689" s="106" t="str">
        <f>PROPER(Inventory[[#This Row],[METAL]] &amp; " " &amp; Inventory[[#This Row],[Item Type]])</f>
        <v>925 Silver Chain</v>
      </c>
      <c r="M689" s="106" t="str">
        <f>IFERROR(VLOOKUP(Inventory[[#This Row],[Short Description]],Map!$G$12:$H$32,2,FALSE), IF(F688 = "925 Silver", "7113.11.10.00", "7113.19.29.00"))</f>
        <v>7113.11.10.00</v>
      </c>
      <c r="N689" s="106" t="str">
        <f>Inventory[[#This Row],[ASIN]] &amp; " " &amp; Inventory[[#This Row],[Short Description]]</f>
        <v>B0848VQQLN Box Chain</v>
      </c>
      <c r="O689" s="33">
        <f>Inventory[[#This Row],[Total Price GBP]]/ EURtoGBP</f>
        <v>2.8624047550129688</v>
      </c>
      <c r="P689" s="33">
        <f>Inventory[[#This Row],[Total Price GBP]]/USDtoGBP</f>
        <v>3.4568021530316675</v>
      </c>
      <c r="Q689" s="33">
        <f>Inventory[[#This Row],[Total Price GBP]]/ CADtoGBP</f>
        <v>4.4249054718249177</v>
      </c>
      <c r="R689" s="33">
        <f>Inventory[[#This Row],[Total Price GBP]]/AUDtoGBP</f>
        <v>4.5292018194554204</v>
      </c>
      <c r="S689" s="33">
        <f>IFERROR(VLOOKUP(Inventory[[#This Row],[Assigned Item SKU]],skuQuantity[#All],2,FALSE),0)</f>
        <v>0</v>
      </c>
      <c r="T689" s="33" t="str">
        <f>PROPER(Inventory[[#This Row],[METAL]] &amp; " " &amp; Inventory[[#This Row],[Item Type]])</f>
        <v>925 Silver Chain</v>
      </c>
      <c r="U689" s="33">
        <f>Inventory[[#This Row],[Quantity]]*Inventory[[#This Row],[Weight (g)]]</f>
        <v>0</v>
      </c>
      <c r="V689" s="33">
        <f>Inventory[[#This Row],[Total Price GBP]]*Inventory[[#This Row],[Quantity]]</f>
        <v>0</v>
      </c>
      <c r="W689" s="33">
        <f>Inventory[[#This Row],[Total Cost GBP]]/EURtoGBP</f>
        <v>0</v>
      </c>
      <c r="X689" s="33">
        <f>Inventory[[#This Row],[Total Cost GBP]]/USDtoGBP</f>
        <v>0</v>
      </c>
      <c r="Y689" s="33">
        <f>Inventory[[#This Row],[Total Cost GBP]]/CADtoGBP</f>
        <v>0</v>
      </c>
      <c r="Z689" s="33">
        <f>Inventory[[#This Row],[Total Cost GBP]]*AUDtoGBP</f>
        <v>0</v>
      </c>
      <c r="AA689" s="33"/>
      <c r="AB689" s="33"/>
    </row>
    <row r="690" spans="1:28" x14ac:dyDescent="0.25">
      <c r="A690" t="s">
        <v>1631</v>
      </c>
      <c r="B690" t="s">
        <v>1632</v>
      </c>
      <c r="C690" t="s">
        <v>113</v>
      </c>
      <c r="D690" t="s">
        <v>313</v>
      </c>
      <c r="E690">
        <v>2.5</v>
      </c>
      <c r="F690" t="s">
        <v>116</v>
      </c>
      <c r="G690" t="s">
        <v>102</v>
      </c>
      <c r="H690">
        <v>2.7313480750000005</v>
      </c>
      <c r="I690" t="str">
        <f>IF(Inventory[[#This Row],[METAL]] = "925 Silver",  "7113.11.00"," 7113.19.00")</f>
        <v>7113.11.00</v>
      </c>
      <c r="J690" t="str">
        <f>IF(Inventory[[#This Row],[METAL]]= "925 Silver", "7113.11.10.00"," 7113.19.10.00")</f>
        <v>7113.11.10.00</v>
      </c>
      <c r="K690" t="str">
        <f>IF(Inventory[[#This Row],[METAL]] = "925 Silver",  "7113.11.00"," 7113.19.00")</f>
        <v>7113.11.00</v>
      </c>
      <c r="L690" s="106" t="str">
        <f>PROPER(Inventory[[#This Row],[METAL]] &amp; " " &amp; Inventory[[#This Row],[Item Type]])</f>
        <v>925 Silver Chain</v>
      </c>
      <c r="M690" s="106" t="str">
        <f>IFERROR(VLOOKUP(Inventory[[#This Row],[Short Description]],Map!$G$12:$H$32,2,FALSE), IF(F689 = "925 Silver", "7113.11.10.00", "7113.19.29.00"))</f>
        <v>7113.11.10.00</v>
      </c>
      <c r="N690" s="106" t="str">
        <f>Inventory[[#This Row],[ASIN]] &amp; " " &amp; Inventory[[#This Row],[Short Description]]</f>
        <v>B0848FDK7Q Box Chain</v>
      </c>
      <c r="O690" s="33">
        <f>Inventory[[#This Row],[Total Price GBP]]/ EURtoGBP</f>
        <v>3.1004047550129692</v>
      </c>
      <c r="P690" s="33">
        <f>Inventory[[#This Row],[Total Price GBP]]/USDtoGBP</f>
        <v>3.7442244370328033</v>
      </c>
      <c r="Q690" s="33">
        <f>Inventory[[#This Row],[Total Price GBP]]/ CADtoGBP</f>
        <v>4.7928225179554405</v>
      </c>
      <c r="R690" s="33">
        <f>Inventory[[#This Row],[Total Price GBP]]/AUDtoGBP</f>
        <v>4.9057907805876866</v>
      </c>
      <c r="S690" s="33">
        <f>IFERROR(VLOOKUP(Inventory[[#This Row],[Assigned Item SKU]],skuQuantity[#All],2,FALSE),0)</f>
        <v>0</v>
      </c>
      <c r="T690" s="33" t="str">
        <f>PROPER(Inventory[[#This Row],[METAL]] &amp; " " &amp; Inventory[[#This Row],[Item Type]])</f>
        <v>925 Silver Chain</v>
      </c>
      <c r="U690" s="33">
        <f>Inventory[[#This Row],[Quantity]]*Inventory[[#This Row],[Weight (g)]]</f>
        <v>0</v>
      </c>
      <c r="V690" s="33">
        <f>Inventory[[#This Row],[Total Price GBP]]*Inventory[[#This Row],[Quantity]]</f>
        <v>0</v>
      </c>
      <c r="W690" s="33">
        <f>Inventory[[#This Row],[Total Cost GBP]]/EURtoGBP</f>
        <v>0</v>
      </c>
      <c r="X690" s="33">
        <f>Inventory[[#This Row],[Total Cost GBP]]/USDtoGBP</f>
        <v>0</v>
      </c>
      <c r="Y690" s="33">
        <f>Inventory[[#This Row],[Total Cost GBP]]/CADtoGBP</f>
        <v>0</v>
      </c>
      <c r="Z690" s="33">
        <f>Inventory[[#This Row],[Total Cost GBP]]*AUDtoGBP</f>
        <v>0</v>
      </c>
      <c r="AA690" s="33"/>
      <c r="AB690" s="33"/>
    </row>
    <row r="691" spans="1:28" x14ac:dyDescent="0.25">
      <c r="A691" t="s">
        <v>1633</v>
      </c>
      <c r="B691" t="s">
        <v>1634</v>
      </c>
      <c r="C691" t="s">
        <v>113</v>
      </c>
      <c r="D691" t="s">
        <v>313</v>
      </c>
      <c r="E691">
        <v>3</v>
      </c>
      <c r="F691" t="s">
        <v>116</v>
      </c>
      <c r="G691" t="s">
        <v>102</v>
      </c>
      <c r="H691">
        <v>3.2555222500000003</v>
      </c>
      <c r="I691" t="str">
        <f>IF(Inventory[[#This Row],[METAL]] = "925 Silver",  "7113.11.00"," 7113.19.00")</f>
        <v>7113.11.00</v>
      </c>
      <c r="J691" t="str">
        <f>IF(Inventory[[#This Row],[METAL]]= "925 Silver", "7113.11.10.00"," 7113.19.10.00")</f>
        <v>7113.11.10.00</v>
      </c>
      <c r="K691" t="str">
        <f>IF(Inventory[[#This Row],[METAL]] = "925 Silver",  "7113.11.00"," 7113.19.00")</f>
        <v>7113.11.00</v>
      </c>
      <c r="L691" s="106" t="str">
        <f>PROPER(Inventory[[#This Row],[METAL]] &amp; " " &amp; Inventory[[#This Row],[Item Type]])</f>
        <v>925 Silver Chain</v>
      </c>
      <c r="M691" s="106" t="str">
        <f>IFERROR(VLOOKUP(Inventory[[#This Row],[Short Description]],Map!$G$12:$H$32,2,FALSE), IF(F690 = "925 Silver", "7113.11.10.00", "7113.19.29.00"))</f>
        <v>7113.11.10.00</v>
      </c>
      <c r="N691" s="106" t="str">
        <f>Inventory[[#This Row],[ASIN]] &amp; " " &amp; Inventory[[#This Row],[Short Description]]</f>
        <v>B0848QH3TQ Box Chain</v>
      </c>
      <c r="O691" s="33">
        <f>Inventory[[#This Row],[Total Price GBP]]/ EURtoGBP</f>
        <v>3.6954047550129689</v>
      </c>
      <c r="P691" s="33">
        <f>Inventory[[#This Row],[Total Price GBP]]/USDtoGBP</f>
        <v>4.462780147035641</v>
      </c>
      <c r="Q691" s="33">
        <f>Inventory[[#This Row],[Total Price GBP]]/ CADtoGBP</f>
        <v>5.7126151332817443</v>
      </c>
      <c r="R691" s="33">
        <f>Inventory[[#This Row],[Total Price GBP]]/AUDtoGBP</f>
        <v>5.8472631834183488</v>
      </c>
      <c r="S691" s="33">
        <f>IFERROR(VLOOKUP(Inventory[[#This Row],[Assigned Item SKU]],skuQuantity[#All],2,FALSE),0)</f>
        <v>0</v>
      </c>
      <c r="T691" s="33" t="str">
        <f>PROPER(Inventory[[#This Row],[METAL]] &amp; " " &amp; Inventory[[#This Row],[Item Type]])</f>
        <v>925 Silver Chain</v>
      </c>
      <c r="U691" s="33">
        <f>Inventory[[#This Row],[Quantity]]*Inventory[[#This Row],[Weight (g)]]</f>
        <v>0</v>
      </c>
      <c r="V691" s="33">
        <f>Inventory[[#This Row],[Total Price GBP]]*Inventory[[#This Row],[Quantity]]</f>
        <v>0</v>
      </c>
      <c r="W691" s="33">
        <f>Inventory[[#This Row],[Total Cost GBP]]/EURtoGBP</f>
        <v>0</v>
      </c>
      <c r="X691" s="33">
        <f>Inventory[[#This Row],[Total Cost GBP]]/USDtoGBP</f>
        <v>0</v>
      </c>
      <c r="Y691" s="33">
        <f>Inventory[[#This Row],[Total Cost GBP]]/CADtoGBP</f>
        <v>0</v>
      </c>
      <c r="Z691" s="33">
        <f>Inventory[[#This Row],[Total Cost GBP]]*AUDtoGBP</f>
        <v>0</v>
      </c>
      <c r="AA691" s="33"/>
      <c r="AB691" s="33"/>
    </row>
    <row r="692" spans="1:28" x14ac:dyDescent="0.25">
      <c r="A692" t="s">
        <v>1635</v>
      </c>
      <c r="B692" t="s">
        <v>1636</v>
      </c>
      <c r="C692" t="s">
        <v>113</v>
      </c>
      <c r="D692" t="s">
        <v>212</v>
      </c>
      <c r="E692">
        <v>2.4</v>
      </c>
      <c r="F692" t="s">
        <v>116</v>
      </c>
      <c r="G692" t="s">
        <v>102</v>
      </c>
      <c r="H692">
        <v>2.7533721999999998</v>
      </c>
      <c r="I692" t="str">
        <f>IF(Inventory[[#This Row],[METAL]] = "925 Silver",  "7113.11.00"," 7113.19.00")</f>
        <v>7113.11.00</v>
      </c>
      <c r="J692" t="str">
        <f>IF(Inventory[[#This Row],[METAL]]= "925 Silver", "7113.11.10.00"," 7113.19.10.00")</f>
        <v>7113.11.10.00</v>
      </c>
      <c r="K692" t="str">
        <f>IF(Inventory[[#This Row],[METAL]] = "925 Silver",  "7113.11.00"," 7113.19.00")</f>
        <v>7113.11.00</v>
      </c>
      <c r="L692" s="106" t="str">
        <f>PROPER(Inventory[[#This Row],[METAL]] &amp; " " &amp; Inventory[[#This Row],[Item Type]])</f>
        <v>925 Silver Chain</v>
      </c>
      <c r="M692" s="106" t="str">
        <f>IFERROR(VLOOKUP(Inventory[[#This Row],[Short Description]],Map!$G$12:$H$32,2,FALSE), IF(F691 = "925 Silver", "7113.11.10.00", "7113.19.29.00"))</f>
        <v>7113.11.10.00</v>
      </c>
      <c r="N692" s="106" t="str">
        <f>Inventory[[#This Row],[ASIN]] &amp; " " &amp; Inventory[[#This Row],[Short Description]]</f>
        <v>B0848LC4L5 Ball Chain</v>
      </c>
      <c r="O692" s="33">
        <f>Inventory[[#This Row],[Total Price GBP]]/ EURtoGBP</f>
        <v>3.1254047550129687</v>
      </c>
      <c r="P692" s="33">
        <f>Inventory[[#This Row],[Total Price GBP]]/USDtoGBP</f>
        <v>3.7744158534194763</v>
      </c>
      <c r="Q692" s="33">
        <f>Inventory[[#This Row],[Total Price GBP]]/ CADtoGBP</f>
        <v>4.8314692664985612</v>
      </c>
      <c r="R692" s="33">
        <f>Inventory[[#This Row],[Total Price GBP]]/AUDtoGBP</f>
        <v>4.9453484445721667</v>
      </c>
      <c r="S692" s="33">
        <f>IFERROR(VLOOKUP(Inventory[[#This Row],[Assigned Item SKU]],skuQuantity[#All],2,FALSE),0)</f>
        <v>0</v>
      </c>
      <c r="T692" s="33" t="str">
        <f>PROPER(Inventory[[#This Row],[METAL]] &amp; " " &amp; Inventory[[#This Row],[Item Type]])</f>
        <v>925 Silver Chain</v>
      </c>
      <c r="U692" s="33">
        <f>Inventory[[#This Row],[Quantity]]*Inventory[[#This Row],[Weight (g)]]</f>
        <v>0</v>
      </c>
      <c r="V692" s="33">
        <f>Inventory[[#This Row],[Total Price GBP]]*Inventory[[#This Row],[Quantity]]</f>
        <v>0</v>
      </c>
      <c r="W692" s="33">
        <f>Inventory[[#This Row],[Total Cost GBP]]/EURtoGBP</f>
        <v>0</v>
      </c>
      <c r="X692" s="33">
        <f>Inventory[[#This Row],[Total Cost GBP]]/USDtoGBP</f>
        <v>0</v>
      </c>
      <c r="Y692" s="33">
        <f>Inventory[[#This Row],[Total Cost GBP]]/CADtoGBP</f>
        <v>0</v>
      </c>
      <c r="Z692" s="33">
        <f>Inventory[[#This Row],[Total Cost GBP]]*AUDtoGBP</f>
        <v>0</v>
      </c>
      <c r="AA692" s="33"/>
      <c r="AB692" s="33"/>
    </row>
    <row r="693" spans="1:28" x14ac:dyDescent="0.25">
      <c r="A693" t="s">
        <v>1637</v>
      </c>
      <c r="B693" t="s">
        <v>1638</v>
      </c>
      <c r="C693" t="s">
        <v>113</v>
      </c>
      <c r="D693" t="s">
        <v>212</v>
      </c>
      <c r="E693">
        <v>2.6</v>
      </c>
      <c r="F693" t="s">
        <v>116</v>
      </c>
      <c r="G693" t="s">
        <v>102</v>
      </c>
      <c r="H693">
        <v>2.9736134500000002</v>
      </c>
      <c r="I693" t="str">
        <f>IF(Inventory[[#This Row],[METAL]] = "925 Silver",  "7113.11.00"," 7113.19.00")</f>
        <v>7113.11.00</v>
      </c>
      <c r="J693" t="str">
        <f>IF(Inventory[[#This Row],[METAL]]= "925 Silver", "7113.11.10.00"," 7113.19.10.00")</f>
        <v>7113.11.10.00</v>
      </c>
      <c r="K693" t="str">
        <f>IF(Inventory[[#This Row],[METAL]] = "925 Silver",  "7113.11.00"," 7113.19.00")</f>
        <v>7113.11.00</v>
      </c>
      <c r="L693" s="106" t="str">
        <f>PROPER(Inventory[[#This Row],[METAL]] &amp; " " &amp; Inventory[[#This Row],[Item Type]])</f>
        <v>925 Silver Chain</v>
      </c>
      <c r="M693" s="106" t="str">
        <f>IFERROR(VLOOKUP(Inventory[[#This Row],[Short Description]],Map!$G$12:$H$32,2,FALSE), IF(F692 = "925 Silver", "7113.11.10.00", "7113.19.29.00"))</f>
        <v>7113.11.10.00</v>
      </c>
      <c r="N693" s="106" t="str">
        <f>Inventory[[#This Row],[ASIN]] &amp; " " &amp; Inventory[[#This Row],[Short Description]]</f>
        <v>B0848RZ8LJ Ball Chain</v>
      </c>
      <c r="O693" s="33">
        <f>Inventory[[#This Row],[Total Price GBP]]/ EURtoGBP</f>
        <v>3.3754047550129691</v>
      </c>
      <c r="P693" s="33">
        <f>Inventory[[#This Row],[Total Price GBP]]/USDtoGBP</f>
        <v>4.0763300172862156</v>
      </c>
      <c r="Q693" s="33">
        <f>Inventory[[#This Row],[Total Price GBP]]/ CADtoGBP</f>
        <v>5.2179367519297823</v>
      </c>
      <c r="R693" s="33">
        <f>Inventory[[#This Row],[Total Price GBP]]/AUDtoGBP</f>
        <v>5.340925084416984</v>
      </c>
      <c r="S693" s="33">
        <f>IFERROR(VLOOKUP(Inventory[[#This Row],[Assigned Item SKU]],skuQuantity[#All],2,FALSE),0)</f>
        <v>0</v>
      </c>
      <c r="T693" s="33" t="str">
        <f>PROPER(Inventory[[#This Row],[METAL]] &amp; " " &amp; Inventory[[#This Row],[Item Type]])</f>
        <v>925 Silver Chain</v>
      </c>
      <c r="U693" s="33">
        <f>Inventory[[#This Row],[Quantity]]*Inventory[[#This Row],[Weight (g)]]</f>
        <v>0</v>
      </c>
      <c r="V693" s="33">
        <f>Inventory[[#This Row],[Total Price GBP]]*Inventory[[#This Row],[Quantity]]</f>
        <v>0</v>
      </c>
      <c r="W693" s="33">
        <f>Inventory[[#This Row],[Total Cost GBP]]/EURtoGBP</f>
        <v>0</v>
      </c>
      <c r="X693" s="33">
        <f>Inventory[[#This Row],[Total Cost GBP]]/USDtoGBP</f>
        <v>0</v>
      </c>
      <c r="Y693" s="33">
        <f>Inventory[[#This Row],[Total Cost GBP]]/CADtoGBP</f>
        <v>0</v>
      </c>
      <c r="Z693" s="33">
        <f>Inventory[[#This Row],[Total Cost GBP]]*AUDtoGBP</f>
        <v>0</v>
      </c>
      <c r="AA693" s="33"/>
      <c r="AB693" s="33"/>
    </row>
    <row r="694" spans="1:28" x14ac:dyDescent="0.25">
      <c r="A694" t="s">
        <v>1639</v>
      </c>
      <c r="B694" t="s">
        <v>1640</v>
      </c>
      <c r="C694" t="s">
        <v>113</v>
      </c>
      <c r="D694" t="s">
        <v>212</v>
      </c>
      <c r="E694">
        <v>3.5</v>
      </c>
      <c r="F694" t="s">
        <v>116</v>
      </c>
      <c r="G694" t="s">
        <v>102</v>
      </c>
      <c r="H694">
        <v>3.964699075</v>
      </c>
      <c r="I694" t="str">
        <f>IF(Inventory[[#This Row],[METAL]] = "925 Silver",  "7113.11.00"," 7113.19.00")</f>
        <v>7113.11.00</v>
      </c>
      <c r="J694" t="str">
        <f>IF(Inventory[[#This Row],[METAL]]= "925 Silver", "7113.11.10.00"," 7113.19.10.00")</f>
        <v>7113.11.10.00</v>
      </c>
      <c r="K694" t="str">
        <f>IF(Inventory[[#This Row],[METAL]] = "925 Silver",  "7113.11.00"," 7113.19.00")</f>
        <v>7113.11.00</v>
      </c>
      <c r="L694" s="106" t="str">
        <f>PROPER(Inventory[[#This Row],[METAL]] &amp; " " &amp; Inventory[[#This Row],[Item Type]])</f>
        <v>925 Silver Chain</v>
      </c>
      <c r="M694" s="106" t="str">
        <f>IFERROR(VLOOKUP(Inventory[[#This Row],[Short Description]],Map!$G$12:$H$32,2,FALSE), IF(F693 = "925 Silver", "7113.11.10.00", "7113.19.29.00"))</f>
        <v>7113.11.10.00</v>
      </c>
      <c r="N694" s="106" t="str">
        <f>Inventory[[#This Row],[ASIN]] &amp; " " &amp; Inventory[[#This Row],[Short Description]]</f>
        <v>B0848SVW8Y Ball Chain</v>
      </c>
      <c r="O694" s="33">
        <f>Inventory[[#This Row],[Total Price GBP]]/ EURtoGBP</f>
        <v>4.5004047550129691</v>
      </c>
      <c r="P694" s="33">
        <f>Inventory[[#This Row],[Total Price GBP]]/USDtoGBP</f>
        <v>5.4349437546865387</v>
      </c>
      <c r="Q694" s="33">
        <f>Inventory[[#This Row],[Total Price GBP]]/ CADtoGBP</f>
        <v>6.9570404363702725</v>
      </c>
      <c r="R694" s="33">
        <f>Inventory[[#This Row],[Total Price GBP]]/AUDtoGBP</f>
        <v>7.1210199637186573</v>
      </c>
      <c r="S694" s="33">
        <f>IFERROR(VLOOKUP(Inventory[[#This Row],[Assigned Item SKU]],skuQuantity[#All],2,FALSE),0)</f>
        <v>0</v>
      </c>
      <c r="T694" s="33" t="str">
        <f>PROPER(Inventory[[#This Row],[METAL]] &amp; " " &amp; Inventory[[#This Row],[Item Type]])</f>
        <v>925 Silver Chain</v>
      </c>
      <c r="U694" s="33">
        <f>Inventory[[#This Row],[Quantity]]*Inventory[[#This Row],[Weight (g)]]</f>
        <v>0</v>
      </c>
      <c r="V694" s="33">
        <f>Inventory[[#This Row],[Total Price GBP]]*Inventory[[#This Row],[Quantity]]</f>
        <v>0</v>
      </c>
      <c r="W694" s="33">
        <f>Inventory[[#This Row],[Total Cost GBP]]/EURtoGBP</f>
        <v>0</v>
      </c>
      <c r="X694" s="33">
        <f>Inventory[[#This Row],[Total Cost GBP]]/USDtoGBP</f>
        <v>0</v>
      </c>
      <c r="Y694" s="33">
        <f>Inventory[[#This Row],[Total Cost GBP]]/CADtoGBP</f>
        <v>0</v>
      </c>
      <c r="Z694" s="33">
        <f>Inventory[[#This Row],[Total Cost GBP]]*AUDtoGBP</f>
        <v>0</v>
      </c>
      <c r="AA694" s="33"/>
      <c r="AB694" s="33"/>
    </row>
    <row r="695" spans="1:28" x14ac:dyDescent="0.25">
      <c r="A695" t="s">
        <v>1641</v>
      </c>
      <c r="B695" t="s">
        <v>1642</v>
      </c>
      <c r="C695" t="s">
        <v>113</v>
      </c>
      <c r="D695" t="s">
        <v>1479</v>
      </c>
      <c r="E695">
        <v>2.42</v>
      </c>
      <c r="F695" t="s">
        <v>3297</v>
      </c>
      <c r="G695" t="s">
        <v>102</v>
      </c>
      <c r="H695">
        <v>54.509532470774992</v>
      </c>
      <c r="I695" t="str">
        <f>IF(Inventory[[#This Row],[METAL]] = "925 Silver",  "7113.11.00"," 7113.19.00")</f>
        <v xml:space="preserve"> 7113.19.00</v>
      </c>
      <c r="J695" t="str">
        <f>IF(Inventory[[#This Row],[METAL]]= "925 Silver", "7113.11.10.00"," 7113.19.10.00")</f>
        <v xml:space="preserve"> 7113.19.10.00</v>
      </c>
      <c r="K695" t="str">
        <f>IF(Inventory[[#This Row],[METAL]] = "925 Silver",  "7113.11.00"," 7113.19.00")</f>
        <v xml:space="preserve"> 7113.19.00</v>
      </c>
      <c r="L695" s="106" t="str">
        <f>PROPER(Inventory[[#This Row],[METAL]] &amp; " " &amp; Inventory[[#This Row],[Item Type]])</f>
        <v>10K Gold Chain</v>
      </c>
      <c r="M695" s="106" t="str">
        <f>IFERROR(VLOOKUP(Inventory[[#This Row],[Short Description]],Map!$G$12:$H$32,2,FALSE), IF(F694 = "925 Silver", "7113.11.10.00", "7113.19.29.00"))</f>
        <v>7113.11.10.00</v>
      </c>
      <c r="N695" s="106" t="str">
        <f>Inventory[[#This Row],[ASIN]] &amp; " " &amp; Inventory[[#This Row],[Short Description]]</f>
        <v>B07ZC8BN6K Yellow Gold 10k Spiga Wheat Chain (Hollow)</v>
      </c>
      <c r="O695" s="33">
        <f>Inventory[[#This Row],[Total Price GBP]]/ EURtoGBP</f>
        <v>61.87479919267507</v>
      </c>
      <c r="P695" s="33">
        <f>Inventory[[#This Row],[Total Price GBP]]/USDtoGBP</f>
        <v>74.723513050715354</v>
      </c>
      <c r="Q695" s="33">
        <f>Inventory[[#This Row],[Total Price GBP]]/ CADtoGBP</f>
        <v>95.650392222219281</v>
      </c>
      <c r="R695" s="33">
        <f>Inventory[[#This Row],[Total Price GBP]]/AUDtoGBP</f>
        <v>97.90490062284465</v>
      </c>
      <c r="S695" s="33">
        <f>IFERROR(VLOOKUP(Inventory[[#This Row],[Assigned Item SKU]],skuQuantity[#All],2,FALSE),0)</f>
        <v>0</v>
      </c>
      <c r="T695" s="33" t="str">
        <f>PROPER(Inventory[[#This Row],[METAL]] &amp; " " &amp; Inventory[[#This Row],[Item Type]])</f>
        <v>10K Gold Chain</v>
      </c>
      <c r="U695" s="33">
        <f>Inventory[[#This Row],[Quantity]]*Inventory[[#This Row],[Weight (g)]]</f>
        <v>0</v>
      </c>
      <c r="V695" s="33">
        <f>Inventory[[#This Row],[Total Price GBP]]*Inventory[[#This Row],[Quantity]]</f>
        <v>0</v>
      </c>
      <c r="W695" s="33">
        <f>Inventory[[#This Row],[Total Cost GBP]]/EURtoGBP</f>
        <v>0</v>
      </c>
      <c r="X695" s="33">
        <f>Inventory[[#This Row],[Total Cost GBP]]/USDtoGBP</f>
        <v>0</v>
      </c>
      <c r="Y695" s="33">
        <f>Inventory[[#This Row],[Total Cost GBP]]/CADtoGBP</f>
        <v>0</v>
      </c>
      <c r="Z695" s="33">
        <f>Inventory[[#This Row],[Total Cost GBP]]*AUDtoGBP</f>
        <v>0</v>
      </c>
      <c r="AA695" s="33"/>
      <c r="AB695" s="33"/>
    </row>
    <row r="696" spans="1:28" x14ac:dyDescent="0.25">
      <c r="A696" t="s">
        <v>1643</v>
      </c>
      <c r="B696" t="s">
        <v>1644</v>
      </c>
      <c r="C696" t="s">
        <v>113</v>
      </c>
      <c r="D696" t="s">
        <v>1482</v>
      </c>
      <c r="E696">
        <v>1.6</v>
      </c>
      <c r="F696" t="s">
        <v>3297</v>
      </c>
      <c r="G696" t="s">
        <v>102</v>
      </c>
      <c r="H696">
        <v>36.105261822000003</v>
      </c>
      <c r="I696" t="str">
        <f>IF(Inventory[[#This Row],[METAL]] = "925 Silver",  "7113.11.00"," 7113.19.00")</f>
        <v xml:space="preserve"> 7113.19.00</v>
      </c>
      <c r="J696" t="str">
        <f>IF(Inventory[[#This Row],[METAL]]= "925 Silver", "7113.11.10.00"," 7113.19.10.00")</f>
        <v xml:space="preserve"> 7113.19.10.00</v>
      </c>
      <c r="K696" t="str">
        <f>IF(Inventory[[#This Row],[METAL]] = "925 Silver",  "7113.11.00"," 7113.19.00")</f>
        <v xml:space="preserve"> 7113.19.00</v>
      </c>
      <c r="L696" s="106" t="str">
        <f>PROPER(Inventory[[#This Row],[METAL]] &amp; " " &amp; Inventory[[#This Row],[Item Type]])</f>
        <v>10K Gold Chain</v>
      </c>
      <c r="M696" s="106" t="str">
        <f>IFERROR(VLOOKUP(Inventory[[#This Row],[Short Description]],Map!$G$12:$H$32,2,FALSE), IF(F695 = "925 Silver", "7113.11.10.00", "7113.19.29.00"))</f>
        <v>7113.19.29.00</v>
      </c>
      <c r="N696" s="106" t="str">
        <f>Inventory[[#This Row],[ASIN]] &amp; " " &amp; Inventory[[#This Row],[Short Description]]</f>
        <v>B07ZC7ZQMN White Gold 10k Classic Long Curb Chain - Diamond Cut (Hollow)</v>
      </c>
      <c r="O696" s="33">
        <f>Inventory[[#This Row],[Total Price GBP]]/ EURtoGBP</f>
        <v>40.983764192675082</v>
      </c>
      <c r="P696" s="33">
        <f>Inventory[[#This Row],[Total Price GBP]]/USDtoGBP</f>
        <v>49.494315593372299</v>
      </c>
      <c r="Q696" s="33">
        <f>Inventory[[#This Row],[Total Price GBP]]/ CADtoGBP</f>
        <v>63.355569164196865</v>
      </c>
      <c r="R696" s="33">
        <f>Inventory[[#This Row],[Total Price GBP]]/AUDtoGBP</f>
        <v>64.848878910122849</v>
      </c>
      <c r="S696" s="33">
        <f>IFERROR(VLOOKUP(Inventory[[#This Row],[Assigned Item SKU]],skuQuantity[#All],2,FALSE),0)</f>
        <v>0</v>
      </c>
      <c r="T696" s="33" t="str">
        <f>PROPER(Inventory[[#This Row],[METAL]] &amp; " " &amp; Inventory[[#This Row],[Item Type]])</f>
        <v>10K Gold Chain</v>
      </c>
      <c r="U696" s="33">
        <f>Inventory[[#This Row],[Quantity]]*Inventory[[#This Row],[Weight (g)]]</f>
        <v>0</v>
      </c>
      <c r="V696" s="33">
        <f>Inventory[[#This Row],[Total Price GBP]]*Inventory[[#This Row],[Quantity]]</f>
        <v>0</v>
      </c>
      <c r="W696" s="33">
        <f>Inventory[[#This Row],[Total Cost GBP]]/EURtoGBP</f>
        <v>0</v>
      </c>
      <c r="X696" s="33">
        <f>Inventory[[#This Row],[Total Cost GBP]]/USDtoGBP</f>
        <v>0</v>
      </c>
      <c r="Y696" s="33">
        <f>Inventory[[#This Row],[Total Cost GBP]]/CADtoGBP</f>
        <v>0</v>
      </c>
      <c r="Z696" s="33">
        <f>Inventory[[#This Row],[Total Cost GBP]]*AUDtoGBP</f>
        <v>0</v>
      </c>
      <c r="AA696" s="33"/>
      <c r="AB696" s="33"/>
    </row>
    <row r="697" spans="1:28" x14ac:dyDescent="0.25">
      <c r="A697" t="s">
        <v>1645</v>
      </c>
      <c r="B697" t="s">
        <v>1646</v>
      </c>
      <c r="C697" t="s">
        <v>113</v>
      </c>
      <c r="D697" t="s">
        <v>1485</v>
      </c>
      <c r="E697">
        <v>1.55</v>
      </c>
      <c r="F697" t="s">
        <v>3297</v>
      </c>
      <c r="G697" t="s">
        <v>102</v>
      </c>
      <c r="H697">
        <v>34.859500227562499</v>
      </c>
      <c r="I697" t="str">
        <f>IF(Inventory[[#This Row],[METAL]] = "925 Silver",  "7113.11.00"," 7113.19.00")</f>
        <v xml:space="preserve"> 7113.19.00</v>
      </c>
      <c r="J697" t="str">
        <f>IF(Inventory[[#This Row],[METAL]]= "925 Silver", "7113.11.10.00"," 7113.19.10.00")</f>
        <v xml:space="preserve"> 7113.19.10.00</v>
      </c>
      <c r="K697" t="str">
        <f>IF(Inventory[[#This Row],[METAL]] = "925 Silver",  "7113.11.00"," 7113.19.00")</f>
        <v xml:space="preserve"> 7113.19.00</v>
      </c>
      <c r="L697" s="106" t="str">
        <f>PROPER(Inventory[[#This Row],[METAL]] &amp; " " &amp; Inventory[[#This Row],[Item Type]])</f>
        <v>10K Gold Chain</v>
      </c>
      <c r="M697" s="106" t="str">
        <f>IFERROR(VLOOKUP(Inventory[[#This Row],[Short Description]],Map!$G$12:$H$32,2,FALSE), IF(F696 = "925 Silver", "7113.11.10.00", "7113.19.29.00"))</f>
        <v>7113.19.29.00</v>
      </c>
      <c r="N697" s="106" t="str">
        <f>Inventory[[#This Row],[ASIN]] &amp; " " &amp; Inventory[[#This Row],[Short Description]]</f>
        <v>B07ZC76LN6 Rose Gold 10K - Long Anchor Chain</v>
      </c>
      <c r="O697" s="33">
        <f>Inventory[[#This Row],[Total Price GBP]]/ EURtoGBP</f>
        <v>39.569676692675074</v>
      </c>
      <c r="P697" s="33">
        <f>Inventory[[#This Row],[Total Price GBP]]/USDtoGBP</f>
        <v>47.786583412584669</v>
      </c>
      <c r="Q697" s="33">
        <f>Inventory[[#This Row],[Total Price GBP]]/ CADtoGBP</f>
        <v>61.169573802977972</v>
      </c>
      <c r="R697" s="33">
        <f>Inventory[[#This Row],[Total Price GBP]]/AUDtoGBP</f>
        <v>62.611358983336622</v>
      </c>
      <c r="S697" s="33">
        <f>IFERROR(VLOOKUP(Inventory[[#This Row],[Assigned Item SKU]],skuQuantity[#All],2,FALSE),0)</f>
        <v>0</v>
      </c>
      <c r="T697" s="33" t="str">
        <f>PROPER(Inventory[[#This Row],[METAL]] &amp; " " &amp; Inventory[[#This Row],[Item Type]])</f>
        <v>10K Gold Chain</v>
      </c>
      <c r="U697" s="33">
        <f>Inventory[[#This Row],[Quantity]]*Inventory[[#This Row],[Weight (g)]]</f>
        <v>0</v>
      </c>
      <c r="V697" s="33">
        <f>Inventory[[#This Row],[Total Price GBP]]*Inventory[[#This Row],[Quantity]]</f>
        <v>0</v>
      </c>
      <c r="W697" s="33">
        <f>Inventory[[#This Row],[Total Cost GBP]]/EURtoGBP</f>
        <v>0</v>
      </c>
      <c r="X697" s="33">
        <f>Inventory[[#This Row],[Total Cost GBP]]/USDtoGBP</f>
        <v>0</v>
      </c>
      <c r="Y697" s="33">
        <f>Inventory[[#This Row],[Total Cost GBP]]/CADtoGBP</f>
        <v>0</v>
      </c>
      <c r="Z697" s="33">
        <f>Inventory[[#This Row],[Total Cost GBP]]*AUDtoGBP</f>
        <v>0</v>
      </c>
      <c r="AA697" s="33"/>
      <c r="AB697" s="33"/>
    </row>
    <row r="698" spans="1:28" x14ac:dyDescent="0.25">
      <c r="A698" t="s">
        <v>1647</v>
      </c>
      <c r="B698" t="s">
        <v>1648</v>
      </c>
      <c r="C698" t="s">
        <v>113</v>
      </c>
      <c r="D698" t="s">
        <v>1649</v>
      </c>
      <c r="E698">
        <v>3.05</v>
      </c>
      <c r="F698" t="s">
        <v>116</v>
      </c>
      <c r="G698" t="s">
        <v>1413</v>
      </c>
      <c r="H698">
        <v>4.0316524149999999</v>
      </c>
      <c r="I698" t="str">
        <f>IF(Inventory[[#This Row],[METAL]] = "925 Silver",  "7113.11.00"," 7113.19.00")</f>
        <v>7113.11.00</v>
      </c>
      <c r="J698" t="str">
        <f>IF(Inventory[[#This Row],[METAL]]= "925 Silver", "7113.11.10.00"," 7113.19.10.00")</f>
        <v>7113.11.10.00</v>
      </c>
      <c r="K698" t="str">
        <f>IF(Inventory[[#This Row],[METAL]] = "925 Silver",  "7113.11.00"," 7113.19.00")</f>
        <v>7113.11.00</v>
      </c>
      <c r="L698" s="106" t="str">
        <f>PROPER(Inventory[[#This Row],[METAL]] &amp; " " &amp; Inventory[[#This Row],[Item Type]])</f>
        <v>925 Silver Bracelet</v>
      </c>
      <c r="M698" s="106" t="str">
        <f>IFERROR(VLOOKUP(Inventory[[#This Row],[Short Description]],Map!$G$12:$H$32,2,FALSE), IF(F697 = "925 Silver", "7113.11.10.00", "7113.19.29.00"))</f>
        <v>7113.19.29.00</v>
      </c>
      <c r="N698" s="106" t="str">
        <f>Inventory[[#This Row],[ASIN]] &amp; " " &amp; Inventory[[#This Row],[Short Description]]</f>
        <v>B0854N4WRJ Bracelet - Rolo chain with Wings</v>
      </c>
      <c r="O698" s="33">
        <f>Inventory[[#This Row],[Total Price GBP]]/ EURtoGBP</f>
        <v>4.5764047550129687</v>
      </c>
      <c r="P698" s="33">
        <f>Inventory[[#This Row],[Total Price GBP]]/USDtoGBP</f>
        <v>5.5267256605020272</v>
      </c>
      <c r="Q698" s="33">
        <f>Inventory[[#This Row],[Total Price GBP]]/ CADtoGBP</f>
        <v>7.0745265519413634</v>
      </c>
      <c r="R698" s="33">
        <f>Inventory[[#This Row],[Total Price GBP]]/AUDtoGBP</f>
        <v>7.2412752622314818</v>
      </c>
      <c r="S698" s="33">
        <f>IFERROR(VLOOKUP(Inventory[[#This Row],[Assigned Item SKU]],skuQuantity[#All],2,FALSE),0)</f>
        <v>0</v>
      </c>
      <c r="T698" s="33" t="str">
        <f>PROPER(Inventory[[#This Row],[METAL]] &amp; " " &amp; Inventory[[#This Row],[Item Type]])</f>
        <v>925 Silver Bracelet</v>
      </c>
      <c r="U698" s="33">
        <f>Inventory[[#This Row],[Quantity]]*Inventory[[#This Row],[Weight (g)]]</f>
        <v>0</v>
      </c>
      <c r="V698" s="33">
        <f>Inventory[[#This Row],[Total Price GBP]]*Inventory[[#This Row],[Quantity]]</f>
        <v>0</v>
      </c>
      <c r="W698" s="33">
        <f>Inventory[[#This Row],[Total Cost GBP]]/EURtoGBP</f>
        <v>0</v>
      </c>
      <c r="X698" s="33">
        <f>Inventory[[#This Row],[Total Cost GBP]]/USDtoGBP</f>
        <v>0</v>
      </c>
      <c r="Y698" s="33">
        <f>Inventory[[#This Row],[Total Cost GBP]]/CADtoGBP</f>
        <v>0</v>
      </c>
      <c r="Z698" s="33">
        <f>Inventory[[#This Row],[Total Cost GBP]]*AUDtoGBP</f>
        <v>0</v>
      </c>
      <c r="AA698" s="33"/>
      <c r="AB698" s="33"/>
    </row>
    <row r="699" spans="1:28" x14ac:dyDescent="0.25">
      <c r="A699" t="s">
        <v>1650</v>
      </c>
      <c r="B699" t="s">
        <v>1651</v>
      </c>
      <c r="C699" t="s">
        <v>113</v>
      </c>
      <c r="D699" t="s">
        <v>1652</v>
      </c>
      <c r="E699">
        <v>3.68</v>
      </c>
      <c r="F699" t="s">
        <v>116</v>
      </c>
      <c r="G699" t="s">
        <v>1413</v>
      </c>
      <c r="H699">
        <v>5.143958824000002</v>
      </c>
      <c r="I699" t="str">
        <f>IF(Inventory[[#This Row],[METAL]] = "925 Silver",  "7113.11.00"," 7113.19.00")</f>
        <v>7113.11.00</v>
      </c>
      <c r="J699" t="str">
        <f>IF(Inventory[[#This Row],[METAL]]= "925 Silver", "7113.11.10.00"," 7113.19.10.00")</f>
        <v>7113.11.10.00</v>
      </c>
      <c r="K699" t="str">
        <f>IF(Inventory[[#This Row],[METAL]] = "925 Silver",  "7113.11.00"," 7113.19.00")</f>
        <v>7113.11.00</v>
      </c>
      <c r="L699" s="106" t="str">
        <f>PROPER(Inventory[[#This Row],[METAL]] &amp; " " &amp; Inventory[[#This Row],[Item Type]])</f>
        <v>925 Silver Bracelet</v>
      </c>
      <c r="M699" s="106" t="str">
        <f>IFERROR(VLOOKUP(Inventory[[#This Row],[Short Description]],Map!$G$12:$H$32,2,FALSE), IF(F698 = "925 Silver", "7113.11.10.00", "7113.19.29.00"))</f>
        <v>7113.11.10.00</v>
      </c>
      <c r="N699" s="106" t="str">
        <f>Inventory[[#This Row],[ASIN]] &amp; " " &amp; Inventory[[#This Row],[Short Description]]</f>
        <v>B0854N4TG7 Bracelet - Rolo chain with Trees of Life</v>
      </c>
      <c r="O699" s="33">
        <f>Inventory[[#This Row],[Total Price GBP]]/ EURtoGBP</f>
        <v>5.8390047550129713</v>
      </c>
      <c r="P699" s="33">
        <f>Inventory[[#This Row],[Total Price GBP]]/USDtoGBP</f>
        <v>7.0515129536946057</v>
      </c>
      <c r="Q699" s="33">
        <f>Inventory[[#This Row],[Total Price GBP]]/ CADtoGBP</f>
        <v>9.026341940363201</v>
      </c>
      <c r="R699" s="33">
        <f>Inventory[[#This Row],[Total Price GBP]]/AUDtoGBP</f>
        <v>9.239095524103746</v>
      </c>
      <c r="S699" s="33">
        <f>IFERROR(VLOOKUP(Inventory[[#This Row],[Assigned Item SKU]],skuQuantity[#All],2,FALSE),0)</f>
        <v>0</v>
      </c>
      <c r="T699" s="33" t="str">
        <f>PROPER(Inventory[[#This Row],[METAL]] &amp; " " &amp; Inventory[[#This Row],[Item Type]])</f>
        <v>925 Silver Bracelet</v>
      </c>
      <c r="U699" s="33">
        <f>Inventory[[#This Row],[Quantity]]*Inventory[[#This Row],[Weight (g)]]</f>
        <v>0</v>
      </c>
      <c r="V699" s="33">
        <f>Inventory[[#This Row],[Total Price GBP]]*Inventory[[#This Row],[Quantity]]</f>
        <v>0</v>
      </c>
      <c r="W699" s="33">
        <f>Inventory[[#This Row],[Total Cost GBP]]/EURtoGBP</f>
        <v>0</v>
      </c>
      <c r="X699" s="33">
        <f>Inventory[[#This Row],[Total Cost GBP]]/USDtoGBP</f>
        <v>0</v>
      </c>
      <c r="Y699" s="33">
        <f>Inventory[[#This Row],[Total Cost GBP]]/CADtoGBP</f>
        <v>0</v>
      </c>
      <c r="Z699" s="33">
        <f>Inventory[[#This Row],[Total Cost GBP]]*AUDtoGBP</f>
        <v>0</v>
      </c>
      <c r="AA699" s="33"/>
      <c r="AB699" s="33"/>
    </row>
    <row r="700" spans="1:28" x14ac:dyDescent="0.25">
      <c r="A700" t="s">
        <v>1653</v>
      </c>
      <c r="B700" t="s">
        <v>1654</v>
      </c>
      <c r="C700" t="s">
        <v>113</v>
      </c>
      <c r="D700" t="s">
        <v>1655</v>
      </c>
      <c r="E700">
        <v>3.49</v>
      </c>
      <c r="F700" t="s">
        <v>116</v>
      </c>
      <c r="G700" t="s">
        <v>1413</v>
      </c>
      <c r="H700">
        <v>6.1808546290000006</v>
      </c>
      <c r="I700" t="str">
        <f>IF(Inventory[[#This Row],[METAL]] = "925 Silver",  "7113.11.00"," 7113.19.00")</f>
        <v>7113.11.00</v>
      </c>
      <c r="J700" t="str">
        <f>IF(Inventory[[#This Row],[METAL]]= "925 Silver", "7113.11.10.00"," 7113.19.10.00")</f>
        <v>7113.11.10.00</v>
      </c>
      <c r="K700" t="str">
        <f>IF(Inventory[[#This Row],[METAL]] = "925 Silver",  "7113.11.00"," 7113.19.00")</f>
        <v>7113.11.00</v>
      </c>
      <c r="L700" s="106" t="str">
        <f>PROPER(Inventory[[#This Row],[METAL]] &amp; " " &amp; Inventory[[#This Row],[Item Type]])</f>
        <v>925 Silver Bracelet</v>
      </c>
      <c r="M700" s="106" t="str">
        <f>IFERROR(VLOOKUP(Inventory[[#This Row],[Short Description]],Map!$G$12:$H$32,2,FALSE), IF(F699 = "925 Silver", "7113.11.10.00", "7113.19.29.00"))</f>
        <v>7113.11.10.00</v>
      </c>
      <c r="N700" s="106" t="str">
        <f>Inventory[[#This Row],[ASIN]] &amp; " " &amp; Inventory[[#This Row],[Short Description]]</f>
        <v>B0854P65F1 Bracelet - Rolo Chain with Infinity</v>
      </c>
      <c r="O700" s="33">
        <f>Inventory[[#This Row],[Total Price GBP]]/ EURtoGBP</f>
        <v>7.0160047550129692</v>
      </c>
      <c r="P700" s="33">
        <f>Inventory[[#This Row],[Total Price GBP]]/USDtoGBP</f>
        <v>8.4729248371792085</v>
      </c>
      <c r="Q700" s="33">
        <f>Inventory[[#This Row],[Total Price GBP]]/ CADtoGBP</f>
        <v>10.845830861773383</v>
      </c>
      <c r="R700" s="33">
        <f>Inventory[[#This Row],[Total Price GBP]]/AUDtoGBP</f>
        <v>11.101470344493139</v>
      </c>
      <c r="S700" s="33">
        <f>IFERROR(VLOOKUP(Inventory[[#This Row],[Assigned Item SKU]],skuQuantity[#All],2,FALSE),0)</f>
        <v>0</v>
      </c>
      <c r="T700" s="33" t="str">
        <f>PROPER(Inventory[[#This Row],[METAL]] &amp; " " &amp; Inventory[[#This Row],[Item Type]])</f>
        <v>925 Silver Bracelet</v>
      </c>
      <c r="U700" s="33">
        <f>Inventory[[#This Row],[Quantity]]*Inventory[[#This Row],[Weight (g)]]</f>
        <v>0</v>
      </c>
      <c r="V700" s="33">
        <f>Inventory[[#This Row],[Total Price GBP]]*Inventory[[#This Row],[Quantity]]</f>
        <v>0</v>
      </c>
      <c r="W700" s="33">
        <f>Inventory[[#This Row],[Total Cost GBP]]/EURtoGBP</f>
        <v>0</v>
      </c>
      <c r="X700" s="33">
        <f>Inventory[[#This Row],[Total Cost GBP]]/USDtoGBP</f>
        <v>0</v>
      </c>
      <c r="Y700" s="33">
        <f>Inventory[[#This Row],[Total Cost GBP]]/CADtoGBP</f>
        <v>0</v>
      </c>
      <c r="Z700" s="33">
        <f>Inventory[[#This Row],[Total Cost GBP]]*AUDtoGBP</f>
        <v>0</v>
      </c>
      <c r="AA700" s="33"/>
      <c r="AB700" s="33"/>
    </row>
    <row r="701" spans="1:28" x14ac:dyDescent="0.25">
      <c r="A701" t="s">
        <v>1656</v>
      </c>
      <c r="B701" t="s">
        <v>1657</v>
      </c>
      <c r="C701" t="s">
        <v>113</v>
      </c>
      <c r="D701" t="s">
        <v>1658</v>
      </c>
      <c r="E701">
        <v>3.53</v>
      </c>
      <c r="F701" t="s">
        <v>116</v>
      </c>
      <c r="G701" t="s">
        <v>1413</v>
      </c>
      <c r="H701">
        <v>5.4717659005000003</v>
      </c>
      <c r="I701" t="str">
        <f>IF(Inventory[[#This Row],[METAL]] = "925 Silver",  "7113.11.00"," 7113.19.00")</f>
        <v>7113.11.00</v>
      </c>
      <c r="J701" t="str">
        <f>IF(Inventory[[#This Row],[METAL]]= "925 Silver", "7113.11.10.00"," 7113.19.10.00")</f>
        <v>7113.11.10.00</v>
      </c>
      <c r="K701" t="str">
        <f>IF(Inventory[[#This Row],[METAL]] = "925 Silver",  "7113.11.00"," 7113.19.00")</f>
        <v>7113.11.00</v>
      </c>
      <c r="L701" s="106" t="str">
        <f>PROPER(Inventory[[#This Row],[METAL]] &amp; " " &amp; Inventory[[#This Row],[Item Type]])</f>
        <v>925 Silver Bracelet</v>
      </c>
      <c r="M701" s="106" t="str">
        <f>IFERROR(VLOOKUP(Inventory[[#This Row],[Short Description]],Map!$G$12:$H$32,2,FALSE), IF(F700 = "925 Silver", "7113.11.10.00", "7113.19.29.00"))</f>
        <v>7113.11.10.00</v>
      </c>
      <c r="N701" s="106" t="str">
        <f>Inventory[[#This Row],[ASIN]] &amp; " " &amp; Inventory[[#This Row],[Short Description]]</f>
        <v>B0854N624S Bracelet - Rolo chain with Hearts</v>
      </c>
      <c r="O701" s="33">
        <f>Inventory[[#This Row],[Total Price GBP]]/ EURtoGBP</f>
        <v>6.2111047550129692</v>
      </c>
      <c r="P701" s="33">
        <f>Inventory[[#This Row],[Total Price GBP]]/USDtoGBP</f>
        <v>7.5008819951938568</v>
      </c>
      <c r="Q701" s="33">
        <f>Inventory[[#This Row],[Total Price GBP]]/ CADtoGBP</f>
        <v>9.6015601456790254</v>
      </c>
      <c r="R701" s="33">
        <f>Inventory[[#This Row],[Total Price GBP]]/AUDtoGBP</f>
        <v>9.8278717948487682</v>
      </c>
      <c r="S701" s="33">
        <f>IFERROR(VLOOKUP(Inventory[[#This Row],[Assigned Item SKU]],skuQuantity[#All],2,FALSE),0)</f>
        <v>0</v>
      </c>
      <c r="T701" s="33" t="str">
        <f>PROPER(Inventory[[#This Row],[METAL]] &amp; " " &amp; Inventory[[#This Row],[Item Type]])</f>
        <v>925 Silver Bracelet</v>
      </c>
      <c r="U701" s="33">
        <f>Inventory[[#This Row],[Quantity]]*Inventory[[#This Row],[Weight (g)]]</f>
        <v>0</v>
      </c>
      <c r="V701" s="33">
        <f>Inventory[[#This Row],[Total Price GBP]]*Inventory[[#This Row],[Quantity]]</f>
        <v>0</v>
      </c>
      <c r="W701" s="33">
        <f>Inventory[[#This Row],[Total Cost GBP]]/EURtoGBP</f>
        <v>0</v>
      </c>
      <c r="X701" s="33">
        <f>Inventory[[#This Row],[Total Cost GBP]]/USDtoGBP</f>
        <v>0</v>
      </c>
      <c r="Y701" s="33">
        <f>Inventory[[#This Row],[Total Cost GBP]]/CADtoGBP</f>
        <v>0</v>
      </c>
      <c r="Z701" s="33">
        <f>Inventory[[#This Row],[Total Cost GBP]]*AUDtoGBP</f>
        <v>0</v>
      </c>
      <c r="AA701" s="33"/>
      <c r="AB701" s="33"/>
    </row>
    <row r="702" spans="1:28" x14ac:dyDescent="0.25">
      <c r="A702" t="s">
        <v>1659</v>
      </c>
      <c r="B702" t="s">
        <v>1660</v>
      </c>
      <c r="C702" t="s">
        <v>113</v>
      </c>
      <c r="D702" t="s">
        <v>1661</v>
      </c>
      <c r="E702">
        <v>6.65</v>
      </c>
      <c r="F702" t="s">
        <v>116</v>
      </c>
      <c r="G702" t="s">
        <v>3295</v>
      </c>
      <c r="H702">
        <v>8.6523138399999997</v>
      </c>
      <c r="I702" t="str">
        <f>IF(Inventory[[#This Row],[METAL]] = "925 Silver",  "7113.11.00"," 7113.19.00")</f>
        <v>7113.11.00</v>
      </c>
      <c r="J702" t="str">
        <f>IF(Inventory[[#This Row],[METAL]]= "925 Silver", "7113.11.10.00"," 7113.19.10.00")</f>
        <v>7113.11.10.00</v>
      </c>
      <c r="K702" t="str">
        <f>IF(Inventory[[#This Row],[METAL]] = "925 Silver",  "7113.11.00"," 7113.19.00")</f>
        <v>7113.11.00</v>
      </c>
      <c r="L702" s="106" t="str">
        <f>PROPER(Inventory[[#This Row],[METAL]] &amp; " " &amp; Inventory[[#This Row],[Item Type]])</f>
        <v>925 Silver Chain With Pendants</v>
      </c>
      <c r="M702" s="106" t="str">
        <f>IFERROR(VLOOKUP(Inventory[[#This Row],[Short Description]],Map!$G$12:$H$32,2,FALSE), IF(F701 = "925 Silver", "7113.11.10.00", "7113.19.29.00"))</f>
        <v>7113.11.10.00</v>
      </c>
      <c r="N702" s="106" t="str">
        <f>Inventory[[#This Row],[ASIN]] &amp; " " &amp; Inventory[[#This Row],[Short Description]]</f>
        <v>B085F37RXH Necklace - Rolo chain - tripple circle Pendant</v>
      </c>
      <c r="O702" s="33">
        <f>Inventory[[#This Row],[Total Price GBP]]/ EURtoGBP</f>
        <v>9.8214047550129688</v>
      </c>
      <c r="P702" s="33">
        <f>Inventory[[#This Row],[Total Price GBP]]/USDtoGBP</f>
        <v>11.8608848184262</v>
      </c>
      <c r="Q702" s="33">
        <f>Inventory[[#This Row],[Total Price GBP]]/ CADtoGBP</f>
        <v>15.18261439628836</v>
      </c>
      <c r="R702" s="33">
        <f>Inventory[[#This Row],[Total Price GBP]]/AUDtoGBP</f>
        <v>15.54047316617573</v>
      </c>
      <c r="S702" s="33">
        <f>IFERROR(VLOOKUP(Inventory[[#This Row],[Assigned Item SKU]],skuQuantity[#All],2,FALSE),0)</f>
        <v>0</v>
      </c>
      <c r="T702" s="33" t="str">
        <f>PROPER(Inventory[[#This Row],[METAL]] &amp; " " &amp; Inventory[[#This Row],[Item Type]])</f>
        <v>925 Silver Chain With Pendants</v>
      </c>
      <c r="U702" s="33">
        <f>Inventory[[#This Row],[Quantity]]*Inventory[[#This Row],[Weight (g)]]</f>
        <v>0</v>
      </c>
      <c r="V702" s="33">
        <f>Inventory[[#This Row],[Total Price GBP]]*Inventory[[#This Row],[Quantity]]</f>
        <v>0</v>
      </c>
      <c r="W702" s="33">
        <f>Inventory[[#This Row],[Total Cost GBP]]/EURtoGBP</f>
        <v>0</v>
      </c>
      <c r="X702" s="33">
        <f>Inventory[[#This Row],[Total Cost GBP]]/USDtoGBP</f>
        <v>0</v>
      </c>
      <c r="Y702" s="33">
        <f>Inventory[[#This Row],[Total Cost GBP]]/CADtoGBP</f>
        <v>0</v>
      </c>
      <c r="Z702" s="33">
        <f>Inventory[[#This Row],[Total Cost GBP]]*AUDtoGBP</f>
        <v>0</v>
      </c>
      <c r="AA702" s="33"/>
      <c r="AB702" s="33"/>
    </row>
    <row r="703" spans="1:28" x14ac:dyDescent="0.25">
      <c r="A703" t="s">
        <v>1662</v>
      </c>
      <c r="B703" t="s">
        <v>1663</v>
      </c>
      <c r="C703" t="s">
        <v>113</v>
      </c>
      <c r="D703" t="s">
        <v>1664</v>
      </c>
      <c r="E703">
        <v>6.37</v>
      </c>
      <c r="F703" t="s">
        <v>116</v>
      </c>
      <c r="G703" t="s">
        <v>3295</v>
      </c>
      <c r="H703">
        <v>8.0726388700000005</v>
      </c>
      <c r="I703" t="str">
        <f>IF(Inventory[[#This Row],[METAL]] = "925 Silver",  "7113.11.00"," 7113.19.00")</f>
        <v>7113.11.00</v>
      </c>
      <c r="J703" t="str">
        <f>IF(Inventory[[#This Row],[METAL]]= "925 Silver", "7113.11.10.00"," 7113.19.10.00")</f>
        <v>7113.11.10.00</v>
      </c>
      <c r="K703" t="str">
        <f>IF(Inventory[[#This Row],[METAL]] = "925 Silver",  "7113.11.00"," 7113.19.00")</f>
        <v>7113.11.00</v>
      </c>
      <c r="L703" s="106" t="str">
        <f>PROPER(Inventory[[#This Row],[METAL]] &amp; " " &amp; Inventory[[#This Row],[Item Type]])</f>
        <v>925 Silver Chain With Pendants</v>
      </c>
      <c r="M703" s="106" t="str">
        <f>IFERROR(VLOOKUP(Inventory[[#This Row],[Short Description]],Map!$G$12:$H$32,2,FALSE), IF(F702 = "925 Silver", "7113.11.10.00", "7113.19.29.00"))</f>
        <v>7113.11.10.00</v>
      </c>
      <c r="N703" s="106" t="str">
        <f>Inventory[[#This Row],[ASIN]] &amp; " " &amp; Inventory[[#This Row],[Short Description]]</f>
        <v>B085F34DW7 Necklace - Rolo chain - interlocking Circles Pendant</v>
      </c>
      <c r="O703" s="33">
        <f>Inventory[[#This Row],[Total Price GBP]]/ EURtoGBP</f>
        <v>9.1634047550129694</v>
      </c>
      <c r="P703" s="33">
        <f>Inventory[[#This Row],[Total Price GBP]]/USDtoGBP</f>
        <v>11.066246739128946</v>
      </c>
      <c r="Q703" s="33">
        <f>Inventory[[#This Row],[Total Price GBP]]/ CADtoGBP</f>
        <v>14.165431974633389</v>
      </c>
      <c r="R703" s="33">
        <f>Inventory[[#This Row],[Total Price GBP]]/AUDtoGBP</f>
        <v>14.499315450104174</v>
      </c>
      <c r="S703" s="33">
        <f>IFERROR(VLOOKUP(Inventory[[#This Row],[Assigned Item SKU]],skuQuantity[#All],2,FALSE),0)</f>
        <v>0</v>
      </c>
      <c r="T703" s="33" t="str">
        <f>PROPER(Inventory[[#This Row],[METAL]] &amp; " " &amp; Inventory[[#This Row],[Item Type]])</f>
        <v>925 Silver Chain With Pendants</v>
      </c>
      <c r="U703" s="33">
        <f>Inventory[[#This Row],[Quantity]]*Inventory[[#This Row],[Weight (g)]]</f>
        <v>0</v>
      </c>
      <c r="V703" s="33">
        <f>Inventory[[#This Row],[Total Price GBP]]*Inventory[[#This Row],[Quantity]]</f>
        <v>0</v>
      </c>
      <c r="W703" s="33">
        <f>Inventory[[#This Row],[Total Cost GBP]]/EURtoGBP</f>
        <v>0</v>
      </c>
      <c r="X703" s="33">
        <f>Inventory[[#This Row],[Total Cost GBP]]/USDtoGBP</f>
        <v>0</v>
      </c>
      <c r="Y703" s="33">
        <f>Inventory[[#This Row],[Total Cost GBP]]/CADtoGBP</f>
        <v>0</v>
      </c>
      <c r="Z703" s="33">
        <f>Inventory[[#This Row],[Total Cost GBP]]*AUDtoGBP</f>
        <v>0</v>
      </c>
      <c r="AA703" s="33"/>
      <c r="AB703" s="33"/>
    </row>
    <row r="704" spans="1:28" x14ac:dyDescent="0.25">
      <c r="A704" t="s">
        <v>1665</v>
      </c>
      <c r="B704" t="s">
        <v>1666</v>
      </c>
      <c r="C704" t="s">
        <v>113</v>
      </c>
      <c r="D704" t="s">
        <v>1664</v>
      </c>
      <c r="E704">
        <v>4.01</v>
      </c>
      <c r="F704" t="s">
        <v>116</v>
      </c>
      <c r="G704" t="s">
        <v>3295</v>
      </c>
      <c r="H704">
        <v>6.045097922500001</v>
      </c>
      <c r="I704" t="str">
        <f>IF(Inventory[[#This Row],[METAL]] = "925 Silver",  "7113.11.00"," 7113.19.00")</f>
        <v>7113.11.00</v>
      </c>
      <c r="J704" t="str">
        <f>IF(Inventory[[#This Row],[METAL]]= "925 Silver", "7113.11.10.00"," 7113.19.10.00")</f>
        <v>7113.11.10.00</v>
      </c>
      <c r="K704" t="str">
        <f>IF(Inventory[[#This Row],[METAL]] = "925 Silver",  "7113.11.00"," 7113.19.00")</f>
        <v>7113.11.00</v>
      </c>
      <c r="L704" s="106" t="str">
        <f>PROPER(Inventory[[#This Row],[METAL]] &amp; " " &amp; Inventory[[#This Row],[Item Type]])</f>
        <v>925 Silver Chain With Pendants</v>
      </c>
      <c r="M704" s="106" t="str">
        <f>IFERROR(VLOOKUP(Inventory[[#This Row],[Short Description]],Map!$G$12:$H$32,2,FALSE), IF(F703 = "925 Silver", "7113.11.10.00", "7113.19.29.00"))</f>
        <v>7113.11.10.00</v>
      </c>
      <c r="N704" s="106" t="str">
        <f>Inventory[[#This Row],[ASIN]] &amp; " " &amp; Inventory[[#This Row],[Short Description]]</f>
        <v>B085F2X79R Necklace - Rolo chain - interlocking Circles Pendant</v>
      </c>
      <c r="O704" s="33">
        <f>Inventory[[#This Row],[Total Price GBP]]/ EURtoGBP</f>
        <v>6.8619047550129695</v>
      </c>
      <c r="P704" s="33">
        <f>Inventory[[#This Row],[Total Price GBP]]/USDtoGBP</f>
        <v>8.2868249465717518</v>
      </c>
      <c r="Q704" s="33">
        <f>Inventory[[#This Row],[Total Price GBP]]/ CADtoGBP</f>
        <v>10.607612303753578</v>
      </c>
      <c r="R704" s="33">
        <f>Inventory[[#This Row],[Total Price GBP]]/AUDtoGBP</f>
        <v>10.857636903692795</v>
      </c>
      <c r="S704" s="33">
        <f>IFERROR(VLOOKUP(Inventory[[#This Row],[Assigned Item SKU]],skuQuantity[#All],2,FALSE),0)</f>
        <v>0</v>
      </c>
      <c r="T704" s="33" t="str">
        <f>PROPER(Inventory[[#This Row],[METAL]] &amp; " " &amp; Inventory[[#This Row],[Item Type]])</f>
        <v>925 Silver Chain With Pendants</v>
      </c>
      <c r="U704" s="33">
        <f>Inventory[[#This Row],[Quantity]]*Inventory[[#This Row],[Weight (g)]]</f>
        <v>0</v>
      </c>
      <c r="V704" s="33">
        <f>Inventory[[#This Row],[Total Price GBP]]*Inventory[[#This Row],[Quantity]]</f>
        <v>0</v>
      </c>
      <c r="W704" s="33">
        <f>Inventory[[#This Row],[Total Cost GBP]]/EURtoGBP</f>
        <v>0</v>
      </c>
      <c r="X704" s="33">
        <f>Inventory[[#This Row],[Total Cost GBP]]/USDtoGBP</f>
        <v>0</v>
      </c>
      <c r="Y704" s="33">
        <f>Inventory[[#This Row],[Total Cost GBP]]/CADtoGBP</f>
        <v>0</v>
      </c>
      <c r="Z704" s="33">
        <f>Inventory[[#This Row],[Total Cost GBP]]*AUDtoGBP</f>
        <v>0</v>
      </c>
      <c r="AA704" s="33"/>
      <c r="AB704" s="33"/>
    </row>
    <row r="705" spans="1:28" x14ac:dyDescent="0.25">
      <c r="A705" t="s">
        <v>1667</v>
      </c>
      <c r="B705" t="s">
        <v>1668</v>
      </c>
      <c r="C705" t="s">
        <v>113</v>
      </c>
      <c r="D705" t="s">
        <v>1669</v>
      </c>
      <c r="E705">
        <v>1.6</v>
      </c>
      <c r="F705" t="s">
        <v>116</v>
      </c>
      <c r="G705" t="s">
        <v>1450</v>
      </c>
      <c r="H705">
        <v>4.402538680000001</v>
      </c>
      <c r="I705" t="str">
        <f>IF(Inventory[[#This Row],[METAL]] = "925 Silver",  "7113.11.00"," 7113.19.00")</f>
        <v>7113.11.00</v>
      </c>
      <c r="J705" t="str">
        <f>IF(Inventory[[#This Row],[METAL]]= "925 Silver", "7113.11.10.00"," 7113.19.10.00")</f>
        <v>7113.11.10.00</v>
      </c>
      <c r="K705" t="str">
        <f>IF(Inventory[[#This Row],[METAL]] = "925 Silver",  "7113.11.00"," 7113.19.00")</f>
        <v>7113.11.00</v>
      </c>
      <c r="L705" s="106" t="str">
        <f>PROPER(Inventory[[#This Row],[METAL]] &amp; " " &amp; Inventory[[#This Row],[Item Type]])</f>
        <v>925 Silver Pendant</v>
      </c>
      <c r="M705" s="106" t="str">
        <f>IFERROR(VLOOKUP(Inventory[[#This Row],[Short Description]],Map!$G$12:$H$32,2,FALSE), IF(F704 = "925 Silver", "7113.11.10.00", "7113.19.29.00"))</f>
        <v>7113.11.10.00</v>
      </c>
      <c r="N705" s="106" t="str">
        <f>Inventory[[#This Row],[ASIN]] &amp; " " &amp; Inventory[[#This Row],[Short Description]]</f>
        <v>B084SW9YWK Pendant - Tree of Life</v>
      </c>
      <c r="O705" s="33">
        <f>Inventory[[#This Row],[Total Price GBP]]/ EURtoGBP</f>
        <v>4.9974047550129699</v>
      </c>
      <c r="P705" s="33">
        <f>Inventory[[#This Row],[Total Price GBP]]/USDtoGBP</f>
        <v>6.0351491124536158</v>
      </c>
      <c r="Q705" s="33">
        <f>Inventory[[#This Row],[Total Price GBP]]/ CADtoGBP</f>
        <v>7.7253377974075397</v>
      </c>
      <c r="R705" s="33">
        <f>Inventory[[#This Row],[Total Price GBP]]/AUDtoGBP</f>
        <v>7.9074263237301547</v>
      </c>
      <c r="S705" s="33">
        <f>IFERROR(VLOOKUP(Inventory[[#This Row],[Assigned Item SKU]],skuQuantity[#All],2,FALSE),0)</f>
        <v>0</v>
      </c>
      <c r="T705" s="33" t="str">
        <f>PROPER(Inventory[[#This Row],[METAL]] &amp; " " &amp; Inventory[[#This Row],[Item Type]])</f>
        <v>925 Silver Pendant</v>
      </c>
      <c r="U705" s="33">
        <f>Inventory[[#This Row],[Quantity]]*Inventory[[#This Row],[Weight (g)]]</f>
        <v>0</v>
      </c>
      <c r="V705" s="33">
        <f>Inventory[[#This Row],[Total Price GBP]]*Inventory[[#This Row],[Quantity]]</f>
        <v>0</v>
      </c>
      <c r="W705" s="33">
        <f>Inventory[[#This Row],[Total Cost GBP]]/EURtoGBP</f>
        <v>0</v>
      </c>
      <c r="X705" s="33">
        <f>Inventory[[#This Row],[Total Cost GBP]]/USDtoGBP</f>
        <v>0</v>
      </c>
      <c r="Y705" s="33">
        <f>Inventory[[#This Row],[Total Cost GBP]]/CADtoGBP</f>
        <v>0</v>
      </c>
      <c r="Z705" s="33">
        <f>Inventory[[#This Row],[Total Cost GBP]]*AUDtoGBP</f>
        <v>0</v>
      </c>
      <c r="AA705" s="33"/>
      <c r="AB705" s="33"/>
    </row>
    <row r="706" spans="1:28" x14ac:dyDescent="0.25">
      <c r="A706" t="s">
        <v>1670</v>
      </c>
      <c r="B706" t="s">
        <v>1671</v>
      </c>
      <c r="C706" t="s">
        <v>113</v>
      </c>
      <c r="D706" t="s">
        <v>1672</v>
      </c>
      <c r="E706">
        <v>2.93</v>
      </c>
      <c r="F706" t="s">
        <v>116</v>
      </c>
      <c r="G706" t="s">
        <v>1450</v>
      </c>
      <c r="H706">
        <v>7.6243157815</v>
      </c>
      <c r="I706" t="str">
        <f>IF(Inventory[[#This Row],[METAL]] = "925 Silver",  "7113.11.00"," 7113.19.00")</f>
        <v>7113.11.00</v>
      </c>
      <c r="J706" t="str">
        <f>IF(Inventory[[#This Row],[METAL]]= "925 Silver", "7113.11.10.00"," 7113.19.10.00")</f>
        <v>7113.11.10.00</v>
      </c>
      <c r="K706" t="str">
        <f>IF(Inventory[[#This Row],[METAL]] = "925 Silver",  "7113.11.00"," 7113.19.00")</f>
        <v>7113.11.00</v>
      </c>
      <c r="L706" s="106" t="str">
        <f>PROPER(Inventory[[#This Row],[METAL]] &amp; " " &amp; Inventory[[#This Row],[Item Type]])</f>
        <v>925 Silver Pendant</v>
      </c>
      <c r="M706" s="106" t="str">
        <f>IFERROR(VLOOKUP(Inventory[[#This Row],[Short Description]],Map!$G$12:$H$32,2,FALSE), IF(F705 = "925 Silver", "7113.11.10.00", "7113.19.29.00"))</f>
        <v>7113.11.10.00</v>
      </c>
      <c r="N706" s="106" t="str">
        <f>Inventory[[#This Row],[ASIN]] &amp; " " &amp; Inventory[[#This Row],[Short Description]]</f>
        <v>B084SX21MQ Pendant - Tree of Life - shiny</v>
      </c>
      <c r="O706" s="33">
        <f>Inventory[[#This Row],[Total Price GBP]]/ EURtoGBP</f>
        <v>8.6545047550129688</v>
      </c>
      <c r="P706" s="33">
        <f>Inventory[[#This Row],[Total Price GBP]]/USDtoGBP</f>
        <v>10.451670267161813</v>
      </c>
      <c r="Q706" s="33">
        <f>Inventory[[#This Row],[Total Price GBP]]/ CADtoGBP</f>
        <v>13.378738761289597</v>
      </c>
      <c r="R706" s="33">
        <f>Inventory[[#This Row],[Total Price GBP]]/AUDtoGBP</f>
        <v>13.694079642036066</v>
      </c>
      <c r="S706" s="33">
        <f>IFERROR(VLOOKUP(Inventory[[#This Row],[Assigned Item SKU]],skuQuantity[#All],2,FALSE),0)</f>
        <v>0</v>
      </c>
      <c r="T706" s="33" t="str">
        <f>PROPER(Inventory[[#This Row],[METAL]] &amp; " " &amp; Inventory[[#This Row],[Item Type]])</f>
        <v>925 Silver Pendant</v>
      </c>
      <c r="U706" s="33">
        <f>Inventory[[#This Row],[Quantity]]*Inventory[[#This Row],[Weight (g)]]</f>
        <v>0</v>
      </c>
      <c r="V706" s="33">
        <f>Inventory[[#This Row],[Total Price GBP]]*Inventory[[#This Row],[Quantity]]</f>
        <v>0</v>
      </c>
      <c r="W706" s="33">
        <f>Inventory[[#This Row],[Total Cost GBP]]/EURtoGBP</f>
        <v>0</v>
      </c>
      <c r="X706" s="33">
        <f>Inventory[[#This Row],[Total Cost GBP]]/USDtoGBP</f>
        <v>0</v>
      </c>
      <c r="Y706" s="33">
        <f>Inventory[[#This Row],[Total Cost GBP]]/CADtoGBP</f>
        <v>0</v>
      </c>
      <c r="Z706" s="33">
        <f>Inventory[[#This Row],[Total Cost GBP]]*AUDtoGBP</f>
        <v>0</v>
      </c>
      <c r="AA706" s="33"/>
      <c r="AB706" s="33"/>
    </row>
    <row r="707" spans="1:28" x14ac:dyDescent="0.25">
      <c r="A707" t="s">
        <v>1673</v>
      </c>
      <c r="B707" t="s">
        <v>1674</v>
      </c>
      <c r="C707" t="s">
        <v>113</v>
      </c>
      <c r="D707" t="s">
        <v>1672</v>
      </c>
      <c r="E707">
        <v>2</v>
      </c>
      <c r="F707" t="s">
        <v>116</v>
      </c>
      <c r="G707" t="s">
        <v>1450</v>
      </c>
      <c r="H707">
        <v>4.8853075000000015</v>
      </c>
      <c r="I707" t="str">
        <f>IF(Inventory[[#This Row],[METAL]] = "925 Silver",  "7113.11.00"," 7113.19.00")</f>
        <v>7113.11.00</v>
      </c>
      <c r="J707" t="str">
        <f>IF(Inventory[[#This Row],[METAL]]= "925 Silver", "7113.11.10.00"," 7113.19.10.00")</f>
        <v>7113.11.10.00</v>
      </c>
      <c r="K707" t="str">
        <f>IF(Inventory[[#This Row],[METAL]] = "925 Silver",  "7113.11.00"," 7113.19.00")</f>
        <v>7113.11.00</v>
      </c>
      <c r="L707" s="106" t="str">
        <f>PROPER(Inventory[[#This Row],[METAL]] &amp; " " &amp; Inventory[[#This Row],[Item Type]])</f>
        <v>925 Silver Pendant</v>
      </c>
      <c r="M707" s="106" t="str">
        <f>IFERROR(VLOOKUP(Inventory[[#This Row],[Short Description]],Map!$G$12:$H$32,2,FALSE), IF(F706 = "925 Silver", "7113.11.10.00", "7113.19.29.00"))</f>
        <v>7113.11.10.00</v>
      </c>
      <c r="N707" s="106" t="str">
        <f>Inventory[[#This Row],[ASIN]] &amp; " " &amp; Inventory[[#This Row],[Short Description]]</f>
        <v>B084SSWKL4 Pendant - Tree of Life - shiny</v>
      </c>
      <c r="O707" s="33">
        <f>Inventory[[#This Row],[Total Price GBP]]/ EURtoGBP</f>
        <v>5.5454047550129708</v>
      </c>
      <c r="P707" s="33">
        <f>Inventory[[#This Row],[Total Price GBP]]/USDtoGBP</f>
        <v>6.6969449596495076</v>
      </c>
      <c r="Q707" s="33">
        <f>Inventory[[#This Row],[Total Price GBP]]/ CADtoGBP</f>
        <v>8.5724745254727743</v>
      </c>
      <c r="R707" s="33">
        <f>Inventory[[#This Row],[Total Price GBP]]/AUDtoGBP</f>
        <v>8.7745303182699921</v>
      </c>
      <c r="S707" s="33">
        <f>IFERROR(VLOOKUP(Inventory[[#This Row],[Assigned Item SKU]],skuQuantity[#All],2,FALSE),0)</f>
        <v>0</v>
      </c>
      <c r="T707" s="33" t="str">
        <f>PROPER(Inventory[[#This Row],[METAL]] &amp; " " &amp; Inventory[[#This Row],[Item Type]])</f>
        <v>925 Silver Pendant</v>
      </c>
      <c r="U707" s="33">
        <f>Inventory[[#This Row],[Quantity]]*Inventory[[#This Row],[Weight (g)]]</f>
        <v>0</v>
      </c>
      <c r="V707" s="33">
        <f>Inventory[[#This Row],[Total Price GBP]]*Inventory[[#This Row],[Quantity]]</f>
        <v>0</v>
      </c>
      <c r="W707" s="33">
        <f>Inventory[[#This Row],[Total Cost GBP]]/EURtoGBP</f>
        <v>0</v>
      </c>
      <c r="X707" s="33">
        <f>Inventory[[#This Row],[Total Cost GBP]]/USDtoGBP</f>
        <v>0</v>
      </c>
      <c r="Y707" s="33">
        <f>Inventory[[#This Row],[Total Cost GBP]]/CADtoGBP</f>
        <v>0</v>
      </c>
      <c r="Z707" s="33">
        <f>Inventory[[#This Row],[Total Cost GBP]]*AUDtoGBP</f>
        <v>0</v>
      </c>
      <c r="AA707" s="33"/>
      <c r="AB707" s="33"/>
    </row>
    <row r="708" spans="1:28" x14ac:dyDescent="0.25">
      <c r="A708" t="s">
        <v>1675</v>
      </c>
      <c r="B708" t="s">
        <v>1676</v>
      </c>
      <c r="C708" t="s">
        <v>113</v>
      </c>
      <c r="D708" t="s">
        <v>1677</v>
      </c>
      <c r="E708">
        <v>1.91</v>
      </c>
      <c r="F708" t="s">
        <v>1229</v>
      </c>
      <c r="G708" t="s">
        <v>1413</v>
      </c>
      <c r="H708">
        <v>40.188068122187495</v>
      </c>
      <c r="I708" t="str">
        <f>IF(Inventory[[#This Row],[METAL]] = "925 Silver",  "7113.11.00"," 7113.19.00")</f>
        <v xml:space="preserve"> 7113.19.00</v>
      </c>
      <c r="J708" t="str">
        <f>IF(Inventory[[#This Row],[METAL]]= "925 Silver", "7113.11.10.00"," 7113.19.10.00")</f>
        <v xml:space="preserve"> 7113.19.10.00</v>
      </c>
      <c r="K708" t="str">
        <f>IF(Inventory[[#This Row],[METAL]] = "925 Silver",  "7113.11.00"," 7113.19.00")</f>
        <v xml:space="preserve"> 7113.19.00</v>
      </c>
      <c r="L708" s="106" t="str">
        <f>PROPER(Inventory[[#This Row],[METAL]] &amp; " " &amp; Inventory[[#This Row],[Item Type]])</f>
        <v>9K Gold Bracelet</v>
      </c>
      <c r="M708" s="106" t="str">
        <f>IFERROR(VLOOKUP(Inventory[[#This Row],[Short Description]],Map!$G$12:$H$32,2,FALSE), IF(F707 = "925 Silver", "7113.11.10.00", "7113.19.29.00"))</f>
        <v>7113.11.10.00</v>
      </c>
      <c r="N708" s="106" t="str">
        <f>Inventory[[#This Row],[ASIN]] &amp; " " &amp; Inventory[[#This Row],[Short Description]]</f>
        <v>B085QL5Q9X Chain Bracelet - Heart - 9K Gold Yellow</v>
      </c>
      <c r="O708" s="33">
        <f>Inventory[[#This Row],[Total Price GBP]]/ EURtoGBP</f>
        <v>45.618234688310544</v>
      </c>
      <c r="P708" s="33">
        <f>Inventory[[#This Row],[Total Price GBP]]/USDtoGBP</f>
        <v>55.09116473199169</v>
      </c>
      <c r="Q708" s="33">
        <f>Inventory[[#This Row],[Total Price GBP]]/ CADtoGBP</f>
        <v>70.519857799210527</v>
      </c>
      <c r="R708" s="33">
        <f>Inventory[[#This Row],[Total Price GBP]]/AUDtoGBP</f>
        <v>72.182031974616521</v>
      </c>
      <c r="S708" s="33">
        <f>IFERROR(VLOOKUP(Inventory[[#This Row],[Assigned Item SKU]],skuQuantity[#All],2,FALSE),0)</f>
        <v>0</v>
      </c>
      <c r="T708" s="33" t="str">
        <f>PROPER(Inventory[[#This Row],[METAL]] &amp; " " &amp; Inventory[[#This Row],[Item Type]])</f>
        <v>9K Gold Bracelet</v>
      </c>
      <c r="U708" s="33">
        <f>Inventory[[#This Row],[Quantity]]*Inventory[[#This Row],[Weight (g)]]</f>
        <v>0</v>
      </c>
      <c r="V708" s="33">
        <f>Inventory[[#This Row],[Total Price GBP]]*Inventory[[#This Row],[Quantity]]</f>
        <v>0</v>
      </c>
      <c r="W708" s="33">
        <f>Inventory[[#This Row],[Total Cost GBP]]/EURtoGBP</f>
        <v>0</v>
      </c>
      <c r="X708" s="33">
        <f>Inventory[[#This Row],[Total Cost GBP]]/USDtoGBP</f>
        <v>0</v>
      </c>
      <c r="Y708" s="33">
        <f>Inventory[[#This Row],[Total Cost GBP]]/CADtoGBP</f>
        <v>0</v>
      </c>
      <c r="Z708" s="33">
        <f>Inventory[[#This Row],[Total Cost GBP]]*AUDtoGBP</f>
        <v>0</v>
      </c>
      <c r="AA708" s="33"/>
      <c r="AB708" s="33"/>
    </row>
    <row r="709" spans="1:28" x14ac:dyDescent="0.25">
      <c r="A709" t="s">
        <v>1678</v>
      </c>
      <c r="B709" t="s">
        <v>1679</v>
      </c>
      <c r="C709" t="s">
        <v>113</v>
      </c>
      <c r="D709" t="s">
        <v>1680</v>
      </c>
      <c r="E709">
        <v>2.1</v>
      </c>
      <c r="F709" t="s">
        <v>1229</v>
      </c>
      <c r="G709" t="s">
        <v>1413</v>
      </c>
      <c r="H709">
        <v>45.410153340624994</v>
      </c>
      <c r="I709" t="str">
        <f>IF(Inventory[[#This Row],[METAL]] = "925 Silver",  "7113.11.00"," 7113.19.00")</f>
        <v xml:space="preserve"> 7113.19.00</v>
      </c>
      <c r="J709" t="str">
        <f>IF(Inventory[[#This Row],[METAL]]= "925 Silver", "7113.11.10.00"," 7113.19.10.00")</f>
        <v xml:space="preserve"> 7113.19.10.00</v>
      </c>
      <c r="K709" t="str">
        <f>IF(Inventory[[#This Row],[METAL]] = "925 Silver",  "7113.11.00"," 7113.19.00")</f>
        <v xml:space="preserve"> 7113.19.00</v>
      </c>
      <c r="L709" s="106" t="str">
        <f>PROPER(Inventory[[#This Row],[METAL]] &amp; " " &amp; Inventory[[#This Row],[Item Type]])</f>
        <v>9K Gold Bracelet</v>
      </c>
      <c r="M709" s="106" t="str">
        <f>IFERROR(VLOOKUP(Inventory[[#This Row],[Short Description]],Map!$G$12:$H$32,2,FALSE), IF(F708 = "925 Silver", "7113.11.10.00", "7113.19.29.00"))</f>
        <v>7113.19.29.00</v>
      </c>
      <c r="N709" s="106" t="str">
        <f>Inventory[[#This Row],[ASIN]] &amp; " " &amp; Inventory[[#This Row],[Short Description]]</f>
        <v>B085QKYDGJ Chain Bracelet - Heart - 9K Gold White</v>
      </c>
      <c r="O709" s="33">
        <f>Inventory[[#This Row],[Total Price GBP]]/ EURtoGBP</f>
        <v>51.545922188310541</v>
      </c>
      <c r="P709" s="33">
        <f>Inventory[[#This Row],[Total Price GBP]]/USDtoGBP</f>
        <v>62.249775992894961</v>
      </c>
      <c r="Q709" s="33">
        <f>Inventory[[#This Row],[Total Price GBP]]/ CADtoGBP</f>
        <v>79.683291729398832</v>
      </c>
      <c r="R709" s="33">
        <f>Inventory[[#This Row],[Total Price GBP]]/AUDtoGBP</f>
        <v>81.561450787816995</v>
      </c>
      <c r="S709" s="33">
        <f>IFERROR(VLOOKUP(Inventory[[#This Row],[Assigned Item SKU]],skuQuantity[#All],2,FALSE),0)</f>
        <v>0</v>
      </c>
      <c r="T709" s="33" t="str">
        <f>PROPER(Inventory[[#This Row],[METAL]] &amp; " " &amp; Inventory[[#This Row],[Item Type]])</f>
        <v>9K Gold Bracelet</v>
      </c>
      <c r="U709" s="33">
        <f>Inventory[[#This Row],[Quantity]]*Inventory[[#This Row],[Weight (g)]]</f>
        <v>0</v>
      </c>
      <c r="V709" s="33">
        <f>Inventory[[#This Row],[Total Price GBP]]*Inventory[[#This Row],[Quantity]]</f>
        <v>0</v>
      </c>
      <c r="W709" s="33">
        <f>Inventory[[#This Row],[Total Cost GBP]]/EURtoGBP</f>
        <v>0</v>
      </c>
      <c r="X709" s="33">
        <f>Inventory[[#This Row],[Total Cost GBP]]/USDtoGBP</f>
        <v>0</v>
      </c>
      <c r="Y709" s="33">
        <f>Inventory[[#This Row],[Total Cost GBP]]/CADtoGBP</f>
        <v>0</v>
      </c>
      <c r="Z709" s="33">
        <f>Inventory[[#This Row],[Total Cost GBP]]*AUDtoGBP</f>
        <v>0</v>
      </c>
      <c r="AA709" s="33"/>
      <c r="AB709" s="33"/>
    </row>
    <row r="710" spans="1:28" x14ac:dyDescent="0.25">
      <c r="A710" t="s">
        <v>1681</v>
      </c>
      <c r="B710" t="s">
        <v>1682</v>
      </c>
      <c r="C710" t="s">
        <v>113</v>
      </c>
      <c r="D710" t="s">
        <v>1683</v>
      </c>
      <c r="E710">
        <v>1.96</v>
      </c>
      <c r="F710" t="s">
        <v>1229</v>
      </c>
      <c r="G710" t="s">
        <v>1413</v>
      </c>
      <c r="H710">
        <v>41.172821811250003</v>
      </c>
      <c r="I710" t="str">
        <f>IF(Inventory[[#This Row],[METAL]] = "925 Silver",  "7113.11.00"," 7113.19.00")</f>
        <v xml:space="preserve"> 7113.19.00</v>
      </c>
      <c r="J710" t="str">
        <f>IF(Inventory[[#This Row],[METAL]]= "925 Silver", "7113.11.10.00"," 7113.19.10.00")</f>
        <v xml:space="preserve"> 7113.19.10.00</v>
      </c>
      <c r="K710" t="str">
        <f>IF(Inventory[[#This Row],[METAL]] = "925 Silver",  "7113.11.00"," 7113.19.00")</f>
        <v xml:space="preserve"> 7113.19.00</v>
      </c>
      <c r="L710" s="106" t="str">
        <f>PROPER(Inventory[[#This Row],[METAL]] &amp; " " &amp; Inventory[[#This Row],[Item Type]])</f>
        <v>9K Gold Bracelet</v>
      </c>
      <c r="M710" s="106" t="str">
        <f>IFERROR(VLOOKUP(Inventory[[#This Row],[Short Description]],Map!$G$12:$H$32,2,FALSE), IF(F709 = "925 Silver", "7113.11.10.00", "7113.19.29.00"))</f>
        <v>7113.19.29.00</v>
      </c>
      <c r="N710" s="106" t="str">
        <f>Inventory[[#This Row],[ASIN]] &amp; " " &amp; Inventory[[#This Row],[Short Description]]</f>
        <v>B085QKX58N Chain Bracelet - Heart - 9K Gold Rose</v>
      </c>
      <c r="O710" s="33">
        <f>Inventory[[#This Row],[Total Price GBP]]/ EURtoGBP</f>
        <v>46.73604718831055</v>
      </c>
      <c r="P710" s="33">
        <f>Inventory[[#This Row],[Total Price GBP]]/USDtoGBP</f>
        <v>56.441098437180855</v>
      </c>
      <c r="Q710" s="33">
        <f>Inventory[[#This Row],[Total Price GBP]]/ CADtoGBP</f>
        <v>72.247850543444883</v>
      </c>
      <c r="R710" s="33">
        <f>Inventory[[#This Row],[Total Price GBP]]/AUDtoGBP</f>
        <v>73.95075402552267</v>
      </c>
      <c r="S710" s="33">
        <f>IFERROR(VLOOKUP(Inventory[[#This Row],[Assigned Item SKU]],skuQuantity[#All],2,FALSE),0)</f>
        <v>0</v>
      </c>
      <c r="T710" s="33" t="str">
        <f>PROPER(Inventory[[#This Row],[METAL]] &amp; " " &amp; Inventory[[#This Row],[Item Type]])</f>
        <v>9K Gold Bracelet</v>
      </c>
      <c r="U710" s="33">
        <f>Inventory[[#This Row],[Quantity]]*Inventory[[#This Row],[Weight (g)]]</f>
        <v>0</v>
      </c>
      <c r="V710" s="33">
        <f>Inventory[[#This Row],[Total Price GBP]]*Inventory[[#This Row],[Quantity]]</f>
        <v>0</v>
      </c>
      <c r="W710" s="33">
        <f>Inventory[[#This Row],[Total Cost GBP]]/EURtoGBP</f>
        <v>0</v>
      </c>
      <c r="X710" s="33">
        <f>Inventory[[#This Row],[Total Cost GBP]]/USDtoGBP</f>
        <v>0</v>
      </c>
      <c r="Y710" s="33">
        <f>Inventory[[#This Row],[Total Cost GBP]]/CADtoGBP</f>
        <v>0</v>
      </c>
      <c r="Z710" s="33">
        <f>Inventory[[#This Row],[Total Cost GBP]]*AUDtoGBP</f>
        <v>0</v>
      </c>
      <c r="AA710" s="33"/>
      <c r="AB710" s="33"/>
    </row>
    <row r="711" spans="1:28" x14ac:dyDescent="0.25">
      <c r="A711" t="s">
        <v>1684</v>
      </c>
      <c r="B711" t="s">
        <v>1331</v>
      </c>
      <c r="C711" t="s">
        <v>113</v>
      </c>
      <c r="D711" t="s">
        <v>1449</v>
      </c>
      <c r="E711">
        <v>6.17</v>
      </c>
      <c r="F711" t="s">
        <v>116</v>
      </c>
      <c r="G711" t="s">
        <v>3295</v>
      </c>
      <c r="H711">
        <v>9.9737613399999994</v>
      </c>
      <c r="I711" t="str">
        <f>IF(Inventory[[#This Row],[METAL]] = "925 Silver",  "7113.11.00"," 7113.19.00")</f>
        <v>7113.11.00</v>
      </c>
      <c r="J711" t="str">
        <f>IF(Inventory[[#This Row],[METAL]]= "925 Silver", "7113.11.10.00"," 7113.19.10.00")</f>
        <v>7113.11.10.00</v>
      </c>
      <c r="K711" t="str">
        <f>IF(Inventory[[#This Row],[METAL]] = "925 Silver",  "7113.11.00"," 7113.19.00")</f>
        <v>7113.11.00</v>
      </c>
      <c r="L711" s="106" t="str">
        <f>PROPER(Inventory[[#This Row],[METAL]] &amp; " " &amp; Inventory[[#This Row],[Item Type]])</f>
        <v>925 Silver Chain With Pendants</v>
      </c>
      <c r="M711" s="106" t="str">
        <f>IFERROR(VLOOKUP(Inventory[[#This Row],[Short Description]],Map!$G$12:$H$32,2,FALSE), IF(F710 = "925 Silver", "7113.11.10.00", "7113.19.29.00"))</f>
        <v>7113.19.29.00</v>
      </c>
      <c r="N711" s="106" t="str">
        <f>Inventory[[#This Row],[ASIN]] &amp; " " &amp; Inventory[[#This Row],[Short Description]]</f>
        <v>EBAY Coin Pendant - St Christopher - Silver</v>
      </c>
      <c r="O711" s="33">
        <f>Inventory[[#This Row],[Total Price GBP]]/ EURtoGBP</f>
        <v>11.321404755012969</v>
      </c>
      <c r="P711" s="33">
        <f>Inventory[[#This Row],[Total Price GBP]]/USDtoGBP</f>
        <v>13.672369801626632</v>
      </c>
      <c r="Q711" s="33">
        <f>Inventory[[#This Row],[Total Price GBP]]/ CADtoGBP</f>
        <v>17.501419308875679</v>
      </c>
      <c r="R711" s="33">
        <f>Inventory[[#This Row],[Total Price GBP]]/AUDtoGBP</f>
        <v>17.913933005244626</v>
      </c>
      <c r="S711" s="33">
        <f>IFERROR(VLOOKUP(Inventory[[#This Row],[Assigned Item SKU]],skuQuantity[#All],2,FALSE),0)</f>
        <v>0</v>
      </c>
      <c r="T711" s="33" t="str">
        <f>PROPER(Inventory[[#This Row],[METAL]] &amp; " " &amp; Inventory[[#This Row],[Item Type]])</f>
        <v>925 Silver Chain With Pendants</v>
      </c>
      <c r="U711" s="33">
        <f>Inventory[[#This Row],[Quantity]]*Inventory[[#This Row],[Weight (g)]]</f>
        <v>0</v>
      </c>
      <c r="V711" s="33">
        <f>Inventory[[#This Row],[Total Price GBP]]*Inventory[[#This Row],[Quantity]]</f>
        <v>0</v>
      </c>
      <c r="W711" s="33">
        <f>Inventory[[#This Row],[Total Cost GBP]]/EURtoGBP</f>
        <v>0</v>
      </c>
      <c r="X711" s="33">
        <f>Inventory[[#This Row],[Total Cost GBP]]/USDtoGBP</f>
        <v>0</v>
      </c>
      <c r="Y711" s="33">
        <f>Inventory[[#This Row],[Total Cost GBP]]/CADtoGBP</f>
        <v>0</v>
      </c>
      <c r="Z711" s="33">
        <f>Inventory[[#This Row],[Total Cost GBP]]*AUDtoGBP</f>
        <v>0</v>
      </c>
      <c r="AA711" s="33"/>
      <c r="AB711" s="33"/>
    </row>
    <row r="712" spans="1:28" x14ac:dyDescent="0.25">
      <c r="A712" t="s">
        <v>1685</v>
      </c>
      <c r="B712" t="s">
        <v>1331</v>
      </c>
      <c r="C712" t="s">
        <v>113</v>
      </c>
      <c r="D712" t="s">
        <v>1453</v>
      </c>
      <c r="E712">
        <v>6.23</v>
      </c>
      <c r="F712" t="s">
        <v>116</v>
      </c>
      <c r="G712" t="s">
        <v>3295</v>
      </c>
      <c r="H712">
        <v>10.068905560000005</v>
      </c>
      <c r="I712" t="str">
        <f>IF(Inventory[[#This Row],[METAL]] = "925 Silver",  "7113.11.00"," 7113.19.00")</f>
        <v>7113.11.00</v>
      </c>
      <c r="J712" t="str">
        <f>IF(Inventory[[#This Row],[METAL]]= "925 Silver", "7113.11.10.00"," 7113.19.10.00")</f>
        <v>7113.11.10.00</v>
      </c>
      <c r="K712" t="str">
        <f>IF(Inventory[[#This Row],[METAL]] = "925 Silver",  "7113.11.00"," 7113.19.00")</f>
        <v>7113.11.00</v>
      </c>
      <c r="L712" s="106" t="str">
        <f>PROPER(Inventory[[#This Row],[METAL]] &amp; " " &amp; Inventory[[#This Row],[Item Type]])</f>
        <v>925 Silver Chain With Pendants</v>
      </c>
      <c r="M712" s="106" t="str">
        <f>IFERROR(VLOOKUP(Inventory[[#This Row],[Short Description]],Map!$G$12:$H$32,2,FALSE), IF(F711 = "925 Silver", "7113.11.10.00", "7113.19.29.00"))</f>
        <v>7113.11.10.00</v>
      </c>
      <c r="N712" s="106" t="str">
        <f>Inventory[[#This Row],[ASIN]] &amp; " " &amp; Inventory[[#This Row],[Short Description]]</f>
        <v>EBAY Coin Pendant - St Christopher - Gold Plated</v>
      </c>
      <c r="O712" s="33">
        <f>Inventory[[#This Row],[Total Price GBP]]/ EURtoGBP</f>
        <v>11.429404755012975</v>
      </c>
      <c r="P712" s="33">
        <f>Inventory[[#This Row],[Total Price GBP]]/USDtoGBP</f>
        <v>13.802796720417069</v>
      </c>
      <c r="Q712" s="33">
        <f>Inventory[[#This Row],[Total Price GBP]]/ CADtoGBP</f>
        <v>17.668373262581976</v>
      </c>
      <c r="R712" s="33">
        <f>Inventory[[#This Row],[Total Price GBP]]/AUDtoGBP</f>
        <v>18.084822113657598</v>
      </c>
      <c r="S712" s="33">
        <f>IFERROR(VLOOKUP(Inventory[[#This Row],[Assigned Item SKU]],skuQuantity[#All],2,FALSE),0)</f>
        <v>0</v>
      </c>
      <c r="T712" s="33" t="str">
        <f>PROPER(Inventory[[#This Row],[METAL]] &amp; " " &amp; Inventory[[#This Row],[Item Type]])</f>
        <v>925 Silver Chain With Pendants</v>
      </c>
      <c r="U712" s="33">
        <f>Inventory[[#This Row],[Quantity]]*Inventory[[#This Row],[Weight (g)]]</f>
        <v>0</v>
      </c>
      <c r="V712" s="33">
        <f>Inventory[[#This Row],[Total Price GBP]]*Inventory[[#This Row],[Quantity]]</f>
        <v>0</v>
      </c>
      <c r="W712" s="33">
        <f>Inventory[[#This Row],[Total Cost GBP]]/EURtoGBP</f>
        <v>0</v>
      </c>
      <c r="X712" s="33">
        <f>Inventory[[#This Row],[Total Cost GBP]]/USDtoGBP</f>
        <v>0</v>
      </c>
      <c r="Y712" s="33">
        <f>Inventory[[#This Row],[Total Cost GBP]]/CADtoGBP</f>
        <v>0</v>
      </c>
      <c r="Z712" s="33">
        <f>Inventory[[#This Row],[Total Cost GBP]]*AUDtoGBP</f>
        <v>0</v>
      </c>
      <c r="AA712" s="33"/>
      <c r="AB712" s="33"/>
    </row>
    <row r="713" spans="1:28" x14ac:dyDescent="0.25">
      <c r="A713" t="s">
        <v>1686</v>
      </c>
      <c r="B713" t="s">
        <v>1687</v>
      </c>
      <c r="C713" t="s">
        <v>113</v>
      </c>
      <c r="D713" t="s">
        <v>1688</v>
      </c>
      <c r="E713">
        <v>0.45</v>
      </c>
      <c r="F713" t="s">
        <v>3297</v>
      </c>
      <c r="G713" t="s">
        <v>1309</v>
      </c>
      <c r="H713">
        <v>9.9942768124374997</v>
      </c>
      <c r="I713" t="str">
        <f>IF(Inventory[[#This Row],[METAL]] = "925 Silver",  "7113.11.00"," 7113.19.00")</f>
        <v xml:space="preserve"> 7113.19.00</v>
      </c>
      <c r="J713" t="str">
        <f>IF(Inventory[[#This Row],[METAL]]= "925 Silver", "7113.11.10.00"," 7113.19.10.00")</f>
        <v xml:space="preserve"> 7113.19.10.00</v>
      </c>
      <c r="K713" t="str">
        <f>IF(Inventory[[#This Row],[METAL]] = "925 Silver",  "7113.11.00"," 7113.19.00")</f>
        <v xml:space="preserve"> 7113.19.00</v>
      </c>
      <c r="L713" s="106" t="str">
        <f>PROPER(Inventory[[#This Row],[METAL]] &amp; " " &amp; Inventory[[#This Row],[Item Type]])</f>
        <v>10K Gold Earrings</v>
      </c>
      <c r="M713" s="106" t="str">
        <f>IFERROR(VLOOKUP(Inventory[[#This Row],[Short Description]],Map!$G$12:$H$32,2,FALSE), IF(F712 = "925 Silver", "7113.11.10.00", "7113.19.29.00"))</f>
        <v>7113.11.10.00</v>
      </c>
      <c r="N713" s="106" t="str">
        <f>Inventory[[#This Row],[ASIN]] &amp; " " &amp; Inventory[[#This Row],[Short Description]]</f>
        <v>Listed as 9K 10k Gold Hoops - 10 mm</v>
      </c>
      <c r="O713" s="33">
        <f>Inventory[[#This Row],[Total Price GBP]]/ EURtoGBP</f>
        <v>11.344692255012969</v>
      </c>
      <c r="P713" s="33">
        <f>Inventory[[#This Row],[Total Price GBP]]/USDtoGBP</f>
        <v>13.700493105990818</v>
      </c>
      <c r="Q713" s="33">
        <f>Inventory[[#This Row],[Total Price GBP]]/ CADtoGBP</f>
        <v>17.537418755143598</v>
      </c>
      <c r="R713" s="33">
        <f>Inventory[[#This Row],[Total Price GBP]]/AUDtoGBP</f>
        <v>17.950780969246171</v>
      </c>
      <c r="S713" s="33">
        <f>IFERROR(VLOOKUP(Inventory[[#This Row],[Assigned Item SKU]],skuQuantity[#All],2,FALSE),0)</f>
        <v>0</v>
      </c>
      <c r="T713" s="33" t="str">
        <f>PROPER(Inventory[[#This Row],[METAL]] &amp; " " &amp; Inventory[[#This Row],[Item Type]])</f>
        <v>10K Gold Earrings</v>
      </c>
      <c r="U713" s="33">
        <f>Inventory[[#This Row],[Quantity]]*Inventory[[#This Row],[Weight (g)]]</f>
        <v>0</v>
      </c>
      <c r="V713" s="33">
        <f>Inventory[[#This Row],[Total Price GBP]]*Inventory[[#This Row],[Quantity]]</f>
        <v>0</v>
      </c>
      <c r="W713" s="33">
        <f>Inventory[[#This Row],[Total Cost GBP]]/EURtoGBP</f>
        <v>0</v>
      </c>
      <c r="X713" s="33">
        <f>Inventory[[#This Row],[Total Cost GBP]]/USDtoGBP</f>
        <v>0</v>
      </c>
      <c r="Y713" s="33">
        <f>Inventory[[#This Row],[Total Cost GBP]]/CADtoGBP</f>
        <v>0</v>
      </c>
      <c r="Z713" s="33">
        <f>Inventory[[#This Row],[Total Cost GBP]]*AUDtoGBP</f>
        <v>0</v>
      </c>
      <c r="AA713" s="33"/>
      <c r="AB713" s="33"/>
    </row>
    <row r="714" spans="1:28" x14ac:dyDescent="0.25">
      <c r="A714" t="s">
        <v>1689</v>
      </c>
      <c r="B714" t="s">
        <v>1687</v>
      </c>
      <c r="C714" t="s">
        <v>113</v>
      </c>
      <c r="D714" t="s">
        <v>1690</v>
      </c>
      <c r="E714">
        <v>0.76</v>
      </c>
      <c r="F714" t="s">
        <v>3297</v>
      </c>
      <c r="G714" t="s">
        <v>1309</v>
      </c>
      <c r="H714">
        <v>16.803116545449996</v>
      </c>
      <c r="I714" t="str">
        <f>IF(Inventory[[#This Row],[METAL]] = "925 Silver",  "7113.11.00"," 7113.19.00")</f>
        <v xml:space="preserve"> 7113.19.00</v>
      </c>
      <c r="J714" t="str">
        <f>IF(Inventory[[#This Row],[METAL]]= "925 Silver", "7113.11.10.00"," 7113.19.10.00")</f>
        <v xml:space="preserve"> 7113.19.10.00</v>
      </c>
      <c r="K714" t="str">
        <f>IF(Inventory[[#This Row],[METAL]] = "925 Silver",  "7113.11.00"," 7113.19.00")</f>
        <v xml:space="preserve"> 7113.19.00</v>
      </c>
      <c r="L714" s="106" t="str">
        <f>PROPER(Inventory[[#This Row],[METAL]] &amp; " " &amp; Inventory[[#This Row],[Item Type]])</f>
        <v>10K Gold Earrings</v>
      </c>
      <c r="M714" s="106" t="str">
        <f>IFERROR(VLOOKUP(Inventory[[#This Row],[Short Description]],Map!$G$12:$H$32,2,FALSE), IF(F713 = "925 Silver", "7113.11.10.00", "7113.19.29.00"))</f>
        <v>7113.19.29.00</v>
      </c>
      <c r="N714" s="106" t="str">
        <f>Inventory[[#This Row],[ASIN]] &amp; " " &amp; Inventory[[#This Row],[Short Description]]</f>
        <v>Listed as 9K 10k Gold Hoops - 15 mm</v>
      </c>
      <c r="O714" s="33">
        <f>Inventory[[#This Row],[Total Price GBP]]/ EURtoGBP</f>
        <v>19.073534755012965</v>
      </c>
      <c r="P714" s="33">
        <f>Inventory[[#This Row],[Total Price GBP]]/USDtoGBP</f>
        <v>23.034281190171665</v>
      </c>
      <c r="Q714" s="33">
        <f>Inventory[[#This Row],[Total Price GBP]]/ CADtoGBP</f>
        <v>29.48520406021937</v>
      </c>
      <c r="R714" s="33">
        <f>Inventory[[#This Row],[Total Price GBP]]/AUDtoGBP</f>
        <v>30.180179153405408</v>
      </c>
      <c r="S714" s="33">
        <f>IFERROR(VLOOKUP(Inventory[[#This Row],[Assigned Item SKU]],skuQuantity[#All],2,FALSE),0)</f>
        <v>0</v>
      </c>
      <c r="T714" s="33" t="str">
        <f>PROPER(Inventory[[#This Row],[METAL]] &amp; " " &amp; Inventory[[#This Row],[Item Type]])</f>
        <v>10K Gold Earrings</v>
      </c>
      <c r="U714" s="33">
        <f>Inventory[[#This Row],[Quantity]]*Inventory[[#This Row],[Weight (g)]]</f>
        <v>0</v>
      </c>
      <c r="V714" s="33">
        <f>Inventory[[#This Row],[Total Price GBP]]*Inventory[[#This Row],[Quantity]]</f>
        <v>0</v>
      </c>
      <c r="W714" s="33">
        <f>Inventory[[#This Row],[Total Cost GBP]]/EURtoGBP</f>
        <v>0</v>
      </c>
      <c r="X714" s="33">
        <f>Inventory[[#This Row],[Total Cost GBP]]/USDtoGBP</f>
        <v>0</v>
      </c>
      <c r="Y714" s="33">
        <f>Inventory[[#This Row],[Total Cost GBP]]/CADtoGBP</f>
        <v>0</v>
      </c>
      <c r="Z714" s="33">
        <f>Inventory[[#This Row],[Total Cost GBP]]*AUDtoGBP</f>
        <v>0</v>
      </c>
      <c r="AA714" s="33"/>
      <c r="AB714" s="33"/>
    </row>
    <row r="715" spans="1:28" x14ac:dyDescent="0.25">
      <c r="A715" t="s">
        <v>1691</v>
      </c>
      <c r="B715" t="s">
        <v>1687</v>
      </c>
      <c r="C715" t="s">
        <v>113</v>
      </c>
      <c r="D715" t="s">
        <v>1692</v>
      </c>
      <c r="E715">
        <v>1.0900000000000001</v>
      </c>
      <c r="F715" t="s">
        <v>3297</v>
      </c>
      <c r="G715" t="s">
        <v>1309</v>
      </c>
      <c r="H715">
        <v>24.551236261237499</v>
      </c>
      <c r="I715" t="str">
        <f>IF(Inventory[[#This Row],[METAL]] = "925 Silver",  "7113.11.00"," 7113.19.00")</f>
        <v xml:space="preserve"> 7113.19.00</v>
      </c>
      <c r="J715" t="str">
        <f>IF(Inventory[[#This Row],[METAL]]= "925 Silver", "7113.11.10.00"," 7113.19.10.00")</f>
        <v xml:space="preserve"> 7113.19.10.00</v>
      </c>
      <c r="K715" t="str">
        <f>IF(Inventory[[#This Row],[METAL]] = "925 Silver",  "7113.11.00"," 7113.19.00")</f>
        <v xml:space="preserve"> 7113.19.00</v>
      </c>
      <c r="L715" s="106" t="str">
        <f>PROPER(Inventory[[#This Row],[METAL]] &amp; " " &amp; Inventory[[#This Row],[Item Type]])</f>
        <v>10K Gold Earrings</v>
      </c>
      <c r="M715" s="106" t="str">
        <f>IFERROR(VLOOKUP(Inventory[[#This Row],[Short Description]],Map!$G$12:$H$32,2,FALSE), IF(F714 = "925 Silver", "7113.11.10.00", "7113.19.29.00"))</f>
        <v>7113.19.29.00</v>
      </c>
      <c r="N715" s="106" t="str">
        <f>Inventory[[#This Row],[ASIN]] &amp; " " &amp; Inventory[[#This Row],[Short Description]]</f>
        <v>Listed as 9K 10k Gold Hoops - 20 mm</v>
      </c>
      <c r="O715" s="33">
        <f>Inventory[[#This Row],[Total Price GBP]]/ EURtoGBP</f>
        <v>27.868571692675076</v>
      </c>
      <c r="P715" s="33">
        <f>Inventory[[#This Row],[Total Price GBP]]/USDtoGBP</f>
        <v>33.65566608301701</v>
      </c>
      <c r="Q715" s="33">
        <f>Inventory[[#This Row],[Total Price GBP]]/ CADtoGBP</f>
        <v>43.081187298511267</v>
      </c>
      <c r="R715" s="33">
        <f>Inventory[[#This Row],[Total Price GBP]]/AUDtoGBP</f>
        <v>44.096623789851101</v>
      </c>
      <c r="S715" s="33">
        <f>IFERROR(VLOOKUP(Inventory[[#This Row],[Assigned Item SKU]],skuQuantity[#All],2,FALSE),0)</f>
        <v>0</v>
      </c>
      <c r="T715" s="33" t="str">
        <f>PROPER(Inventory[[#This Row],[METAL]] &amp; " " &amp; Inventory[[#This Row],[Item Type]])</f>
        <v>10K Gold Earrings</v>
      </c>
      <c r="U715" s="33">
        <f>Inventory[[#This Row],[Quantity]]*Inventory[[#This Row],[Weight (g)]]</f>
        <v>0</v>
      </c>
      <c r="V715" s="33">
        <f>Inventory[[#This Row],[Total Price GBP]]*Inventory[[#This Row],[Quantity]]</f>
        <v>0</v>
      </c>
      <c r="W715" s="33">
        <f>Inventory[[#This Row],[Total Cost GBP]]/EURtoGBP</f>
        <v>0</v>
      </c>
      <c r="X715" s="33">
        <f>Inventory[[#This Row],[Total Cost GBP]]/USDtoGBP</f>
        <v>0</v>
      </c>
      <c r="Y715" s="33">
        <f>Inventory[[#This Row],[Total Cost GBP]]/CADtoGBP</f>
        <v>0</v>
      </c>
      <c r="Z715" s="33">
        <f>Inventory[[#This Row],[Total Cost GBP]]*AUDtoGBP</f>
        <v>0</v>
      </c>
      <c r="AA715" s="33"/>
      <c r="AB715" s="33"/>
    </row>
    <row r="716" spans="1:28" x14ac:dyDescent="0.25">
      <c r="A716" t="s">
        <v>1693</v>
      </c>
      <c r="B716" t="s">
        <v>1687</v>
      </c>
      <c r="C716" t="s">
        <v>113</v>
      </c>
      <c r="D716" t="s">
        <v>1694</v>
      </c>
      <c r="E716">
        <v>1.55</v>
      </c>
      <c r="F716" t="s">
        <v>3297</v>
      </c>
      <c r="G716" t="s">
        <v>102</v>
      </c>
      <c r="H716">
        <v>34.859500227562499</v>
      </c>
      <c r="I716" t="str">
        <f>IF(Inventory[[#This Row],[METAL]] = "925 Silver",  "7113.11.00"," 7113.19.00")</f>
        <v xml:space="preserve"> 7113.19.00</v>
      </c>
      <c r="J716" t="str">
        <f>IF(Inventory[[#This Row],[METAL]]= "925 Silver", "7113.11.10.00"," 7113.19.10.00")</f>
        <v xml:space="preserve"> 7113.19.10.00</v>
      </c>
      <c r="K716" t="str">
        <f>IF(Inventory[[#This Row],[METAL]] = "925 Silver",  "7113.11.00"," 7113.19.00")</f>
        <v xml:space="preserve"> 7113.19.00</v>
      </c>
      <c r="L716" s="106" t="str">
        <f>PROPER(Inventory[[#This Row],[METAL]] &amp; " " &amp; Inventory[[#This Row],[Item Type]])</f>
        <v>10K Gold Chain</v>
      </c>
      <c r="M716" s="106" t="str">
        <f>IFERROR(VLOOKUP(Inventory[[#This Row],[Short Description]],Map!$G$12:$H$32,2,FALSE), IF(F715 = "925 Silver", "7113.11.10.00", "7113.19.29.00"))</f>
        <v>7113.19.29.00</v>
      </c>
      <c r="N716" s="106" t="str">
        <f>Inventory[[#This Row],[ASIN]] &amp; " " &amp; Inventory[[#This Row],[Short Description]]</f>
        <v>Listed as 9K 10K Curb Chain</v>
      </c>
      <c r="O716" s="33">
        <f>Inventory[[#This Row],[Total Price GBP]]/ EURtoGBP</f>
        <v>39.569676692675074</v>
      </c>
      <c r="P716" s="33">
        <f>Inventory[[#This Row],[Total Price GBP]]/USDtoGBP</f>
        <v>47.786583412584669</v>
      </c>
      <c r="Q716" s="33">
        <f>Inventory[[#This Row],[Total Price GBP]]/ CADtoGBP</f>
        <v>61.169573802977972</v>
      </c>
      <c r="R716" s="33">
        <f>Inventory[[#This Row],[Total Price GBP]]/AUDtoGBP</f>
        <v>62.611358983336622</v>
      </c>
      <c r="S716" s="33">
        <f>IFERROR(VLOOKUP(Inventory[[#This Row],[Assigned Item SKU]],skuQuantity[#All],2,FALSE),0)</f>
        <v>0</v>
      </c>
      <c r="T716" s="33" t="str">
        <f>PROPER(Inventory[[#This Row],[METAL]] &amp; " " &amp; Inventory[[#This Row],[Item Type]])</f>
        <v>10K Gold Chain</v>
      </c>
      <c r="U716" s="33">
        <f>Inventory[[#This Row],[Quantity]]*Inventory[[#This Row],[Weight (g)]]</f>
        <v>0</v>
      </c>
      <c r="V716" s="33">
        <f>Inventory[[#This Row],[Total Price GBP]]*Inventory[[#This Row],[Quantity]]</f>
        <v>0</v>
      </c>
      <c r="W716" s="33">
        <f>Inventory[[#This Row],[Total Cost GBP]]/EURtoGBP</f>
        <v>0</v>
      </c>
      <c r="X716" s="33">
        <f>Inventory[[#This Row],[Total Cost GBP]]/USDtoGBP</f>
        <v>0</v>
      </c>
      <c r="Y716" s="33">
        <f>Inventory[[#This Row],[Total Cost GBP]]/CADtoGBP</f>
        <v>0</v>
      </c>
      <c r="Z716" s="33">
        <f>Inventory[[#This Row],[Total Cost GBP]]*AUDtoGBP</f>
        <v>0</v>
      </c>
      <c r="AA716" s="33"/>
      <c r="AB716" s="33"/>
    </row>
    <row r="717" spans="1:28" x14ac:dyDescent="0.25">
      <c r="A717" t="s">
        <v>1695</v>
      </c>
      <c r="B717" t="s">
        <v>1687</v>
      </c>
      <c r="C717" t="s">
        <v>113</v>
      </c>
      <c r="D717" t="s">
        <v>1696</v>
      </c>
      <c r="E717">
        <v>1.36</v>
      </c>
      <c r="F717" t="s">
        <v>3297</v>
      </c>
      <c r="G717" t="s">
        <v>102</v>
      </c>
      <c r="H717">
        <v>30.541421648699995</v>
      </c>
      <c r="I717" t="str">
        <f>IF(Inventory[[#This Row],[METAL]] = "925 Silver",  "7113.11.00"," 7113.19.00")</f>
        <v xml:space="preserve"> 7113.19.00</v>
      </c>
      <c r="J717" t="str">
        <f>IF(Inventory[[#This Row],[METAL]]= "925 Silver", "7113.11.10.00"," 7113.19.10.00")</f>
        <v xml:space="preserve"> 7113.19.10.00</v>
      </c>
      <c r="K717" t="str">
        <f>IF(Inventory[[#This Row],[METAL]] = "925 Silver",  "7113.11.00"," 7113.19.00")</f>
        <v xml:space="preserve"> 7113.19.00</v>
      </c>
      <c r="L717" s="106" t="str">
        <f>PROPER(Inventory[[#This Row],[METAL]] &amp; " " &amp; Inventory[[#This Row],[Item Type]])</f>
        <v>10K Gold Chain</v>
      </c>
      <c r="M717" s="106" t="str">
        <f>IFERROR(VLOOKUP(Inventory[[#This Row],[Short Description]],Map!$G$12:$H$32,2,FALSE), IF(F716 = "925 Silver", "7113.11.10.00", "7113.19.29.00"))</f>
        <v>7113.19.29.00</v>
      </c>
      <c r="N717" s="106" t="str">
        <f>Inventory[[#This Row],[ASIN]] &amp; " " &amp; Inventory[[#This Row],[Short Description]]</f>
        <v>Listed as 9K 10K Anchor Chain</v>
      </c>
      <c r="O717" s="33">
        <f>Inventory[[#This Row],[Total Price GBP]]/ EURtoGBP</f>
        <v>34.668144192675072</v>
      </c>
      <c r="P717" s="33">
        <f>Inventory[[#This Row],[Total Price GBP]]/USDtoGBP</f>
        <v>41.867215066972079</v>
      </c>
      <c r="Q717" s="33">
        <f>Inventory[[#This Row],[Total Price GBP]]/ CADtoGBP</f>
        <v>53.592442042840361</v>
      </c>
      <c r="R717" s="33">
        <f>Inventory[[#This Row],[Total Price GBP]]/AUDtoGBP</f>
        <v>54.855631957575966</v>
      </c>
      <c r="S717" s="33">
        <f>IFERROR(VLOOKUP(Inventory[[#This Row],[Assigned Item SKU]],skuQuantity[#All],2,FALSE),0)</f>
        <v>0</v>
      </c>
      <c r="T717" s="33" t="str">
        <f>PROPER(Inventory[[#This Row],[METAL]] &amp; " " &amp; Inventory[[#This Row],[Item Type]])</f>
        <v>10K Gold Chain</v>
      </c>
      <c r="U717" s="33">
        <f>Inventory[[#This Row],[Quantity]]*Inventory[[#This Row],[Weight (g)]]</f>
        <v>0</v>
      </c>
      <c r="V717" s="33">
        <f>Inventory[[#This Row],[Total Price GBP]]*Inventory[[#This Row],[Quantity]]</f>
        <v>0</v>
      </c>
      <c r="W717" s="33">
        <f>Inventory[[#This Row],[Total Cost GBP]]/EURtoGBP</f>
        <v>0</v>
      </c>
      <c r="X717" s="33">
        <f>Inventory[[#This Row],[Total Cost GBP]]/USDtoGBP</f>
        <v>0</v>
      </c>
      <c r="Y717" s="33">
        <f>Inventory[[#This Row],[Total Cost GBP]]/CADtoGBP</f>
        <v>0</v>
      </c>
      <c r="Z717" s="33">
        <f>Inventory[[#This Row],[Total Cost GBP]]*AUDtoGBP</f>
        <v>0</v>
      </c>
      <c r="AA717" s="33"/>
      <c r="AB717" s="33"/>
    </row>
    <row r="718" spans="1:28" x14ac:dyDescent="0.25">
      <c r="A718" t="s">
        <v>1697</v>
      </c>
      <c r="B718" t="s">
        <v>1687</v>
      </c>
      <c r="C718" t="s">
        <v>113</v>
      </c>
      <c r="D718" t="s">
        <v>1698</v>
      </c>
      <c r="E718">
        <v>1.1100000000000001</v>
      </c>
      <c r="F718" t="s">
        <v>3297</v>
      </c>
      <c r="G718" t="s">
        <v>102</v>
      </c>
      <c r="H718">
        <v>25.0883033590125</v>
      </c>
      <c r="I718" t="str">
        <f>IF(Inventory[[#This Row],[METAL]] = "925 Silver",  "7113.11.00"," 7113.19.00")</f>
        <v xml:space="preserve"> 7113.19.00</v>
      </c>
      <c r="J718" t="str">
        <f>IF(Inventory[[#This Row],[METAL]]= "925 Silver", "7113.11.10.00"," 7113.19.10.00")</f>
        <v xml:space="preserve"> 7113.19.10.00</v>
      </c>
      <c r="K718" t="str">
        <f>IF(Inventory[[#This Row],[METAL]] = "925 Silver",  "7113.11.00"," 7113.19.00")</f>
        <v xml:space="preserve"> 7113.19.00</v>
      </c>
      <c r="L718" s="106" t="str">
        <f>PROPER(Inventory[[#This Row],[METAL]] &amp; " " &amp; Inventory[[#This Row],[Item Type]])</f>
        <v>10K Gold Chain</v>
      </c>
      <c r="M718" s="106" t="str">
        <f>IFERROR(VLOOKUP(Inventory[[#This Row],[Short Description]],Map!$G$12:$H$32,2,FALSE), IF(F717 = "925 Silver", "7113.11.10.00", "7113.19.29.00"))</f>
        <v>7113.19.29.00</v>
      </c>
      <c r="N718" s="106" t="str">
        <f>Inventory[[#This Row],[ASIN]] &amp; " " &amp; Inventory[[#This Row],[Short Description]]</f>
        <v>Listed as 9K 10K Figaro Chain</v>
      </c>
      <c r="O718" s="33">
        <f>Inventory[[#This Row],[Total Price GBP]]/ EURtoGBP</f>
        <v>28.478206692675077</v>
      </c>
      <c r="P718" s="33">
        <f>Inventory[[#This Row],[Total Price GBP]]/USDtoGBP</f>
        <v>34.391895848172609</v>
      </c>
      <c r="Q718" s="33">
        <f>Inventory[[#This Row],[Total Price GBP]]/ CADtoGBP</f>
        <v>44.023603720434721</v>
      </c>
      <c r="R718" s="33">
        <f>Inventory[[#This Row],[Total Price GBP]]/AUDtoGBP</f>
        <v>45.061253249178279</v>
      </c>
      <c r="S718" s="33">
        <f>IFERROR(VLOOKUP(Inventory[[#This Row],[Assigned Item SKU]],skuQuantity[#All],2,FALSE),0)</f>
        <v>0</v>
      </c>
      <c r="T718" s="33" t="str">
        <f>PROPER(Inventory[[#This Row],[METAL]] &amp; " " &amp; Inventory[[#This Row],[Item Type]])</f>
        <v>10K Gold Chain</v>
      </c>
      <c r="U718" s="33">
        <f>Inventory[[#This Row],[Quantity]]*Inventory[[#This Row],[Weight (g)]]</f>
        <v>0</v>
      </c>
      <c r="V718" s="33">
        <f>Inventory[[#This Row],[Total Price GBP]]*Inventory[[#This Row],[Quantity]]</f>
        <v>0</v>
      </c>
      <c r="W718" s="33">
        <f>Inventory[[#This Row],[Total Cost GBP]]/EURtoGBP</f>
        <v>0</v>
      </c>
      <c r="X718" s="33">
        <f>Inventory[[#This Row],[Total Cost GBP]]/USDtoGBP</f>
        <v>0</v>
      </c>
      <c r="Y718" s="33">
        <f>Inventory[[#This Row],[Total Cost GBP]]/CADtoGBP</f>
        <v>0</v>
      </c>
      <c r="Z718" s="33">
        <f>Inventory[[#This Row],[Total Cost GBP]]*AUDtoGBP</f>
        <v>0</v>
      </c>
      <c r="AA718" s="33"/>
      <c r="AB718" s="33"/>
    </row>
    <row r="719" spans="1:28" x14ac:dyDescent="0.25">
      <c r="A719" t="s">
        <v>1699</v>
      </c>
      <c r="B719" t="s">
        <v>1700</v>
      </c>
      <c r="C719" t="s">
        <v>113</v>
      </c>
      <c r="D719" t="s">
        <v>1701</v>
      </c>
      <c r="E719">
        <v>4.6500000000000004</v>
      </c>
      <c r="F719" t="s">
        <v>116</v>
      </c>
      <c r="G719" t="s">
        <v>1413</v>
      </c>
      <c r="H719">
        <v>8.7981004250000012</v>
      </c>
      <c r="I719" t="str">
        <f>IF(Inventory[[#This Row],[METAL]] = "925 Silver",  "7113.11.00"," 7113.19.00")</f>
        <v>7113.11.00</v>
      </c>
      <c r="J719" t="str">
        <f>IF(Inventory[[#This Row],[METAL]]= "925 Silver", "7113.11.10.00"," 7113.19.10.00")</f>
        <v>7113.11.10.00</v>
      </c>
      <c r="K719" t="str">
        <f>IF(Inventory[[#This Row],[METAL]] = "925 Silver",  "7113.11.00"," 7113.19.00")</f>
        <v>7113.11.00</v>
      </c>
      <c r="L719" s="106" t="str">
        <f>PROPER(Inventory[[#This Row],[METAL]] &amp; " " &amp; Inventory[[#This Row],[Item Type]])</f>
        <v>925 Silver Bracelet</v>
      </c>
      <c r="M719" s="106" t="str">
        <f>IFERROR(VLOOKUP(Inventory[[#This Row],[Short Description]],Map!$G$12:$H$32,2,FALSE), IF(F718 = "925 Silver", "7113.11.10.00", "7113.19.29.00"))</f>
        <v>7113.19.29.00</v>
      </c>
      <c r="N719" s="106" t="str">
        <f>Inventory[[#This Row],[ASIN]] &amp; " " &amp; Inventory[[#This Row],[Short Description]]</f>
        <v>B08618C612 Silver Adjustable Bangle</v>
      </c>
      <c r="O719" s="33">
        <f>Inventory[[#This Row],[Total Price GBP]]/ EURtoGBP</f>
        <v>9.9868898594155286</v>
      </c>
      <c r="P719" s="33">
        <f>Inventory[[#This Row],[Total Price GBP]]/USDtoGBP</f>
        <v>12.060734006138595</v>
      </c>
      <c r="Q719" s="33">
        <f>Inventory[[#This Row],[Total Price GBP]]/ CADtoGBP</f>
        <v>15.438432844987481</v>
      </c>
      <c r="R719" s="33">
        <f>Inventory[[#This Row],[Total Price GBP]]/AUDtoGBP</f>
        <v>15.802321332351463</v>
      </c>
      <c r="S719" s="33">
        <f>IFERROR(VLOOKUP(Inventory[[#This Row],[Assigned Item SKU]],skuQuantity[#All],2,FALSE),0)</f>
        <v>0</v>
      </c>
      <c r="T719" s="33" t="str">
        <f>PROPER(Inventory[[#This Row],[METAL]] &amp; " " &amp; Inventory[[#This Row],[Item Type]])</f>
        <v>925 Silver Bracelet</v>
      </c>
      <c r="U719" s="33">
        <f>Inventory[[#This Row],[Quantity]]*Inventory[[#This Row],[Weight (g)]]</f>
        <v>0</v>
      </c>
      <c r="V719" s="33">
        <f>Inventory[[#This Row],[Total Price GBP]]*Inventory[[#This Row],[Quantity]]</f>
        <v>0</v>
      </c>
      <c r="W719" s="33">
        <f>Inventory[[#This Row],[Total Cost GBP]]/EURtoGBP</f>
        <v>0</v>
      </c>
      <c r="X719" s="33">
        <f>Inventory[[#This Row],[Total Cost GBP]]/USDtoGBP</f>
        <v>0</v>
      </c>
      <c r="Y719" s="33">
        <f>Inventory[[#This Row],[Total Cost GBP]]/CADtoGBP</f>
        <v>0</v>
      </c>
      <c r="Z719" s="33">
        <f>Inventory[[#This Row],[Total Cost GBP]]*AUDtoGBP</f>
        <v>0</v>
      </c>
      <c r="AA719" s="33"/>
      <c r="AB719" s="33"/>
    </row>
    <row r="720" spans="1:28" x14ac:dyDescent="0.25">
      <c r="A720" t="s">
        <v>1702</v>
      </c>
      <c r="B720" t="s">
        <v>1703</v>
      </c>
      <c r="C720" t="s">
        <v>113</v>
      </c>
      <c r="D720" t="s">
        <v>1704</v>
      </c>
      <c r="E720">
        <v>4.66</v>
      </c>
      <c r="F720" t="s">
        <v>116</v>
      </c>
      <c r="G720" t="s">
        <v>1413</v>
      </c>
      <c r="H720">
        <v>9.227130380000002</v>
      </c>
      <c r="I720" t="str">
        <f>IF(Inventory[[#This Row],[METAL]] = "925 Silver",  "7113.11.00"," 7113.19.00")</f>
        <v>7113.11.00</v>
      </c>
      <c r="J720" t="str">
        <f>IF(Inventory[[#This Row],[METAL]]= "925 Silver", "7113.11.10.00"," 7113.19.10.00")</f>
        <v>7113.11.10.00</v>
      </c>
      <c r="K720" t="str">
        <f>IF(Inventory[[#This Row],[METAL]] = "925 Silver",  "7113.11.00"," 7113.19.00")</f>
        <v>7113.11.00</v>
      </c>
      <c r="L720" s="106" t="str">
        <f>PROPER(Inventory[[#This Row],[METAL]] &amp; " " &amp; Inventory[[#This Row],[Item Type]])</f>
        <v>925 Silver Bracelet</v>
      </c>
      <c r="M720" s="106" t="str">
        <f>IFERROR(VLOOKUP(Inventory[[#This Row],[Short Description]],Map!$G$12:$H$32,2,FALSE), IF(F719 = "925 Silver", "7113.11.10.00", "7113.19.29.00"))</f>
        <v>7113.11.10.00</v>
      </c>
      <c r="N720" s="106" t="str">
        <f>Inventory[[#This Row],[ASIN]] &amp; " " &amp; Inventory[[#This Row],[Short Description]]</f>
        <v>B08618HGR4 Rose Plated Adjustable Bangle</v>
      </c>
      <c r="O720" s="33">
        <f>Inventory[[#This Row],[Total Price GBP]]/ EURtoGBP</f>
        <v>10.473889859415529</v>
      </c>
      <c r="P720" s="33">
        <f>Inventory[[#This Row],[Total Price GBP]]/USDtoGBP</f>
        <v>12.648862797351004</v>
      </c>
      <c r="Q720" s="33">
        <f>Inventory[[#This Row],[Total Price GBP]]/ CADtoGBP</f>
        <v>16.191271506607499</v>
      </c>
      <c r="R720" s="33">
        <f>Inventory[[#This Row],[Total Price GBP]]/AUDtoGBP</f>
        <v>16.572904626769166</v>
      </c>
      <c r="S720" s="33">
        <f>IFERROR(VLOOKUP(Inventory[[#This Row],[Assigned Item SKU]],skuQuantity[#All],2,FALSE),0)</f>
        <v>0</v>
      </c>
      <c r="T720" s="33" t="str">
        <f>PROPER(Inventory[[#This Row],[METAL]] &amp; " " &amp; Inventory[[#This Row],[Item Type]])</f>
        <v>925 Silver Bracelet</v>
      </c>
      <c r="U720" s="33">
        <f>Inventory[[#This Row],[Quantity]]*Inventory[[#This Row],[Weight (g)]]</f>
        <v>0</v>
      </c>
      <c r="V720" s="33">
        <f>Inventory[[#This Row],[Total Price GBP]]*Inventory[[#This Row],[Quantity]]</f>
        <v>0</v>
      </c>
      <c r="W720" s="33">
        <f>Inventory[[#This Row],[Total Cost GBP]]/EURtoGBP</f>
        <v>0</v>
      </c>
      <c r="X720" s="33">
        <f>Inventory[[#This Row],[Total Cost GBP]]/USDtoGBP</f>
        <v>0</v>
      </c>
      <c r="Y720" s="33">
        <f>Inventory[[#This Row],[Total Cost GBP]]/CADtoGBP</f>
        <v>0</v>
      </c>
      <c r="Z720" s="33">
        <f>Inventory[[#This Row],[Total Cost GBP]]*AUDtoGBP</f>
        <v>0</v>
      </c>
      <c r="AA720" s="33"/>
      <c r="AB720" s="33"/>
    </row>
    <row r="721" spans="1:28" x14ac:dyDescent="0.25">
      <c r="A721" t="s">
        <v>1705</v>
      </c>
      <c r="B721" t="s">
        <v>1706</v>
      </c>
      <c r="C721" t="s">
        <v>113</v>
      </c>
      <c r="D721" t="s">
        <v>1707</v>
      </c>
      <c r="E721">
        <v>4.8899999999999997</v>
      </c>
      <c r="F721" t="s">
        <v>116</v>
      </c>
      <c r="G721" t="s">
        <v>1413</v>
      </c>
      <c r="H721">
        <v>9.6728986700000004</v>
      </c>
      <c r="I721" t="str">
        <f>IF(Inventory[[#This Row],[METAL]] = "925 Silver",  "7113.11.00"," 7113.19.00")</f>
        <v>7113.11.00</v>
      </c>
      <c r="J721" t="str">
        <f>IF(Inventory[[#This Row],[METAL]]= "925 Silver", "7113.11.10.00"," 7113.19.10.00")</f>
        <v>7113.11.10.00</v>
      </c>
      <c r="K721" t="str">
        <f>IF(Inventory[[#This Row],[METAL]] = "925 Silver",  "7113.11.00"," 7113.19.00")</f>
        <v>7113.11.00</v>
      </c>
      <c r="L721" s="106" t="str">
        <f>PROPER(Inventory[[#This Row],[METAL]] &amp; " " &amp; Inventory[[#This Row],[Item Type]])</f>
        <v>925 Silver Bracelet</v>
      </c>
      <c r="M721" s="106" t="str">
        <f>IFERROR(VLOOKUP(Inventory[[#This Row],[Short Description]],Map!$G$12:$H$32,2,FALSE), IF(F720 = "925 Silver", "7113.11.10.00", "7113.19.29.00"))</f>
        <v>7113.11.10.00</v>
      </c>
      <c r="N721" s="106" t="str">
        <f>Inventory[[#This Row],[ASIN]] &amp; " " &amp; Inventory[[#This Row],[Short Description]]</f>
        <v>B08618N9LX Gold Plated Adjustable Bangle</v>
      </c>
      <c r="O721" s="33">
        <f>Inventory[[#This Row],[Total Price GBP]]/ EURtoGBP</f>
        <v>10.979889859415527</v>
      </c>
      <c r="P721" s="33">
        <f>Inventory[[#This Row],[Total Price GBP]]/USDtoGBP</f>
        <v>13.259937065017279</v>
      </c>
      <c r="Q721" s="33">
        <f>Inventory[[#This Row],[Total Price GBP]]/ CADtoGBP</f>
        <v>16.973481697120285</v>
      </c>
      <c r="R721" s="33">
        <f>Inventory[[#This Row],[Total Price GBP]]/AUDtoGBP</f>
        <v>17.373551745815071</v>
      </c>
      <c r="S721" s="33">
        <f>IFERROR(VLOOKUP(Inventory[[#This Row],[Assigned Item SKU]],skuQuantity[#All],2,FALSE),0)</f>
        <v>0</v>
      </c>
      <c r="T721" s="33" t="str">
        <f>PROPER(Inventory[[#This Row],[METAL]] &amp; " " &amp; Inventory[[#This Row],[Item Type]])</f>
        <v>925 Silver Bracelet</v>
      </c>
      <c r="U721" s="33">
        <f>Inventory[[#This Row],[Quantity]]*Inventory[[#This Row],[Weight (g)]]</f>
        <v>0</v>
      </c>
      <c r="V721" s="33">
        <f>Inventory[[#This Row],[Total Price GBP]]*Inventory[[#This Row],[Quantity]]</f>
        <v>0</v>
      </c>
      <c r="W721" s="33">
        <f>Inventory[[#This Row],[Total Cost GBP]]/EURtoGBP</f>
        <v>0</v>
      </c>
      <c r="X721" s="33">
        <f>Inventory[[#This Row],[Total Cost GBP]]/USDtoGBP</f>
        <v>0</v>
      </c>
      <c r="Y721" s="33">
        <f>Inventory[[#This Row],[Total Cost GBP]]/CADtoGBP</f>
        <v>0</v>
      </c>
      <c r="Z721" s="33">
        <f>Inventory[[#This Row],[Total Cost GBP]]*AUDtoGBP</f>
        <v>0</v>
      </c>
      <c r="AA721" s="33"/>
      <c r="AB721" s="33"/>
    </row>
    <row r="722" spans="1:28" x14ac:dyDescent="0.25">
      <c r="A722" t="s">
        <v>1708</v>
      </c>
      <c r="B722" t="s">
        <v>1709</v>
      </c>
      <c r="C722" t="s">
        <v>113</v>
      </c>
      <c r="D722" t="s">
        <v>1710</v>
      </c>
      <c r="E722">
        <v>15.46</v>
      </c>
      <c r="F722" t="s">
        <v>116</v>
      </c>
      <c r="G722" t="s">
        <v>1413</v>
      </c>
      <c r="H722">
        <v>20.957672200000001</v>
      </c>
      <c r="I722" t="str">
        <f>IF(Inventory[[#This Row],[METAL]] = "925 Silver",  "7113.11.00"," 7113.19.00")</f>
        <v>7113.11.00</v>
      </c>
      <c r="J722" t="str">
        <f>IF(Inventory[[#This Row],[METAL]]= "925 Silver", "7113.11.10.00"," 7113.19.10.00")</f>
        <v>7113.11.10.00</v>
      </c>
      <c r="K722" t="str">
        <f>IF(Inventory[[#This Row],[METAL]] = "925 Silver",  "7113.11.00"," 7113.19.00")</f>
        <v>7113.11.00</v>
      </c>
      <c r="L722" s="106" t="str">
        <f>PROPER(Inventory[[#This Row],[METAL]] &amp; " " &amp; Inventory[[#This Row],[Item Type]])</f>
        <v>925 Silver Bracelet</v>
      </c>
      <c r="M722" s="106" t="str">
        <f>IFERROR(VLOOKUP(Inventory[[#This Row],[Short Description]],Map!$G$12:$H$32,2,FALSE), IF(F721 = "925 Silver", "7113.11.10.00", "7113.19.29.00"))</f>
        <v>7113.11.10.00</v>
      </c>
      <c r="N722" s="106" t="str">
        <f>Inventory[[#This Row],[ASIN]] &amp; " " &amp; Inventory[[#This Row],[Short Description]]</f>
        <v>B09968Z6K4 Silver Elastic Snake Bracelet</v>
      </c>
      <c r="O722" s="33">
        <f>Inventory[[#This Row],[Total Price GBP]]/ EURtoGBP</f>
        <v>23.789449297077638</v>
      </c>
      <c r="P722" s="33">
        <f>Inventory[[#This Row],[Total Price GBP]]/USDtoGBP</f>
        <v>28.729486773509461</v>
      </c>
      <c r="Q722" s="33">
        <f>Inventory[[#This Row],[Total Price GBP]]/ CADtoGBP</f>
        <v>36.775394598540402</v>
      </c>
      <c r="R722" s="33">
        <f>Inventory[[#This Row],[Total Price GBP]]/AUDtoGBP</f>
        <v>37.642201666786406</v>
      </c>
      <c r="S722" s="33">
        <f>IFERROR(VLOOKUP(Inventory[[#This Row],[Assigned Item SKU]],skuQuantity[#All],2,FALSE),0)</f>
        <v>0</v>
      </c>
      <c r="T722" s="33" t="str">
        <f>PROPER(Inventory[[#This Row],[METAL]] &amp; " " &amp; Inventory[[#This Row],[Item Type]])</f>
        <v>925 Silver Bracelet</v>
      </c>
      <c r="U722" s="33">
        <f>Inventory[[#This Row],[Quantity]]*Inventory[[#This Row],[Weight (g)]]</f>
        <v>0</v>
      </c>
      <c r="V722" s="33">
        <f>Inventory[[#This Row],[Total Price GBP]]*Inventory[[#This Row],[Quantity]]</f>
        <v>0</v>
      </c>
      <c r="W722" s="33">
        <f>Inventory[[#This Row],[Total Cost GBP]]/EURtoGBP</f>
        <v>0</v>
      </c>
      <c r="X722" s="33">
        <f>Inventory[[#This Row],[Total Cost GBP]]/USDtoGBP</f>
        <v>0</v>
      </c>
      <c r="Y722" s="33">
        <f>Inventory[[#This Row],[Total Cost GBP]]/CADtoGBP</f>
        <v>0</v>
      </c>
      <c r="Z722" s="33">
        <f>Inventory[[#This Row],[Total Cost GBP]]*AUDtoGBP</f>
        <v>0</v>
      </c>
      <c r="AA722" s="33"/>
      <c r="AB722" s="33"/>
    </row>
    <row r="723" spans="1:28" x14ac:dyDescent="0.25">
      <c r="A723" t="s">
        <v>1711</v>
      </c>
      <c r="B723" t="s">
        <v>1712</v>
      </c>
      <c r="C723" t="s">
        <v>113</v>
      </c>
      <c r="D723" t="s">
        <v>1713</v>
      </c>
      <c r="E723">
        <v>3.8</v>
      </c>
      <c r="F723" t="s">
        <v>116</v>
      </c>
      <c r="G723" t="s">
        <v>1413</v>
      </c>
      <c r="H723">
        <v>6.8181447100000003</v>
      </c>
      <c r="I723" t="str">
        <f>IF(Inventory[[#This Row],[METAL]] = "925 Silver",  "7113.11.00"," 7113.19.00")</f>
        <v>7113.11.00</v>
      </c>
      <c r="J723" t="str">
        <f>IF(Inventory[[#This Row],[METAL]]= "925 Silver", "7113.11.10.00"," 7113.19.10.00")</f>
        <v>7113.11.10.00</v>
      </c>
      <c r="K723" t="str">
        <f>IF(Inventory[[#This Row],[METAL]] = "925 Silver",  "7113.11.00"," 7113.19.00")</f>
        <v>7113.11.00</v>
      </c>
      <c r="L723" s="106" t="str">
        <f>PROPER(Inventory[[#This Row],[METAL]] &amp; " " &amp; Inventory[[#This Row],[Item Type]])</f>
        <v>925 Silver Bracelet</v>
      </c>
      <c r="M723" s="106" t="str">
        <f>IFERROR(VLOOKUP(Inventory[[#This Row],[Short Description]],Map!$G$12:$H$32,2,FALSE), IF(F722 = "925 Silver", "7113.11.10.00", "7113.19.29.00"))</f>
        <v>7113.11.10.00</v>
      </c>
      <c r="N723" s="106" t="str">
        <f>Inventory[[#This Row],[ASIN]] &amp; " " &amp; Inventory[[#This Row],[Short Description]]</f>
        <v>B0872DCQ9Q Adjustable 3 layer bracelet with Big Beads.</v>
      </c>
      <c r="O723" s="33">
        <f>Inventory[[#This Row],[Total Price GBP]]/ EURtoGBP</f>
        <v>7.739404755012969</v>
      </c>
      <c r="P723" s="33">
        <f>Inventory[[#This Row],[Total Price GBP]]/USDtoGBP</f>
        <v>9.3465436617440023</v>
      </c>
      <c r="Q723" s="33">
        <f>Inventory[[#This Row],[Total Price GBP]]/ CADtoGBP</f>
        <v>11.964113177617159</v>
      </c>
      <c r="R723" s="33">
        <f>Inventory[[#This Row],[Total Price GBP]]/AUDtoGBP</f>
        <v>12.246110909548099</v>
      </c>
      <c r="S723" s="33">
        <f>IFERROR(VLOOKUP(Inventory[[#This Row],[Assigned Item SKU]],skuQuantity[#All],2,FALSE),0)</f>
        <v>0</v>
      </c>
      <c r="T723" s="33" t="str">
        <f>PROPER(Inventory[[#This Row],[METAL]] &amp; " " &amp; Inventory[[#This Row],[Item Type]])</f>
        <v>925 Silver Bracelet</v>
      </c>
      <c r="U723" s="33">
        <f>Inventory[[#This Row],[Quantity]]*Inventory[[#This Row],[Weight (g)]]</f>
        <v>0</v>
      </c>
      <c r="V723" s="33">
        <f>Inventory[[#This Row],[Total Price GBP]]*Inventory[[#This Row],[Quantity]]</f>
        <v>0</v>
      </c>
      <c r="W723" s="33">
        <f>Inventory[[#This Row],[Total Cost GBP]]/EURtoGBP</f>
        <v>0</v>
      </c>
      <c r="X723" s="33">
        <f>Inventory[[#This Row],[Total Cost GBP]]/USDtoGBP</f>
        <v>0</v>
      </c>
      <c r="Y723" s="33">
        <f>Inventory[[#This Row],[Total Cost GBP]]/CADtoGBP</f>
        <v>0</v>
      </c>
      <c r="Z723" s="33">
        <f>Inventory[[#This Row],[Total Cost GBP]]*AUDtoGBP</f>
        <v>0</v>
      </c>
      <c r="AA723" s="33"/>
      <c r="AB723" s="33"/>
    </row>
    <row r="724" spans="1:28" x14ac:dyDescent="0.25">
      <c r="A724" t="s">
        <v>1714</v>
      </c>
      <c r="B724" t="s">
        <v>1715</v>
      </c>
      <c r="C724" t="s">
        <v>113</v>
      </c>
      <c r="D724" t="s">
        <v>1716</v>
      </c>
      <c r="E724">
        <v>3.8</v>
      </c>
      <c r="F724" t="s">
        <v>116</v>
      </c>
      <c r="G724" t="s">
        <v>1413</v>
      </c>
      <c r="H724">
        <v>5.8138446100000003</v>
      </c>
      <c r="I724" t="str">
        <f>IF(Inventory[[#This Row],[METAL]] = "925 Silver",  "7113.11.00"," 7113.19.00")</f>
        <v>7113.11.00</v>
      </c>
      <c r="J724" t="str">
        <f>IF(Inventory[[#This Row],[METAL]]= "925 Silver", "7113.11.10.00"," 7113.19.10.00")</f>
        <v>7113.11.10.00</v>
      </c>
      <c r="K724" t="str">
        <f>IF(Inventory[[#This Row],[METAL]] = "925 Silver",  "7113.11.00"," 7113.19.00")</f>
        <v>7113.11.00</v>
      </c>
      <c r="L724" s="106" t="str">
        <f>PROPER(Inventory[[#This Row],[METAL]] &amp; " " &amp; Inventory[[#This Row],[Item Type]])</f>
        <v>925 Silver Bracelet</v>
      </c>
      <c r="M724" s="106" t="str">
        <f>IFERROR(VLOOKUP(Inventory[[#This Row],[Short Description]],Map!$G$12:$H$32,2,FALSE), IF(F723 = "925 Silver", "7113.11.10.00", "7113.19.29.00"))</f>
        <v>7113.11.10.00</v>
      </c>
      <c r="N724" s="106" t="str">
        <f>Inventory[[#This Row],[ASIN]] &amp; " " &amp; Inventory[[#This Row],[Short Description]]</f>
        <v>B0872DTX5C Adjustable 3 layer bracelet with Small Beads.</v>
      </c>
      <c r="O724" s="33">
        <f>Inventory[[#This Row],[Total Price GBP]]/ EURtoGBP</f>
        <v>6.5994047550129693</v>
      </c>
      <c r="P724" s="33">
        <f>Inventory[[#This Row],[Total Price GBP]]/USDtoGBP</f>
        <v>7.9698150745116756</v>
      </c>
      <c r="Q724" s="33">
        <f>Inventory[[#This Row],[Total Price GBP]]/ CADtoGBP</f>
        <v>10.201821444050797</v>
      </c>
      <c r="R724" s="33">
        <f>Inventory[[#This Row],[Total Price GBP]]/AUDtoGBP</f>
        <v>10.442281431855736</v>
      </c>
      <c r="S724" s="33">
        <f>IFERROR(VLOOKUP(Inventory[[#This Row],[Assigned Item SKU]],skuQuantity[#All],2,FALSE),0)</f>
        <v>0</v>
      </c>
      <c r="T724" s="33" t="str">
        <f>PROPER(Inventory[[#This Row],[METAL]] &amp; " " &amp; Inventory[[#This Row],[Item Type]])</f>
        <v>925 Silver Bracelet</v>
      </c>
      <c r="U724" s="33">
        <f>Inventory[[#This Row],[Quantity]]*Inventory[[#This Row],[Weight (g)]]</f>
        <v>0</v>
      </c>
      <c r="V724" s="33">
        <f>Inventory[[#This Row],[Total Price GBP]]*Inventory[[#This Row],[Quantity]]</f>
        <v>0</v>
      </c>
      <c r="W724" s="33">
        <f>Inventory[[#This Row],[Total Cost GBP]]/EURtoGBP</f>
        <v>0</v>
      </c>
      <c r="X724" s="33">
        <f>Inventory[[#This Row],[Total Cost GBP]]/USDtoGBP</f>
        <v>0</v>
      </c>
      <c r="Y724" s="33">
        <f>Inventory[[#This Row],[Total Cost GBP]]/CADtoGBP</f>
        <v>0</v>
      </c>
      <c r="Z724" s="33">
        <f>Inventory[[#This Row],[Total Cost GBP]]*AUDtoGBP</f>
        <v>0</v>
      </c>
      <c r="AA724" s="33"/>
      <c r="AB724" s="33"/>
    </row>
    <row r="725" spans="1:28" x14ac:dyDescent="0.25">
      <c r="A725" t="s">
        <v>1717</v>
      </c>
      <c r="B725" t="s">
        <v>1718</v>
      </c>
      <c r="C725" t="s">
        <v>113</v>
      </c>
      <c r="D725" t="s">
        <v>1719</v>
      </c>
      <c r="E725">
        <v>3.4</v>
      </c>
      <c r="F725" t="s">
        <v>116</v>
      </c>
      <c r="G725" t="s">
        <v>1413</v>
      </c>
      <c r="H725">
        <v>6.1204204300000002</v>
      </c>
      <c r="I725" t="str">
        <f>IF(Inventory[[#This Row],[METAL]] = "925 Silver",  "7113.11.00"," 7113.19.00")</f>
        <v>7113.11.00</v>
      </c>
      <c r="J725" t="str">
        <f>IF(Inventory[[#This Row],[METAL]]= "925 Silver", "7113.11.10.00"," 7113.19.10.00")</f>
        <v>7113.11.10.00</v>
      </c>
      <c r="K725" t="str">
        <f>IF(Inventory[[#This Row],[METAL]] = "925 Silver",  "7113.11.00"," 7113.19.00")</f>
        <v>7113.11.00</v>
      </c>
      <c r="L725" s="106" t="str">
        <f>PROPER(Inventory[[#This Row],[METAL]] &amp; " " &amp; Inventory[[#This Row],[Item Type]])</f>
        <v>925 Silver Bracelet</v>
      </c>
      <c r="M725" s="106" t="str">
        <f>IFERROR(VLOOKUP(Inventory[[#This Row],[Short Description]],Map!$G$12:$H$32,2,FALSE), IF(F724 = "925 Silver", "7113.11.10.00", "7113.19.29.00"))</f>
        <v>7113.11.10.00</v>
      </c>
      <c r="N725" s="106" t="str">
        <f>Inventory[[#This Row],[ASIN]] &amp; " " &amp; Inventory[[#This Row],[Short Description]]</f>
        <v>B0872D8GP7 Adjustable 3 layer bracelet with knots.</v>
      </c>
      <c r="O725" s="33">
        <f>Inventory[[#This Row],[Total Price GBP]]/ EURtoGBP</f>
        <v>6.9474047550129692</v>
      </c>
      <c r="P725" s="33">
        <f>Inventory[[#This Row],[Total Price GBP]]/USDtoGBP</f>
        <v>8.3900795906141745</v>
      </c>
      <c r="Q725" s="33">
        <f>Inventory[[#This Row],[Total Price GBP]]/ CADtoGBP</f>
        <v>10.739784183771055</v>
      </c>
      <c r="R725" s="33">
        <f>Inventory[[#This Row],[Total Price GBP]]/AUDtoGBP</f>
        <v>10.99292411451972</v>
      </c>
      <c r="S725" s="33">
        <f>IFERROR(VLOOKUP(Inventory[[#This Row],[Assigned Item SKU]],skuQuantity[#All],2,FALSE),0)</f>
        <v>0</v>
      </c>
      <c r="T725" s="33" t="str">
        <f>PROPER(Inventory[[#This Row],[METAL]] &amp; " " &amp; Inventory[[#This Row],[Item Type]])</f>
        <v>925 Silver Bracelet</v>
      </c>
      <c r="U725" s="33">
        <f>Inventory[[#This Row],[Quantity]]*Inventory[[#This Row],[Weight (g)]]</f>
        <v>0</v>
      </c>
      <c r="V725" s="33">
        <f>Inventory[[#This Row],[Total Price GBP]]*Inventory[[#This Row],[Quantity]]</f>
        <v>0</v>
      </c>
      <c r="W725" s="33">
        <f>Inventory[[#This Row],[Total Cost GBP]]/EURtoGBP</f>
        <v>0</v>
      </c>
      <c r="X725" s="33">
        <f>Inventory[[#This Row],[Total Cost GBP]]/USDtoGBP</f>
        <v>0</v>
      </c>
      <c r="Y725" s="33">
        <f>Inventory[[#This Row],[Total Cost GBP]]/CADtoGBP</f>
        <v>0</v>
      </c>
      <c r="Z725" s="33">
        <f>Inventory[[#This Row],[Total Cost GBP]]*AUDtoGBP</f>
        <v>0</v>
      </c>
      <c r="AA725" s="33"/>
      <c r="AB725" s="33"/>
    </row>
    <row r="726" spans="1:28" x14ac:dyDescent="0.25">
      <c r="A726" t="s">
        <v>1720</v>
      </c>
      <c r="B726" t="s">
        <v>1721</v>
      </c>
      <c r="C726" t="s">
        <v>113</v>
      </c>
      <c r="D726" t="s">
        <v>1722</v>
      </c>
      <c r="E726">
        <v>6.2</v>
      </c>
      <c r="F726" t="s">
        <v>116</v>
      </c>
      <c r="G726" t="s">
        <v>102</v>
      </c>
      <c r="H726">
        <v>8.5765508500000021</v>
      </c>
      <c r="I726" t="str">
        <f>IF(Inventory[[#This Row],[METAL]] = "925 Silver",  "7113.11.00"," 7113.19.00")</f>
        <v>7113.11.00</v>
      </c>
      <c r="J726" t="str">
        <f>IF(Inventory[[#This Row],[METAL]]= "925 Silver", "7113.11.10.00"," 7113.19.10.00")</f>
        <v>7113.11.10.00</v>
      </c>
      <c r="K726" t="str">
        <f>IF(Inventory[[#This Row],[METAL]] = "925 Silver",  "7113.11.00"," 7113.19.00")</f>
        <v>7113.11.00</v>
      </c>
      <c r="L726" s="106" t="str">
        <f>PROPER(Inventory[[#This Row],[METAL]] &amp; " " &amp; Inventory[[#This Row],[Item Type]])</f>
        <v>925 Silver Chain</v>
      </c>
      <c r="M726" s="106" t="str">
        <f>IFERROR(VLOOKUP(Inventory[[#This Row],[Short Description]],Map!$G$12:$H$32,2,FALSE), IF(F725 = "925 Silver", "7113.11.10.00", "7113.19.29.00"))</f>
        <v>7113.11.10.00</v>
      </c>
      <c r="N726" s="106" t="str">
        <f>Inventory[[#This Row],[ASIN]] &amp; " " &amp; Inventory[[#This Row],[Short Description]]</f>
        <v>B087CZF1D2 Adjustable 3 layered chain. Chains with knot.</v>
      </c>
      <c r="O726" s="33">
        <f>Inventory[[#This Row],[Total Price GBP]]/ EURtoGBP</f>
        <v>9.7354047550129703</v>
      </c>
      <c r="P726" s="33">
        <f>Inventory[[#This Row],[Total Price GBP]]/USDtoGBP</f>
        <v>11.757026346056046</v>
      </c>
      <c r="Q726" s="33">
        <f>Inventory[[#This Row],[Total Price GBP]]/ CADtoGBP</f>
        <v>15.049669581300025</v>
      </c>
      <c r="R726" s="33">
        <f>Inventory[[#This Row],[Total Price GBP]]/AUDtoGBP</f>
        <v>15.404394802069117</v>
      </c>
      <c r="S726" s="33">
        <f>IFERROR(VLOOKUP(Inventory[[#This Row],[Assigned Item SKU]],skuQuantity[#All],2,FALSE),0)</f>
        <v>0</v>
      </c>
      <c r="T726" s="33" t="str">
        <f>PROPER(Inventory[[#This Row],[METAL]] &amp; " " &amp; Inventory[[#This Row],[Item Type]])</f>
        <v>925 Silver Chain</v>
      </c>
      <c r="U726" s="33">
        <f>Inventory[[#This Row],[Quantity]]*Inventory[[#This Row],[Weight (g)]]</f>
        <v>0</v>
      </c>
      <c r="V726" s="33">
        <f>Inventory[[#This Row],[Total Price GBP]]*Inventory[[#This Row],[Quantity]]</f>
        <v>0</v>
      </c>
      <c r="W726" s="33">
        <f>Inventory[[#This Row],[Total Cost GBP]]/EURtoGBP</f>
        <v>0</v>
      </c>
      <c r="X726" s="33">
        <f>Inventory[[#This Row],[Total Cost GBP]]/USDtoGBP</f>
        <v>0</v>
      </c>
      <c r="Y726" s="33">
        <f>Inventory[[#This Row],[Total Cost GBP]]/CADtoGBP</f>
        <v>0</v>
      </c>
      <c r="Z726" s="33">
        <f>Inventory[[#This Row],[Total Cost GBP]]*AUDtoGBP</f>
        <v>0</v>
      </c>
      <c r="AA726" s="33"/>
      <c r="AB726" s="33"/>
    </row>
    <row r="727" spans="1:28" x14ac:dyDescent="0.25">
      <c r="A727" t="s">
        <v>1723</v>
      </c>
      <c r="B727" t="s">
        <v>1724</v>
      </c>
      <c r="C727" t="s">
        <v>113</v>
      </c>
      <c r="D727" t="s">
        <v>1725</v>
      </c>
      <c r="E727">
        <v>8.5500000000000007</v>
      </c>
      <c r="F727" t="s">
        <v>116</v>
      </c>
      <c r="G727" t="s">
        <v>102</v>
      </c>
      <c r="H727">
        <v>10.655628250000005</v>
      </c>
      <c r="I727" t="str">
        <f>IF(Inventory[[#This Row],[METAL]] = "925 Silver",  "7113.11.00"," 7113.19.00")</f>
        <v>7113.11.00</v>
      </c>
      <c r="J727" t="str">
        <f>IF(Inventory[[#This Row],[METAL]]= "925 Silver", "7113.11.10.00"," 7113.19.10.00")</f>
        <v>7113.11.10.00</v>
      </c>
      <c r="K727" t="str">
        <f>IF(Inventory[[#This Row],[METAL]] = "925 Silver",  "7113.11.00"," 7113.19.00")</f>
        <v>7113.11.00</v>
      </c>
      <c r="L727" s="106" t="str">
        <f>PROPER(Inventory[[#This Row],[METAL]] &amp; " " &amp; Inventory[[#This Row],[Item Type]])</f>
        <v>925 Silver Chain</v>
      </c>
      <c r="M727" s="106" t="str">
        <f>IFERROR(VLOOKUP(Inventory[[#This Row],[Short Description]],Map!$G$12:$H$32,2,FALSE), IF(F726 = "925 Silver", "7113.11.10.00", "7113.19.29.00"))</f>
        <v>7113.11.10.00</v>
      </c>
      <c r="N727" s="106" t="str">
        <f>Inventory[[#This Row],[ASIN]] &amp; " " &amp; Inventory[[#This Row],[Short Description]]</f>
        <v>B087D5B5VF Adjustable 3 necklace with small Beads.</v>
      </c>
      <c r="O727" s="33">
        <f>Inventory[[#This Row],[Total Price GBP]]/ EURtoGBP</f>
        <v>12.095404755012975</v>
      </c>
      <c r="P727" s="33">
        <f>Inventory[[#This Row],[Total Price GBP]]/USDtoGBP</f>
        <v>14.607096052958061</v>
      </c>
      <c r="Q727" s="33">
        <f>Inventory[[#This Row],[Total Price GBP]]/ CADtoGBP</f>
        <v>18.697922643770745</v>
      </c>
      <c r="R727" s="33">
        <f>Inventory[[#This Row],[Total Price GBP]]/AUDtoGBP</f>
        <v>19.138638282204187</v>
      </c>
      <c r="S727" s="33">
        <f>IFERROR(VLOOKUP(Inventory[[#This Row],[Assigned Item SKU]],skuQuantity[#All],2,FALSE),0)</f>
        <v>0</v>
      </c>
      <c r="T727" s="33" t="str">
        <f>PROPER(Inventory[[#This Row],[METAL]] &amp; " " &amp; Inventory[[#This Row],[Item Type]])</f>
        <v>925 Silver Chain</v>
      </c>
      <c r="U727" s="33">
        <f>Inventory[[#This Row],[Quantity]]*Inventory[[#This Row],[Weight (g)]]</f>
        <v>0</v>
      </c>
      <c r="V727" s="33">
        <f>Inventory[[#This Row],[Total Price GBP]]*Inventory[[#This Row],[Quantity]]</f>
        <v>0</v>
      </c>
      <c r="W727" s="33">
        <f>Inventory[[#This Row],[Total Cost GBP]]/EURtoGBP</f>
        <v>0</v>
      </c>
      <c r="X727" s="33">
        <f>Inventory[[#This Row],[Total Cost GBP]]/USDtoGBP</f>
        <v>0</v>
      </c>
      <c r="Y727" s="33">
        <f>Inventory[[#This Row],[Total Cost GBP]]/CADtoGBP</f>
        <v>0</v>
      </c>
      <c r="Z727" s="33">
        <f>Inventory[[#This Row],[Total Cost GBP]]*AUDtoGBP</f>
        <v>0</v>
      </c>
      <c r="AA727" s="33"/>
      <c r="AB727" s="33"/>
    </row>
    <row r="728" spans="1:28" x14ac:dyDescent="0.25">
      <c r="A728" t="s">
        <v>1726</v>
      </c>
      <c r="B728" t="s">
        <v>1727</v>
      </c>
      <c r="C728" t="s">
        <v>113</v>
      </c>
      <c r="D728" t="s">
        <v>1728</v>
      </c>
      <c r="E728">
        <v>6.85</v>
      </c>
      <c r="F728" t="s">
        <v>116</v>
      </c>
      <c r="G728" t="s">
        <v>102</v>
      </c>
      <c r="H728">
        <v>8.8606620625000012</v>
      </c>
      <c r="I728" t="str">
        <f>IF(Inventory[[#This Row],[METAL]] = "925 Silver",  "7113.11.00"," 7113.19.00")</f>
        <v>7113.11.00</v>
      </c>
      <c r="J728" t="str">
        <f>IF(Inventory[[#This Row],[METAL]]= "925 Silver", "7113.11.10.00"," 7113.19.10.00")</f>
        <v>7113.11.10.00</v>
      </c>
      <c r="K728" t="str">
        <f>IF(Inventory[[#This Row],[METAL]] = "925 Silver",  "7113.11.00"," 7113.19.00")</f>
        <v>7113.11.00</v>
      </c>
      <c r="L728" s="106" t="str">
        <f>PROPER(Inventory[[#This Row],[METAL]] &amp; " " &amp; Inventory[[#This Row],[Item Type]])</f>
        <v>925 Silver Chain</v>
      </c>
      <c r="M728" s="106" t="str">
        <f>IFERROR(VLOOKUP(Inventory[[#This Row],[Short Description]],Map!$G$12:$H$32,2,FALSE), IF(F727 = "925 Silver", "7113.11.10.00", "7113.19.29.00"))</f>
        <v>7113.11.10.00</v>
      </c>
      <c r="N728" s="106" t="str">
        <f>Inventory[[#This Row],[ASIN]] &amp; " " &amp; Inventory[[#This Row],[Short Description]]</f>
        <v>B087D5DP5K Adjustable 3 necklace with small and medium Beads.</v>
      </c>
      <c r="O728" s="33">
        <f>Inventory[[#This Row],[Total Price GBP]]/ EURtoGBP</f>
        <v>10.05790475501297</v>
      </c>
      <c r="P728" s="33">
        <f>Inventory[[#This Row],[Total Price GBP]]/USDtoGBP</f>
        <v>12.146495617444137</v>
      </c>
      <c r="Q728" s="33">
        <f>Inventory[[#This Row],[Total Price GBP]]/ CADtoGBP</f>
        <v>15.548212637506296</v>
      </c>
      <c r="R728" s="33">
        <f>Inventory[[#This Row],[Total Price GBP]]/AUDtoGBP</f>
        <v>15.914688667468928</v>
      </c>
      <c r="S728" s="33">
        <f>IFERROR(VLOOKUP(Inventory[[#This Row],[Assigned Item SKU]],skuQuantity[#All],2,FALSE),0)</f>
        <v>0</v>
      </c>
      <c r="T728" s="33" t="str">
        <f>PROPER(Inventory[[#This Row],[METAL]] &amp; " " &amp; Inventory[[#This Row],[Item Type]])</f>
        <v>925 Silver Chain</v>
      </c>
      <c r="U728" s="33">
        <f>Inventory[[#This Row],[Quantity]]*Inventory[[#This Row],[Weight (g)]]</f>
        <v>0</v>
      </c>
      <c r="V728" s="33">
        <f>Inventory[[#This Row],[Total Price GBP]]*Inventory[[#This Row],[Quantity]]</f>
        <v>0</v>
      </c>
      <c r="W728" s="33">
        <f>Inventory[[#This Row],[Total Cost GBP]]/EURtoGBP</f>
        <v>0</v>
      </c>
      <c r="X728" s="33">
        <f>Inventory[[#This Row],[Total Cost GBP]]/USDtoGBP</f>
        <v>0</v>
      </c>
      <c r="Y728" s="33">
        <f>Inventory[[#This Row],[Total Cost GBP]]/CADtoGBP</f>
        <v>0</v>
      </c>
      <c r="Z728" s="33">
        <f>Inventory[[#This Row],[Total Cost GBP]]*AUDtoGBP</f>
        <v>0</v>
      </c>
      <c r="AA728" s="33"/>
      <c r="AB728" s="33"/>
    </row>
    <row r="729" spans="1:28" x14ac:dyDescent="0.25">
      <c r="A729" t="s">
        <v>1729</v>
      </c>
      <c r="B729" t="s">
        <v>1730</v>
      </c>
      <c r="C729" t="s">
        <v>113</v>
      </c>
      <c r="D729" t="s">
        <v>1731</v>
      </c>
      <c r="E729">
        <v>4.26</v>
      </c>
      <c r="F729" t="s">
        <v>116</v>
      </c>
      <c r="G729" t="s">
        <v>1425</v>
      </c>
      <c r="H729">
        <v>5.064319588</v>
      </c>
      <c r="I729" t="str">
        <f>IF(Inventory[[#This Row],[METAL]] = "925 Silver",  "7113.11.00"," 7113.19.00")</f>
        <v>7113.11.00</v>
      </c>
      <c r="J729" t="str">
        <f>IF(Inventory[[#This Row],[METAL]]= "925 Silver", "7113.11.10.00"," 7113.19.10.00")</f>
        <v>7113.11.10.00</v>
      </c>
      <c r="K729" t="str">
        <f>IF(Inventory[[#This Row],[METAL]] = "925 Silver",  "7113.11.00"," 7113.19.00")</f>
        <v>7113.11.00</v>
      </c>
      <c r="L729" s="106" t="str">
        <f>PROPER(Inventory[[#This Row],[METAL]] &amp; " " &amp; Inventory[[#This Row],[Item Type]])</f>
        <v>925 Silver Anklet</v>
      </c>
      <c r="M729" s="106" t="str">
        <f>IFERROR(VLOOKUP(Inventory[[#This Row],[Short Description]],Map!$G$12:$H$32,2,FALSE), IF(F728 = "925 Silver", "7113.11.10.00", "7113.19.29.00"))</f>
        <v>7113.11.10.00</v>
      </c>
      <c r="N729" s="106" t="str">
        <f>Inventory[[#This Row],[ASIN]] &amp; " " &amp; Inventory[[#This Row],[Short Description]]</f>
        <v>B08ZSYCJKR Adjustable Anklet with Coins</v>
      </c>
      <c r="O729" s="33">
        <f>Inventory[[#This Row],[Total Price GBP]]/ EURtoGBP</f>
        <v>5.7486047550129689</v>
      </c>
      <c r="P729" s="33">
        <f>Inventory[[#This Row],[Total Price GBP]]/USDtoGBP</f>
        <v>6.9423407920403903</v>
      </c>
      <c r="Q729" s="33">
        <f>Inventory[[#This Row],[Total Price GBP]]/ CADtoGBP</f>
        <v>8.886595297631267</v>
      </c>
      <c r="R729" s="33">
        <f>Inventory[[#This Row],[Total Price GBP]]/AUDtoGBP</f>
        <v>9.0960550111358565</v>
      </c>
      <c r="S729" s="33">
        <f>IFERROR(VLOOKUP(Inventory[[#This Row],[Assigned Item SKU]],skuQuantity[#All],2,FALSE),0)</f>
        <v>0</v>
      </c>
      <c r="T729" s="33" t="str">
        <f>PROPER(Inventory[[#This Row],[METAL]] &amp; " " &amp; Inventory[[#This Row],[Item Type]])</f>
        <v>925 Silver Anklet</v>
      </c>
      <c r="U729" s="33">
        <f>Inventory[[#This Row],[Quantity]]*Inventory[[#This Row],[Weight (g)]]</f>
        <v>0</v>
      </c>
      <c r="V729" s="33">
        <f>Inventory[[#This Row],[Total Price GBP]]*Inventory[[#This Row],[Quantity]]</f>
        <v>0</v>
      </c>
      <c r="W729" s="33">
        <f>Inventory[[#This Row],[Total Cost GBP]]/EURtoGBP</f>
        <v>0</v>
      </c>
      <c r="X729" s="33">
        <f>Inventory[[#This Row],[Total Cost GBP]]/USDtoGBP</f>
        <v>0</v>
      </c>
      <c r="Y729" s="33">
        <f>Inventory[[#This Row],[Total Cost GBP]]/CADtoGBP</f>
        <v>0</v>
      </c>
      <c r="Z729" s="33">
        <f>Inventory[[#This Row],[Total Cost GBP]]*AUDtoGBP</f>
        <v>0</v>
      </c>
      <c r="AA729" s="33"/>
      <c r="AB729" s="33"/>
    </row>
    <row r="730" spans="1:28" x14ac:dyDescent="0.25">
      <c r="A730" t="s">
        <v>1732</v>
      </c>
      <c r="B730" t="s">
        <v>1733</v>
      </c>
      <c r="C730" t="s">
        <v>113</v>
      </c>
      <c r="D730" t="s">
        <v>1734</v>
      </c>
      <c r="E730">
        <v>3.77</v>
      </c>
      <c r="F730" t="s">
        <v>116</v>
      </c>
      <c r="G730" t="s">
        <v>1413</v>
      </c>
      <c r="H730">
        <v>4.9262723725000006</v>
      </c>
      <c r="I730" t="str">
        <f>IF(Inventory[[#This Row],[METAL]] = "925 Silver",  "7113.11.00"," 7113.19.00")</f>
        <v>7113.11.00</v>
      </c>
      <c r="J730" t="str">
        <f>IF(Inventory[[#This Row],[METAL]]= "925 Silver", "7113.11.10.00"," 7113.19.10.00")</f>
        <v>7113.11.10.00</v>
      </c>
      <c r="K730" t="str">
        <f>IF(Inventory[[#This Row],[METAL]] = "925 Silver",  "7113.11.00"," 7113.19.00")</f>
        <v>7113.11.00</v>
      </c>
      <c r="L730" s="106" t="str">
        <f>PROPER(Inventory[[#This Row],[METAL]] &amp; " " &amp; Inventory[[#This Row],[Item Type]])</f>
        <v>925 Silver Bracelet</v>
      </c>
      <c r="M730" s="106" t="str">
        <f>IFERROR(VLOOKUP(Inventory[[#This Row],[Short Description]],Map!$G$12:$H$32,2,FALSE), IF(F729 = "925 Silver", "7113.11.10.00", "7113.19.29.00"))</f>
        <v>7113.11.10.00</v>
      </c>
      <c r="N730" s="106" t="str">
        <f>Inventory[[#This Row],[ASIN]] &amp; " " &amp; Inventory[[#This Row],[Short Description]]</f>
        <v>B08ZSZ45Z4 Adjustable ROSE Gold Plated Bracelet with Coins</v>
      </c>
      <c r="O730" s="33">
        <f>Inventory[[#This Row],[Total Price GBP]]/ EURtoGBP</f>
        <v>5.591904755012969</v>
      </c>
      <c r="P730" s="33">
        <f>Inventory[[#This Row],[Total Price GBP]]/USDtoGBP</f>
        <v>6.7531009941287197</v>
      </c>
      <c r="Q730" s="33">
        <f>Inventory[[#This Row],[Total Price GBP]]/ CADtoGBP</f>
        <v>8.6443574777629806</v>
      </c>
      <c r="R730" s="33">
        <f>Inventory[[#This Row],[Total Price GBP]]/AUDtoGBP</f>
        <v>8.8481075732811263</v>
      </c>
      <c r="S730" s="33">
        <f>IFERROR(VLOOKUP(Inventory[[#This Row],[Assigned Item SKU]],skuQuantity[#All],2,FALSE),0)</f>
        <v>0</v>
      </c>
      <c r="T730" s="33" t="str">
        <f>PROPER(Inventory[[#This Row],[METAL]] &amp; " " &amp; Inventory[[#This Row],[Item Type]])</f>
        <v>925 Silver Bracelet</v>
      </c>
      <c r="U730" s="33">
        <f>Inventory[[#This Row],[Quantity]]*Inventory[[#This Row],[Weight (g)]]</f>
        <v>0</v>
      </c>
      <c r="V730" s="33">
        <f>Inventory[[#This Row],[Total Price GBP]]*Inventory[[#This Row],[Quantity]]</f>
        <v>0</v>
      </c>
      <c r="W730" s="33">
        <f>Inventory[[#This Row],[Total Cost GBP]]/EURtoGBP</f>
        <v>0</v>
      </c>
      <c r="X730" s="33">
        <f>Inventory[[#This Row],[Total Cost GBP]]/USDtoGBP</f>
        <v>0</v>
      </c>
      <c r="Y730" s="33">
        <f>Inventory[[#This Row],[Total Cost GBP]]/CADtoGBP</f>
        <v>0</v>
      </c>
      <c r="Z730" s="33">
        <f>Inventory[[#This Row],[Total Cost GBP]]*AUDtoGBP</f>
        <v>0</v>
      </c>
      <c r="AA730" s="33"/>
      <c r="AB730" s="33"/>
    </row>
    <row r="731" spans="1:28" x14ac:dyDescent="0.25">
      <c r="A731" t="s">
        <v>1735</v>
      </c>
      <c r="B731" t="s">
        <v>1736</v>
      </c>
      <c r="C731" t="s">
        <v>113</v>
      </c>
      <c r="D731" t="s">
        <v>1737</v>
      </c>
      <c r="E731">
        <v>7.26</v>
      </c>
      <c r="F731" t="s">
        <v>116</v>
      </c>
      <c r="G731" t="s">
        <v>3295</v>
      </c>
      <c r="H731">
        <v>8.2971087519999998</v>
      </c>
      <c r="I731" t="str">
        <f>IF(Inventory[[#This Row],[METAL]] = "925 Silver",  "7113.11.00"," 7113.19.00")</f>
        <v>7113.11.00</v>
      </c>
      <c r="J731" t="str">
        <f>IF(Inventory[[#This Row],[METAL]]= "925 Silver", "7113.11.10.00"," 7113.19.10.00")</f>
        <v>7113.11.10.00</v>
      </c>
      <c r="K731" t="str">
        <f>IF(Inventory[[#This Row],[METAL]] = "925 Silver",  "7113.11.00"," 7113.19.00")</f>
        <v>7113.11.00</v>
      </c>
      <c r="L731" s="106" t="str">
        <f>PROPER(Inventory[[#This Row],[METAL]] &amp; " " &amp; Inventory[[#This Row],[Item Type]])</f>
        <v>925 Silver Chain With Pendants</v>
      </c>
      <c r="M731" s="106" t="str">
        <f>IFERROR(VLOOKUP(Inventory[[#This Row],[Short Description]],Map!$G$12:$H$32,2,FALSE), IF(F730 = "925 Silver", "7113.11.10.00", "7113.19.29.00"))</f>
        <v>7113.11.10.00</v>
      </c>
      <c r="N731" s="106" t="str">
        <f>Inventory[[#This Row],[ASIN]] &amp; " " &amp; Inventory[[#This Row],[Short Description]]</f>
        <v>B08ZSZQCN7 Adjustable Necklace with Coins</v>
      </c>
      <c r="O731" s="33">
        <f>Inventory[[#This Row],[Total Price GBP]]/ EURtoGBP</f>
        <v>9.4182047550129688</v>
      </c>
      <c r="P731" s="33">
        <f>Inventory[[#This Row],[Total Price GBP]]/USDtoGBP</f>
        <v>11.373957654941924</v>
      </c>
      <c r="Q731" s="33">
        <f>Inventory[[#This Row],[Total Price GBP]]/ CADtoGBP</f>
        <v>14.559319635784888</v>
      </c>
      <c r="R731" s="33">
        <f>Inventory[[#This Row],[Total Price GBP]]/AUDtoGBP</f>
        <v>14.90248716143401</v>
      </c>
      <c r="S731" s="33">
        <f>IFERROR(VLOOKUP(Inventory[[#This Row],[Assigned Item SKU]],skuQuantity[#All],2,FALSE),0)</f>
        <v>0</v>
      </c>
      <c r="T731" s="33" t="str">
        <f>PROPER(Inventory[[#This Row],[METAL]] &amp; " " &amp; Inventory[[#This Row],[Item Type]])</f>
        <v>925 Silver Chain With Pendants</v>
      </c>
      <c r="U731" s="33">
        <f>Inventory[[#This Row],[Quantity]]*Inventory[[#This Row],[Weight (g)]]</f>
        <v>0</v>
      </c>
      <c r="V731" s="33">
        <f>Inventory[[#This Row],[Total Price GBP]]*Inventory[[#This Row],[Quantity]]</f>
        <v>0</v>
      </c>
      <c r="W731" s="33">
        <f>Inventory[[#This Row],[Total Cost GBP]]/EURtoGBP</f>
        <v>0</v>
      </c>
      <c r="X731" s="33">
        <f>Inventory[[#This Row],[Total Cost GBP]]/USDtoGBP</f>
        <v>0</v>
      </c>
      <c r="Y731" s="33">
        <f>Inventory[[#This Row],[Total Cost GBP]]/CADtoGBP</f>
        <v>0</v>
      </c>
      <c r="Z731" s="33">
        <f>Inventory[[#This Row],[Total Cost GBP]]*AUDtoGBP</f>
        <v>0</v>
      </c>
      <c r="AA731" s="33"/>
      <c r="AB731" s="33"/>
    </row>
    <row r="732" spans="1:28" x14ac:dyDescent="0.25">
      <c r="A732" t="s">
        <v>1738</v>
      </c>
      <c r="B732" t="s">
        <v>1739</v>
      </c>
      <c r="C732" t="s">
        <v>113</v>
      </c>
      <c r="D732" t="s">
        <v>1740</v>
      </c>
      <c r="E732">
        <v>2.14</v>
      </c>
      <c r="F732" t="s">
        <v>116</v>
      </c>
      <c r="G732" t="s">
        <v>1413</v>
      </c>
      <c r="H732">
        <v>4.163797165000001</v>
      </c>
      <c r="I732" t="str">
        <f>IF(Inventory[[#This Row],[METAL]] = "925 Silver",  "7113.11.00"," 7113.19.00")</f>
        <v>7113.11.00</v>
      </c>
      <c r="J732" t="str">
        <f>IF(Inventory[[#This Row],[METAL]]= "925 Silver", "7113.11.10.00"," 7113.19.10.00")</f>
        <v>7113.11.10.00</v>
      </c>
      <c r="K732" t="str">
        <f>IF(Inventory[[#This Row],[METAL]] = "925 Silver",  "7113.11.00"," 7113.19.00")</f>
        <v>7113.11.00</v>
      </c>
      <c r="L732" s="106" t="str">
        <f>PROPER(Inventory[[#This Row],[METAL]] &amp; " " &amp; Inventory[[#This Row],[Item Type]])</f>
        <v>925 Silver Bracelet</v>
      </c>
      <c r="M732" s="106" t="str">
        <f>IFERROR(VLOOKUP(Inventory[[#This Row],[Short Description]],Map!$G$12:$H$32,2,FALSE), IF(F731 = "925 Silver", "7113.11.10.00", "7113.19.29.00"))</f>
        <v>7113.11.10.00</v>
      </c>
      <c r="N732" s="106" t="str">
        <f>Inventory[[#This Row],[ASIN]] &amp; " " &amp; Inventory[[#This Row],[Short Description]]</f>
        <v>B093QCKKBM Adjustable Rolo Chain Bracelet with BABY tag</v>
      </c>
      <c r="O732" s="33">
        <f>Inventory[[#This Row],[Total Price GBP]]/ EURtoGBP</f>
        <v>4.72640475501297</v>
      </c>
      <c r="P732" s="33">
        <f>Inventory[[#This Row],[Total Price GBP]]/USDtoGBP</f>
        <v>5.7078741588220714</v>
      </c>
      <c r="Q732" s="33">
        <f>Inventory[[#This Row],[Total Price GBP]]/ CADtoGBP</f>
        <v>7.3064070432000969</v>
      </c>
      <c r="R732" s="33">
        <f>Inventory[[#This Row],[Total Price GBP]]/AUDtoGBP</f>
        <v>7.4786212461383732</v>
      </c>
      <c r="S732" s="33">
        <f>IFERROR(VLOOKUP(Inventory[[#This Row],[Assigned Item SKU]],skuQuantity[#All],2,FALSE),0)</f>
        <v>0</v>
      </c>
      <c r="T732" s="33" t="str">
        <f>PROPER(Inventory[[#This Row],[METAL]] &amp; " " &amp; Inventory[[#This Row],[Item Type]])</f>
        <v>925 Silver Bracelet</v>
      </c>
      <c r="U732" s="33">
        <f>Inventory[[#This Row],[Quantity]]*Inventory[[#This Row],[Weight (g)]]</f>
        <v>0</v>
      </c>
      <c r="V732" s="33">
        <f>Inventory[[#This Row],[Total Price GBP]]*Inventory[[#This Row],[Quantity]]</f>
        <v>0</v>
      </c>
      <c r="W732" s="33">
        <f>Inventory[[#This Row],[Total Cost GBP]]/EURtoGBP</f>
        <v>0</v>
      </c>
      <c r="X732" s="33">
        <f>Inventory[[#This Row],[Total Cost GBP]]/USDtoGBP</f>
        <v>0</v>
      </c>
      <c r="Y732" s="33">
        <f>Inventory[[#This Row],[Total Cost GBP]]/CADtoGBP</f>
        <v>0</v>
      </c>
      <c r="Z732" s="33">
        <f>Inventory[[#This Row],[Total Cost GBP]]*AUDtoGBP</f>
        <v>0</v>
      </c>
      <c r="AA732" s="33"/>
      <c r="AB732" s="33"/>
    </row>
    <row r="733" spans="1:28" x14ac:dyDescent="0.25">
      <c r="A733" t="s">
        <v>1741</v>
      </c>
      <c r="B733" t="s">
        <v>1742</v>
      </c>
      <c r="C733" t="s">
        <v>113</v>
      </c>
      <c r="D733" t="s">
        <v>1743</v>
      </c>
      <c r="E733">
        <v>6.1</v>
      </c>
      <c r="F733" t="s">
        <v>116</v>
      </c>
      <c r="G733" t="s">
        <v>1413</v>
      </c>
      <c r="H733">
        <v>9.5685174400000008</v>
      </c>
      <c r="I733" t="str">
        <f>IF(Inventory[[#This Row],[METAL]] = "925 Silver",  "7113.11.00"," 7113.19.00")</f>
        <v>7113.11.00</v>
      </c>
      <c r="J733" t="str">
        <f>IF(Inventory[[#This Row],[METAL]]= "925 Silver", "7113.11.10.00"," 7113.19.10.00")</f>
        <v>7113.11.10.00</v>
      </c>
      <c r="K733" t="str">
        <f>IF(Inventory[[#This Row],[METAL]] = "925 Silver",  "7113.11.00"," 7113.19.00")</f>
        <v>7113.11.00</v>
      </c>
      <c r="L733" s="106" t="str">
        <f>PROPER(Inventory[[#This Row],[METAL]] &amp; " " &amp; Inventory[[#This Row],[Item Type]])</f>
        <v>925 Silver Bracelet</v>
      </c>
      <c r="M733" s="106" t="str">
        <f>IFERROR(VLOOKUP(Inventory[[#This Row],[Short Description]],Map!$G$12:$H$32,2,FALSE), IF(F732 = "925 Silver", "7113.11.10.00", "7113.19.29.00"))</f>
        <v>7113.11.10.00</v>
      </c>
      <c r="N733" s="106" t="str">
        <f>Inventory[[#This Row],[ASIN]] &amp; " " &amp; Inventory[[#This Row],[Short Description]]</f>
        <v>B08ZSZBC63 Adjustable Silver Bracelet with Coins</v>
      </c>
      <c r="O733" s="33">
        <f>Inventory[[#This Row],[Total Price GBP]]/ EURtoGBP</f>
        <v>10.86140475501297</v>
      </c>
      <c r="P733" s="33">
        <f>Inventory[[#This Row],[Total Price GBP]]/USDtoGBP</f>
        <v>13.116847740111833</v>
      </c>
      <c r="Q733" s="33">
        <f>Inventory[[#This Row],[Total Price GBP]]/ CADtoGBP</f>
        <v>16.790319135682235</v>
      </c>
      <c r="R733" s="33">
        <f>Inventory[[#This Row],[Total Price GBP]]/AUDtoGBP</f>
        <v>17.186071987930166</v>
      </c>
      <c r="S733" s="33">
        <f>IFERROR(VLOOKUP(Inventory[[#This Row],[Assigned Item SKU]],skuQuantity[#All],2,FALSE),0)</f>
        <v>0</v>
      </c>
      <c r="T733" s="33" t="str">
        <f>PROPER(Inventory[[#This Row],[METAL]] &amp; " " &amp; Inventory[[#This Row],[Item Type]])</f>
        <v>925 Silver Bracelet</v>
      </c>
      <c r="U733" s="33">
        <f>Inventory[[#This Row],[Quantity]]*Inventory[[#This Row],[Weight (g)]]</f>
        <v>0</v>
      </c>
      <c r="V733" s="33">
        <f>Inventory[[#This Row],[Total Price GBP]]*Inventory[[#This Row],[Quantity]]</f>
        <v>0</v>
      </c>
      <c r="W733" s="33">
        <f>Inventory[[#This Row],[Total Cost GBP]]/EURtoGBP</f>
        <v>0</v>
      </c>
      <c r="X733" s="33">
        <f>Inventory[[#This Row],[Total Cost GBP]]/USDtoGBP</f>
        <v>0</v>
      </c>
      <c r="Y733" s="33">
        <f>Inventory[[#This Row],[Total Cost GBP]]/CADtoGBP</f>
        <v>0</v>
      </c>
      <c r="Z733" s="33">
        <f>Inventory[[#This Row],[Total Cost GBP]]*AUDtoGBP</f>
        <v>0</v>
      </c>
      <c r="AA733" s="33"/>
      <c r="AB733" s="33"/>
    </row>
    <row r="734" spans="1:28" x14ac:dyDescent="0.25">
      <c r="A734" t="s">
        <v>1744</v>
      </c>
      <c r="B734" t="s">
        <v>1745</v>
      </c>
      <c r="C734" t="s">
        <v>113</v>
      </c>
      <c r="D734" t="s">
        <v>1746</v>
      </c>
      <c r="E734">
        <v>18.440000000000001</v>
      </c>
      <c r="F734" t="s">
        <v>116</v>
      </c>
      <c r="G734" t="s">
        <v>1413</v>
      </c>
      <c r="H734">
        <v>22.541219909999999</v>
      </c>
      <c r="I734" t="str">
        <f>IF(Inventory[[#This Row],[METAL]] = "925 Silver",  "7113.11.00"," 7113.19.00")</f>
        <v>7113.11.00</v>
      </c>
      <c r="J734" t="str">
        <f>IF(Inventory[[#This Row],[METAL]]= "925 Silver", "7113.11.10.00"," 7113.19.10.00")</f>
        <v>7113.11.10.00</v>
      </c>
      <c r="K734" t="str">
        <f>IF(Inventory[[#This Row],[METAL]] = "925 Silver",  "7113.11.00"," 7113.19.00")</f>
        <v>7113.11.00</v>
      </c>
      <c r="L734" s="106" t="str">
        <f>PROPER(Inventory[[#This Row],[METAL]] &amp; " " &amp; Inventory[[#This Row],[Item Type]])</f>
        <v>925 Silver Bracelet</v>
      </c>
      <c r="M734" s="106" t="str">
        <f>IFERROR(VLOOKUP(Inventory[[#This Row],[Short Description]],Map!$G$12:$H$32,2,FALSE), IF(F733 = "925 Silver", "7113.11.10.00", "7113.19.29.00"))</f>
        <v>7113.11.10.00</v>
      </c>
      <c r="N734" s="106" t="str">
        <f>Inventory[[#This Row],[ASIN]] &amp; " " &amp; Inventory[[#This Row],[Short Description]]</f>
        <v>B08ZSXS83F Adjustable Bracelet with Small and Big Coins</v>
      </c>
      <c r="O734" s="33">
        <f>Inventory[[#This Row],[Total Price GBP]]/ EURtoGBP</f>
        <v>25.586964192675076</v>
      </c>
      <c r="P734" s="33">
        <f>Inventory[[#This Row],[Total Price GBP]]/USDtoGBP</f>
        <v>30.900267600478696</v>
      </c>
      <c r="Q734" s="33">
        <f>Inventory[[#This Row],[Total Price GBP]]/ CADtoGBP</f>
        <v>39.554118845447221</v>
      </c>
      <c r="R734" s="33">
        <f>Inventory[[#This Row],[Total Price GBP]]/AUDtoGBP</f>
        <v>40.486421276672168</v>
      </c>
      <c r="S734" s="33">
        <f>IFERROR(VLOOKUP(Inventory[[#This Row],[Assigned Item SKU]],skuQuantity[#All],2,FALSE),0)</f>
        <v>0</v>
      </c>
      <c r="T734" s="33" t="str">
        <f>PROPER(Inventory[[#This Row],[METAL]] &amp; " " &amp; Inventory[[#This Row],[Item Type]])</f>
        <v>925 Silver Bracelet</v>
      </c>
      <c r="U734" s="33">
        <f>Inventory[[#This Row],[Quantity]]*Inventory[[#This Row],[Weight (g)]]</f>
        <v>0</v>
      </c>
      <c r="V734" s="33">
        <f>Inventory[[#This Row],[Total Price GBP]]*Inventory[[#This Row],[Quantity]]</f>
        <v>0</v>
      </c>
      <c r="W734" s="33">
        <f>Inventory[[#This Row],[Total Cost GBP]]/EURtoGBP</f>
        <v>0</v>
      </c>
      <c r="X734" s="33">
        <f>Inventory[[#This Row],[Total Cost GBP]]/USDtoGBP</f>
        <v>0</v>
      </c>
      <c r="Y734" s="33">
        <f>Inventory[[#This Row],[Total Cost GBP]]/CADtoGBP</f>
        <v>0</v>
      </c>
      <c r="Z734" s="33">
        <f>Inventory[[#This Row],[Total Cost GBP]]*AUDtoGBP</f>
        <v>0</v>
      </c>
      <c r="AA734" s="33"/>
      <c r="AB734" s="33"/>
    </row>
    <row r="735" spans="1:28" x14ac:dyDescent="0.25">
      <c r="A735" t="s">
        <v>1747</v>
      </c>
      <c r="B735" t="s">
        <v>1748</v>
      </c>
      <c r="C735" t="s">
        <v>113</v>
      </c>
      <c r="D735" t="s">
        <v>1749</v>
      </c>
      <c r="E735">
        <v>8.66</v>
      </c>
      <c r="F735" t="s">
        <v>116</v>
      </c>
      <c r="G735" t="s">
        <v>1413</v>
      </c>
      <c r="H735">
        <v>10.638713722</v>
      </c>
      <c r="I735" t="str">
        <f>IF(Inventory[[#This Row],[METAL]] = "925 Silver",  "7113.11.00"," 7113.19.00")</f>
        <v>7113.11.00</v>
      </c>
      <c r="J735" t="str">
        <f>IF(Inventory[[#This Row],[METAL]]= "925 Silver", "7113.11.10.00"," 7113.19.10.00")</f>
        <v>7113.11.10.00</v>
      </c>
      <c r="K735" t="str">
        <f>IF(Inventory[[#This Row],[METAL]] = "925 Silver",  "7113.11.00"," 7113.19.00")</f>
        <v>7113.11.00</v>
      </c>
      <c r="L735" s="106" t="str">
        <f>PROPER(Inventory[[#This Row],[METAL]] &amp; " " &amp; Inventory[[#This Row],[Item Type]])</f>
        <v>925 Silver Bracelet</v>
      </c>
      <c r="M735" s="106" t="str">
        <f>IFERROR(VLOOKUP(Inventory[[#This Row],[Short Description]],Map!$G$12:$H$32,2,FALSE), IF(F734 = "925 Silver", "7113.11.10.00", "7113.19.29.00"))</f>
        <v>7113.11.10.00</v>
      </c>
      <c r="N735" s="106" t="str">
        <f>Inventory[[#This Row],[ASIN]] &amp; " " &amp; Inventory[[#This Row],[Short Description]]</f>
        <v>B092975BJC Adjustable Unisex Bracelet with Cylinder Beads</v>
      </c>
      <c r="O735" s="33">
        <f>Inventory[[#This Row],[Total Price GBP]]/ EURtoGBP</f>
        <v>12.076204755012968</v>
      </c>
      <c r="P735" s="33">
        <f>Inventory[[#This Row],[Total Price GBP]]/USDtoGBP</f>
        <v>14.583909045173089</v>
      </c>
      <c r="Q735" s="33">
        <f>Inventory[[#This Row],[Total Price GBP]]/ CADtoGBP</f>
        <v>18.668241940889622</v>
      </c>
      <c r="R735" s="33">
        <f>Inventory[[#This Row],[Total Price GBP]]/AUDtoGBP</f>
        <v>19.108257996264101</v>
      </c>
      <c r="S735" s="33">
        <f>IFERROR(VLOOKUP(Inventory[[#This Row],[Assigned Item SKU]],skuQuantity[#All],2,FALSE),0)</f>
        <v>0</v>
      </c>
      <c r="T735" s="33" t="str">
        <f>PROPER(Inventory[[#This Row],[METAL]] &amp; " " &amp; Inventory[[#This Row],[Item Type]])</f>
        <v>925 Silver Bracelet</v>
      </c>
      <c r="U735" s="33">
        <f>Inventory[[#This Row],[Quantity]]*Inventory[[#This Row],[Weight (g)]]</f>
        <v>0</v>
      </c>
      <c r="V735" s="33">
        <f>Inventory[[#This Row],[Total Price GBP]]*Inventory[[#This Row],[Quantity]]</f>
        <v>0</v>
      </c>
      <c r="W735" s="33">
        <f>Inventory[[#This Row],[Total Cost GBP]]/EURtoGBP</f>
        <v>0</v>
      </c>
      <c r="X735" s="33">
        <f>Inventory[[#This Row],[Total Cost GBP]]/USDtoGBP</f>
        <v>0</v>
      </c>
      <c r="Y735" s="33">
        <f>Inventory[[#This Row],[Total Cost GBP]]/CADtoGBP</f>
        <v>0</v>
      </c>
      <c r="Z735" s="33">
        <f>Inventory[[#This Row],[Total Cost GBP]]*AUDtoGBP</f>
        <v>0</v>
      </c>
      <c r="AA735" s="33"/>
      <c r="AB735" s="33"/>
    </row>
    <row r="736" spans="1:28" x14ac:dyDescent="0.25">
      <c r="A736" t="s">
        <v>1750</v>
      </c>
      <c r="B736" t="s">
        <v>1751</v>
      </c>
      <c r="C736" t="s">
        <v>113</v>
      </c>
      <c r="D736" t="s">
        <v>1752</v>
      </c>
      <c r="E736">
        <v>6.69</v>
      </c>
      <c r="F736" t="s">
        <v>116</v>
      </c>
      <c r="G736" t="s">
        <v>1413</v>
      </c>
      <c r="H736">
        <v>8.2437222730000013</v>
      </c>
      <c r="I736" t="str">
        <f>IF(Inventory[[#This Row],[METAL]] = "925 Silver",  "7113.11.00"," 7113.19.00")</f>
        <v>7113.11.00</v>
      </c>
      <c r="J736" t="str">
        <f>IF(Inventory[[#This Row],[METAL]]= "925 Silver", "7113.11.10.00"," 7113.19.10.00")</f>
        <v>7113.11.10.00</v>
      </c>
      <c r="K736" t="str">
        <f>IF(Inventory[[#This Row],[METAL]] = "925 Silver",  "7113.11.00"," 7113.19.00")</f>
        <v>7113.11.00</v>
      </c>
      <c r="L736" s="106" t="str">
        <f>PROPER(Inventory[[#This Row],[METAL]] &amp; " " &amp; Inventory[[#This Row],[Item Type]])</f>
        <v>925 Silver Bracelet</v>
      </c>
      <c r="M736" s="106" t="str">
        <f>IFERROR(VLOOKUP(Inventory[[#This Row],[Short Description]],Map!$G$12:$H$32,2,FALSE), IF(F735 = "925 Silver", "7113.11.10.00", "7113.19.29.00"))</f>
        <v>7113.11.10.00</v>
      </c>
      <c r="N736" s="106" t="str">
        <f>Inventory[[#This Row],[ASIN]] &amp; " " &amp; Inventory[[#This Row],[Short Description]]</f>
        <v>B0929C1L6F Adjustable Unisex Bracelet with Cylinder Beads and Balls</v>
      </c>
      <c r="O736" s="33">
        <f>Inventory[[#This Row],[Total Price GBP]]/ EURtoGBP</f>
        <v>9.3576047550129697</v>
      </c>
      <c r="P736" s="33">
        <f>Inventory[[#This Row],[Total Price GBP]]/USDtoGBP</f>
        <v>11.30077366162063</v>
      </c>
      <c r="Q736" s="33">
        <f>Inventory[[#This Row],[Total Price GBP]]/ CADtoGBP</f>
        <v>14.465639917316363</v>
      </c>
      <c r="R736" s="33">
        <f>Inventory[[#This Row],[Total Price GBP]]/AUDtoGBP</f>
        <v>14.806599383935628</v>
      </c>
      <c r="S736" s="33">
        <f>IFERROR(VLOOKUP(Inventory[[#This Row],[Assigned Item SKU]],skuQuantity[#All],2,FALSE),0)</f>
        <v>0</v>
      </c>
      <c r="T736" s="33" t="str">
        <f>PROPER(Inventory[[#This Row],[METAL]] &amp; " " &amp; Inventory[[#This Row],[Item Type]])</f>
        <v>925 Silver Bracelet</v>
      </c>
      <c r="U736" s="33">
        <f>Inventory[[#This Row],[Quantity]]*Inventory[[#This Row],[Weight (g)]]</f>
        <v>0</v>
      </c>
      <c r="V736" s="33">
        <f>Inventory[[#This Row],[Total Price GBP]]*Inventory[[#This Row],[Quantity]]</f>
        <v>0</v>
      </c>
      <c r="W736" s="33">
        <f>Inventory[[#This Row],[Total Cost GBP]]/EURtoGBP</f>
        <v>0</v>
      </c>
      <c r="X736" s="33">
        <f>Inventory[[#This Row],[Total Cost GBP]]/USDtoGBP</f>
        <v>0</v>
      </c>
      <c r="Y736" s="33">
        <f>Inventory[[#This Row],[Total Cost GBP]]/CADtoGBP</f>
        <v>0</v>
      </c>
      <c r="Z736" s="33">
        <f>Inventory[[#This Row],[Total Cost GBP]]*AUDtoGBP</f>
        <v>0</v>
      </c>
      <c r="AA736" s="33"/>
      <c r="AB736" s="33"/>
    </row>
    <row r="737" spans="1:28" x14ac:dyDescent="0.25">
      <c r="A737" t="s">
        <v>1753</v>
      </c>
      <c r="B737" t="s">
        <v>1754</v>
      </c>
      <c r="C737" t="s">
        <v>113</v>
      </c>
      <c r="D737" t="s">
        <v>1755</v>
      </c>
      <c r="E737">
        <v>8.9</v>
      </c>
      <c r="F737" t="s">
        <v>116</v>
      </c>
      <c r="G737" t="s">
        <v>3295</v>
      </c>
      <c r="H737">
        <v>11.087301099999999</v>
      </c>
      <c r="I737" t="str">
        <f>IF(Inventory[[#This Row],[METAL]] = "925 Silver",  "7113.11.00"," 7113.19.00")</f>
        <v>7113.11.00</v>
      </c>
      <c r="J737" t="str">
        <f>IF(Inventory[[#This Row],[METAL]]= "925 Silver", "7113.11.10.00"," 7113.19.10.00")</f>
        <v>7113.11.10.00</v>
      </c>
      <c r="K737" t="str">
        <f>IF(Inventory[[#This Row],[METAL]] = "925 Silver",  "7113.11.00"," 7113.19.00")</f>
        <v>7113.11.00</v>
      </c>
      <c r="L737" s="106" t="str">
        <f>PROPER(Inventory[[#This Row],[METAL]] &amp; " " &amp; Inventory[[#This Row],[Item Type]])</f>
        <v>925 Silver Chain With Pendants</v>
      </c>
      <c r="M737" s="106" t="str">
        <f>IFERROR(VLOOKUP(Inventory[[#This Row],[Short Description]],Map!$G$12:$H$32,2,FALSE), IF(F736 = "925 Silver", "7113.11.10.00", "7113.19.29.00"))</f>
        <v>7113.11.10.00</v>
      </c>
      <c r="N737" s="106" t="str">
        <f>Inventory[[#This Row],[ASIN]] &amp; " " &amp; Inventory[[#This Row],[Short Description]]</f>
        <v>B08ZSSLC47 Adjustable Cable Necklace with Coin</v>
      </c>
      <c r="O737" s="33">
        <f>Inventory[[#This Row],[Total Price GBP]]/ EURtoGBP</f>
        <v>12.585404755012968</v>
      </c>
      <c r="P737" s="33">
        <f>Inventory[[#This Row],[Total Price GBP]]/USDtoGBP</f>
        <v>15.19884781413686</v>
      </c>
      <c r="Q737" s="33">
        <f>Inventory[[#This Row],[Total Price GBP]]/ CADtoGBP</f>
        <v>19.455398915215927</v>
      </c>
      <c r="R737" s="33">
        <f>Inventory[[#This Row],[Total Price GBP]]/AUDtoGBP</f>
        <v>19.913968496300019</v>
      </c>
      <c r="S737" s="33">
        <f>IFERROR(VLOOKUP(Inventory[[#This Row],[Assigned Item SKU]],skuQuantity[#All],2,FALSE),0)</f>
        <v>0</v>
      </c>
      <c r="T737" s="33" t="str">
        <f>PROPER(Inventory[[#This Row],[METAL]] &amp; " " &amp; Inventory[[#This Row],[Item Type]])</f>
        <v>925 Silver Chain With Pendants</v>
      </c>
      <c r="U737" s="33">
        <f>Inventory[[#This Row],[Quantity]]*Inventory[[#This Row],[Weight (g)]]</f>
        <v>0</v>
      </c>
      <c r="V737" s="33">
        <f>Inventory[[#This Row],[Total Price GBP]]*Inventory[[#This Row],[Quantity]]</f>
        <v>0</v>
      </c>
      <c r="W737" s="33">
        <f>Inventory[[#This Row],[Total Cost GBP]]/EURtoGBP</f>
        <v>0</v>
      </c>
      <c r="X737" s="33">
        <f>Inventory[[#This Row],[Total Cost GBP]]/USDtoGBP</f>
        <v>0</v>
      </c>
      <c r="Y737" s="33">
        <f>Inventory[[#This Row],[Total Cost GBP]]/CADtoGBP</f>
        <v>0</v>
      </c>
      <c r="Z737" s="33">
        <f>Inventory[[#This Row],[Total Cost GBP]]*AUDtoGBP</f>
        <v>0</v>
      </c>
      <c r="AA737" s="33"/>
      <c r="AB737" s="33"/>
    </row>
    <row r="738" spans="1:28" x14ac:dyDescent="0.25">
      <c r="A738" t="s">
        <v>1756</v>
      </c>
      <c r="B738" t="s">
        <v>1757</v>
      </c>
      <c r="C738" t="s">
        <v>113</v>
      </c>
      <c r="D738" t="s">
        <v>1758</v>
      </c>
      <c r="E738">
        <v>4</v>
      </c>
      <c r="F738" t="s">
        <v>116</v>
      </c>
      <c r="G738" t="s">
        <v>3295</v>
      </c>
      <c r="H738">
        <v>4.8676882000000008</v>
      </c>
      <c r="I738" t="str">
        <f>IF(Inventory[[#This Row],[METAL]] = "925 Silver",  "7113.11.00"," 7113.19.00")</f>
        <v>7113.11.00</v>
      </c>
      <c r="J738" t="str">
        <f>IF(Inventory[[#This Row],[METAL]]= "925 Silver", "7113.11.10.00"," 7113.19.10.00")</f>
        <v>7113.11.10.00</v>
      </c>
      <c r="K738" t="str">
        <f>IF(Inventory[[#This Row],[METAL]] = "925 Silver",  "7113.11.00"," 7113.19.00")</f>
        <v>7113.11.00</v>
      </c>
      <c r="L738" s="106" t="str">
        <f>PROPER(Inventory[[#This Row],[METAL]] &amp; " " &amp; Inventory[[#This Row],[Item Type]])</f>
        <v>925 Silver Chain With Pendants</v>
      </c>
      <c r="M738" s="106" t="str">
        <f>IFERROR(VLOOKUP(Inventory[[#This Row],[Short Description]],Map!$G$12:$H$32,2,FALSE), IF(F737 = "925 Silver", "7113.11.10.00", "7113.19.29.00"))</f>
        <v>7113.11.10.00</v>
      </c>
      <c r="N738" s="106" t="str">
        <f>Inventory[[#This Row],[ASIN]] &amp; " " &amp; Inventory[[#This Row],[Short Description]]</f>
        <v>B08ZT1C8B6 Adjustable Rolo Chain with Coin and Beads</v>
      </c>
      <c r="O738" s="33">
        <f>Inventory[[#This Row],[Total Price GBP]]/ EURtoGBP</f>
        <v>5.5254047550129695</v>
      </c>
      <c r="P738" s="33">
        <f>Inventory[[#This Row],[Total Price GBP]]/USDtoGBP</f>
        <v>6.6727918265401671</v>
      </c>
      <c r="Q738" s="33">
        <f>Inventory[[#This Row],[Total Price GBP]]/ CADtoGBP</f>
        <v>8.5415571266382759</v>
      </c>
      <c r="R738" s="33">
        <f>Inventory[[#This Row],[Total Price GBP]]/AUDtoGBP</f>
        <v>8.7428841870824066</v>
      </c>
      <c r="S738" s="33">
        <f>IFERROR(VLOOKUP(Inventory[[#This Row],[Assigned Item SKU]],skuQuantity[#All],2,FALSE),0)</f>
        <v>0</v>
      </c>
      <c r="T738" s="33" t="str">
        <f>PROPER(Inventory[[#This Row],[METAL]] &amp; " " &amp; Inventory[[#This Row],[Item Type]])</f>
        <v>925 Silver Chain With Pendants</v>
      </c>
      <c r="U738" s="33">
        <f>Inventory[[#This Row],[Quantity]]*Inventory[[#This Row],[Weight (g)]]</f>
        <v>0</v>
      </c>
      <c r="V738" s="33">
        <f>Inventory[[#This Row],[Total Price GBP]]*Inventory[[#This Row],[Quantity]]</f>
        <v>0</v>
      </c>
      <c r="W738" s="33">
        <f>Inventory[[#This Row],[Total Cost GBP]]/EURtoGBP</f>
        <v>0</v>
      </c>
      <c r="X738" s="33">
        <f>Inventory[[#This Row],[Total Cost GBP]]/USDtoGBP</f>
        <v>0</v>
      </c>
      <c r="Y738" s="33">
        <f>Inventory[[#This Row],[Total Cost GBP]]/CADtoGBP</f>
        <v>0</v>
      </c>
      <c r="Z738" s="33">
        <f>Inventory[[#This Row],[Total Cost GBP]]*AUDtoGBP</f>
        <v>0</v>
      </c>
      <c r="AA738" s="33"/>
      <c r="AB738" s="33"/>
    </row>
    <row r="739" spans="1:28" x14ac:dyDescent="0.25">
      <c r="A739" t="s">
        <v>1759</v>
      </c>
      <c r="B739" t="s">
        <v>1760</v>
      </c>
      <c r="C739" t="s">
        <v>113</v>
      </c>
      <c r="D739" t="s">
        <v>1761</v>
      </c>
      <c r="E739">
        <v>22.18</v>
      </c>
      <c r="F739" t="s">
        <v>116</v>
      </c>
      <c r="G739" t="s">
        <v>3295</v>
      </c>
      <c r="H739">
        <v>26.403018083999999</v>
      </c>
      <c r="I739" t="str">
        <f>IF(Inventory[[#This Row],[METAL]] = "925 Silver",  "7113.11.00"," 7113.19.00")</f>
        <v>7113.11.00</v>
      </c>
      <c r="J739" t="str">
        <f>IF(Inventory[[#This Row],[METAL]]= "925 Silver", "7113.11.10.00"," 7113.19.10.00")</f>
        <v>7113.11.10.00</v>
      </c>
      <c r="K739" t="str">
        <f>IF(Inventory[[#This Row],[METAL]] = "925 Silver",  "7113.11.00"," 7113.19.00")</f>
        <v>7113.11.00</v>
      </c>
      <c r="L739" s="106" t="str">
        <f>PROPER(Inventory[[#This Row],[METAL]] &amp; " " &amp; Inventory[[#This Row],[Item Type]])</f>
        <v>925 Silver Chain With Pendants</v>
      </c>
      <c r="M739" s="106" t="str">
        <f>IFERROR(VLOOKUP(Inventory[[#This Row],[Short Description]],Map!$G$12:$H$32,2,FALSE), IF(F738 = "925 Silver", "7113.11.10.00", "7113.19.29.00"))</f>
        <v>7113.11.10.00</v>
      </c>
      <c r="N739" s="106" t="str">
        <f>Inventory[[#This Row],[ASIN]] &amp; " " &amp; Inventory[[#This Row],[Short Description]]</f>
        <v>B08ZSZR19N Adjustable Chain Necklace with Small and Big Coins</v>
      </c>
      <c r="O739" s="33">
        <f>Inventory[[#This Row],[Total Price GBP]]/ EURtoGBP</f>
        <v>29.970564192675077</v>
      </c>
      <c r="P739" s="33">
        <f>Inventory[[#This Row],[Total Price GBP]]/USDtoGBP</f>
        <v>36.194151315383635</v>
      </c>
      <c r="Q739" s="33">
        <f>Inventory[[#This Row],[Total Price GBP]]/ CADtoGBP</f>
        <v>46.330594321992407</v>
      </c>
      <c r="R739" s="33">
        <f>Inventory[[#This Row],[Total Price GBP]]/AUDtoGBP</f>
        <v>47.422620310367122</v>
      </c>
      <c r="S739" s="33">
        <f>IFERROR(VLOOKUP(Inventory[[#This Row],[Assigned Item SKU]],skuQuantity[#All],2,FALSE),0)</f>
        <v>0</v>
      </c>
      <c r="T739" s="33" t="str">
        <f>PROPER(Inventory[[#This Row],[METAL]] &amp; " " &amp; Inventory[[#This Row],[Item Type]])</f>
        <v>925 Silver Chain With Pendants</v>
      </c>
      <c r="U739" s="33">
        <f>Inventory[[#This Row],[Quantity]]*Inventory[[#This Row],[Weight (g)]]</f>
        <v>0</v>
      </c>
      <c r="V739" s="33">
        <f>Inventory[[#This Row],[Total Price GBP]]*Inventory[[#This Row],[Quantity]]</f>
        <v>0</v>
      </c>
      <c r="W739" s="33">
        <f>Inventory[[#This Row],[Total Cost GBP]]/EURtoGBP</f>
        <v>0</v>
      </c>
      <c r="X739" s="33">
        <f>Inventory[[#This Row],[Total Cost GBP]]/USDtoGBP</f>
        <v>0</v>
      </c>
      <c r="Y739" s="33">
        <f>Inventory[[#This Row],[Total Cost GBP]]/CADtoGBP</f>
        <v>0</v>
      </c>
      <c r="Z739" s="33">
        <f>Inventory[[#This Row],[Total Cost GBP]]*AUDtoGBP</f>
        <v>0</v>
      </c>
      <c r="AA739" s="33"/>
      <c r="AB739" s="33"/>
    </row>
    <row r="740" spans="1:28" x14ac:dyDescent="0.25">
      <c r="A740" t="s">
        <v>1762</v>
      </c>
      <c r="B740" t="s">
        <v>1763</v>
      </c>
      <c r="C740" t="s">
        <v>113</v>
      </c>
      <c r="D740" t="s">
        <v>1764</v>
      </c>
      <c r="E740">
        <v>14.13</v>
      </c>
      <c r="F740" t="s">
        <v>116</v>
      </c>
      <c r="G740" t="s">
        <v>102</v>
      </c>
      <c r="H740">
        <v>18.286687538999999</v>
      </c>
      <c r="I740" t="str">
        <f>IF(Inventory[[#This Row],[METAL]] = "925 Silver",  "7113.11.00"," 7113.19.00")</f>
        <v>7113.11.00</v>
      </c>
      <c r="J740" t="str">
        <f>IF(Inventory[[#This Row],[METAL]]= "925 Silver", "7113.11.10.00"," 7113.19.10.00")</f>
        <v>7113.11.10.00</v>
      </c>
      <c r="K740" t="str">
        <f>IF(Inventory[[#This Row],[METAL]] = "925 Silver",  "7113.11.00"," 7113.19.00")</f>
        <v>7113.11.00</v>
      </c>
      <c r="L740" s="106" t="str">
        <f>PROPER(Inventory[[#This Row],[METAL]] &amp; " " &amp; Inventory[[#This Row],[Item Type]])</f>
        <v>925 Silver Chain</v>
      </c>
      <c r="M740" s="106" t="str">
        <f>IFERROR(VLOOKUP(Inventory[[#This Row],[Short Description]],Map!$G$12:$H$32,2,FALSE), IF(F739 = "925 Silver", "7113.11.10.00", "7113.19.29.00"))</f>
        <v>7113.11.10.00</v>
      </c>
      <c r="N740" s="106" t="str">
        <f>Inventory[[#This Row],[ASIN]] &amp; " " &amp; Inventory[[#This Row],[Short Description]]</f>
        <v>B087D4XHNS Adjustable 3 Layered Chain. 2 Ball Chains and 1 Snake Chain with Beads</v>
      </c>
      <c r="O740" s="33">
        <f>Inventory[[#This Row],[Total Price GBP]]/ EURtoGBP</f>
        <v>20.757564192675076</v>
      </c>
      <c r="P740" s="33">
        <f>Inventory[[#This Row],[Total Price GBP]]/USDtoGBP</f>
        <v>25.068010548566587</v>
      </c>
      <c r="Q740" s="33">
        <f>Inventory[[#This Row],[Total Price GBP]]/ CADtoGBP</f>
        <v>32.08849454888108</v>
      </c>
      <c r="R740" s="33">
        <f>Inventory[[#This Row],[Total Price GBP]]/AUDtoGBP</f>
        <v>32.844829978805947</v>
      </c>
      <c r="S740" s="33">
        <f>IFERROR(VLOOKUP(Inventory[[#This Row],[Assigned Item SKU]],skuQuantity[#All],2,FALSE),0)</f>
        <v>0</v>
      </c>
      <c r="T740" s="33" t="str">
        <f>PROPER(Inventory[[#This Row],[METAL]] &amp; " " &amp; Inventory[[#This Row],[Item Type]])</f>
        <v>925 Silver Chain</v>
      </c>
      <c r="U740" s="33">
        <f>Inventory[[#This Row],[Quantity]]*Inventory[[#This Row],[Weight (g)]]</f>
        <v>0</v>
      </c>
      <c r="V740" s="33">
        <f>Inventory[[#This Row],[Total Price GBP]]*Inventory[[#This Row],[Quantity]]</f>
        <v>0</v>
      </c>
      <c r="W740" s="33">
        <f>Inventory[[#This Row],[Total Cost GBP]]/EURtoGBP</f>
        <v>0</v>
      </c>
      <c r="X740" s="33">
        <f>Inventory[[#This Row],[Total Cost GBP]]/USDtoGBP</f>
        <v>0</v>
      </c>
      <c r="Y740" s="33">
        <f>Inventory[[#This Row],[Total Cost GBP]]/CADtoGBP</f>
        <v>0</v>
      </c>
      <c r="Z740" s="33">
        <f>Inventory[[#This Row],[Total Cost GBP]]*AUDtoGBP</f>
        <v>0</v>
      </c>
      <c r="AA740" s="33"/>
      <c r="AB740" s="33"/>
    </row>
    <row r="741" spans="1:28" x14ac:dyDescent="0.25">
      <c r="A741" t="s">
        <v>1765</v>
      </c>
      <c r="B741" t="s">
        <v>1766</v>
      </c>
      <c r="C741" t="s">
        <v>113</v>
      </c>
      <c r="D741" t="s">
        <v>1767</v>
      </c>
      <c r="E741">
        <v>3.77</v>
      </c>
      <c r="F741" t="s">
        <v>116</v>
      </c>
      <c r="G741" t="s">
        <v>1413</v>
      </c>
      <c r="H741">
        <v>4.9262723725000006</v>
      </c>
      <c r="I741" t="str">
        <f>IF(Inventory[[#This Row],[METAL]] = "925 Silver",  "7113.11.00"," 7113.19.00")</f>
        <v>7113.11.00</v>
      </c>
      <c r="J741" t="str">
        <f>IF(Inventory[[#This Row],[METAL]]= "925 Silver", "7113.11.10.00"," 7113.19.10.00")</f>
        <v>7113.11.10.00</v>
      </c>
      <c r="K741" t="str">
        <f>IF(Inventory[[#This Row],[METAL]] = "925 Silver",  "7113.11.00"," 7113.19.00")</f>
        <v>7113.11.00</v>
      </c>
      <c r="L741" s="106" t="str">
        <f>PROPER(Inventory[[#This Row],[METAL]] &amp; " " &amp; Inventory[[#This Row],[Item Type]])</f>
        <v>925 Silver Bracelet</v>
      </c>
      <c r="M741" s="106" t="str">
        <f>IFERROR(VLOOKUP(Inventory[[#This Row],[Short Description]],Map!$G$12:$H$32,2,FALSE), IF(F740 = "925 Silver", "7113.11.10.00", "7113.19.29.00"))</f>
        <v>7113.11.10.00</v>
      </c>
      <c r="N741" s="106" t="str">
        <f>Inventory[[#This Row],[ASIN]] &amp; " " &amp; Inventory[[#This Row],[Short Description]]</f>
        <v>B08ZT12JR3 Adjustable Gold Plated Bracelet with Coins</v>
      </c>
      <c r="O741" s="33">
        <f>Inventory[[#This Row],[Total Price GBP]]/ EURtoGBP</f>
        <v>5.591904755012969</v>
      </c>
      <c r="P741" s="33">
        <f>Inventory[[#This Row],[Total Price GBP]]/USDtoGBP</f>
        <v>6.7531009941287197</v>
      </c>
      <c r="Q741" s="33">
        <f>Inventory[[#This Row],[Total Price GBP]]/ CADtoGBP</f>
        <v>8.6443574777629806</v>
      </c>
      <c r="R741" s="33">
        <f>Inventory[[#This Row],[Total Price GBP]]/AUDtoGBP</f>
        <v>8.8481075732811263</v>
      </c>
      <c r="S741" s="33">
        <f>IFERROR(VLOOKUP(Inventory[[#This Row],[Assigned Item SKU]],skuQuantity[#All],2,FALSE),0)</f>
        <v>0</v>
      </c>
      <c r="T741" s="33" t="str">
        <f>PROPER(Inventory[[#This Row],[METAL]] &amp; " " &amp; Inventory[[#This Row],[Item Type]])</f>
        <v>925 Silver Bracelet</v>
      </c>
      <c r="U741" s="33">
        <f>Inventory[[#This Row],[Quantity]]*Inventory[[#This Row],[Weight (g)]]</f>
        <v>0</v>
      </c>
      <c r="V741" s="33">
        <f>Inventory[[#This Row],[Total Price GBP]]*Inventory[[#This Row],[Quantity]]</f>
        <v>0</v>
      </c>
      <c r="W741" s="33">
        <f>Inventory[[#This Row],[Total Cost GBP]]/EURtoGBP</f>
        <v>0</v>
      </c>
      <c r="X741" s="33">
        <f>Inventory[[#This Row],[Total Cost GBP]]/USDtoGBP</f>
        <v>0</v>
      </c>
      <c r="Y741" s="33">
        <f>Inventory[[#This Row],[Total Cost GBP]]/CADtoGBP</f>
        <v>0</v>
      </c>
      <c r="Z741" s="33">
        <f>Inventory[[#This Row],[Total Cost GBP]]*AUDtoGBP</f>
        <v>0</v>
      </c>
      <c r="AA741" s="33"/>
      <c r="AB741" s="33"/>
    </row>
    <row r="742" spans="1:28" x14ac:dyDescent="0.25">
      <c r="A742" t="s">
        <v>1768</v>
      </c>
      <c r="B742" t="s">
        <v>1769</v>
      </c>
      <c r="C742" t="s">
        <v>113</v>
      </c>
      <c r="D742" t="s">
        <v>1770</v>
      </c>
      <c r="E742">
        <v>0.7</v>
      </c>
      <c r="F742" t="s">
        <v>116</v>
      </c>
      <c r="G742" t="s">
        <v>1309</v>
      </c>
      <c r="H742">
        <v>2.1419824900000002</v>
      </c>
      <c r="I742" t="str">
        <f>IF(Inventory[[#This Row],[METAL]] = "925 Silver",  "7113.11.00"," 7113.19.00")</f>
        <v>7113.11.00</v>
      </c>
      <c r="J742" t="str">
        <f>IF(Inventory[[#This Row],[METAL]]= "925 Silver", "7113.11.10.00"," 7113.19.10.00")</f>
        <v>7113.11.10.00</v>
      </c>
      <c r="K742" t="str">
        <f>IF(Inventory[[#This Row],[METAL]] = "925 Silver",  "7113.11.00"," 7113.19.00")</f>
        <v>7113.11.00</v>
      </c>
      <c r="L742" s="106" t="str">
        <f>PROPER(Inventory[[#This Row],[METAL]] &amp; " " &amp; Inventory[[#This Row],[Item Type]])</f>
        <v>925 Silver Earrings</v>
      </c>
      <c r="M742" s="106" t="str">
        <f>IFERROR(VLOOKUP(Inventory[[#This Row],[Short Description]],Map!$G$12:$H$32,2,FALSE), IF(F741 = "925 Silver", "7113.11.10.00", "7113.19.29.00"))</f>
        <v>7113.11.10.00</v>
      </c>
      <c r="N742" s="106" t="str">
        <f>Inventory[[#This Row],[ASIN]] &amp; " " &amp; Inventory[[#This Row],[Short Description]]</f>
        <v>B08CXV5JZK Stud Earrings with Swarovski. LIGHT SILK</v>
      </c>
      <c r="O742" s="33">
        <f>Inventory[[#This Row],[Total Price GBP]]/ EURtoGBP</f>
        <v>2.4314047550129692</v>
      </c>
      <c r="P742" s="33">
        <f>Inventory[[#This Row],[Total Price GBP]]/USDtoGBP</f>
        <v>2.9363021345254108</v>
      </c>
      <c r="Q742" s="33">
        <f>Inventory[[#This Row],[Total Price GBP]]/ CADtoGBP</f>
        <v>3.7586355269414953</v>
      </c>
      <c r="R742" s="33">
        <f>Inventory[[#This Row],[Total Price GBP]]/AUDtoGBP</f>
        <v>3.8472276923629574</v>
      </c>
      <c r="S742" s="33">
        <f>IFERROR(VLOOKUP(Inventory[[#This Row],[Assigned Item SKU]],skuQuantity[#All],2,FALSE),0)</f>
        <v>0</v>
      </c>
      <c r="T742" s="33" t="str">
        <f>PROPER(Inventory[[#This Row],[METAL]] &amp; " " &amp; Inventory[[#This Row],[Item Type]])</f>
        <v>925 Silver Earrings</v>
      </c>
      <c r="U742" s="33">
        <f>Inventory[[#This Row],[Quantity]]*Inventory[[#This Row],[Weight (g)]]</f>
        <v>0</v>
      </c>
      <c r="V742" s="33">
        <f>Inventory[[#This Row],[Total Price GBP]]*Inventory[[#This Row],[Quantity]]</f>
        <v>0</v>
      </c>
      <c r="W742" s="33">
        <f>Inventory[[#This Row],[Total Cost GBP]]/EURtoGBP</f>
        <v>0</v>
      </c>
      <c r="X742" s="33">
        <f>Inventory[[#This Row],[Total Cost GBP]]/USDtoGBP</f>
        <v>0</v>
      </c>
      <c r="Y742" s="33">
        <f>Inventory[[#This Row],[Total Cost GBP]]/CADtoGBP</f>
        <v>0</v>
      </c>
      <c r="Z742" s="33">
        <f>Inventory[[#This Row],[Total Cost GBP]]*AUDtoGBP</f>
        <v>0</v>
      </c>
      <c r="AA742" s="33"/>
      <c r="AB742" s="33"/>
    </row>
    <row r="743" spans="1:28" x14ac:dyDescent="0.25">
      <c r="A743" t="s">
        <v>1771</v>
      </c>
      <c r="B743" t="s">
        <v>1772</v>
      </c>
      <c r="C743" t="s">
        <v>113</v>
      </c>
      <c r="D743" t="s">
        <v>1773</v>
      </c>
      <c r="E743">
        <v>0.7</v>
      </c>
      <c r="F743" t="s">
        <v>116</v>
      </c>
      <c r="G743" t="s">
        <v>1309</v>
      </c>
      <c r="H743">
        <v>2.1419824900000002</v>
      </c>
      <c r="I743" t="str">
        <f>IF(Inventory[[#This Row],[METAL]] = "925 Silver",  "7113.11.00"," 7113.19.00")</f>
        <v>7113.11.00</v>
      </c>
      <c r="J743" t="str">
        <f>IF(Inventory[[#This Row],[METAL]]= "925 Silver", "7113.11.10.00"," 7113.19.10.00")</f>
        <v>7113.11.10.00</v>
      </c>
      <c r="K743" t="str">
        <f>IF(Inventory[[#This Row],[METAL]] = "925 Silver",  "7113.11.00"," 7113.19.00")</f>
        <v>7113.11.00</v>
      </c>
      <c r="L743" s="106" t="str">
        <f>PROPER(Inventory[[#This Row],[METAL]] &amp; " " &amp; Inventory[[#This Row],[Item Type]])</f>
        <v>925 Silver Earrings</v>
      </c>
      <c r="M743" s="106" t="str">
        <f>IFERROR(VLOOKUP(Inventory[[#This Row],[Short Description]],Map!$G$12:$H$32,2,FALSE), IF(F742 = "925 Silver", "7113.11.10.00", "7113.19.29.00"))</f>
        <v>7113.11.10.00</v>
      </c>
      <c r="N743" s="106" t="str">
        <f>Inventory[[#This Row],[ASIN]] &amp; " " &amp; Inventory[[#This Row],[Short Description]]</f>
        <v>B08CXLVPPF Stud Earrings with Swarovski. JET</v>
      </c>
      <c r="O743" s="33">
        <f>Inventory[[#This Row],[Total Price GBP]]/ EURtoGBP</f>
        <v>2.4314047550129692</v>
      </c>
      <c r="P743" s="33">
        <f>Inventory[[#This Row],[Total Price GBP]]/USDtoGBP</f>
        <v>2.9363021345254108</v>
      </c>
      <c r="Q743" s="33">
        <f>Inventory[[#This Row],[Total Price GBP]]/ CADtoGBP</f>
        <v>3.7586355269414953</v>
      </c>
      <c r="R743" s="33">
        <f>Inventory[[#This Row],[Total Price GBP]]/AUDtoGBP</f>
        <v>3.8472276923629574</v>
      </c>
      <c r="S743" s="33">
        <f>IFERROR(VLOOKUP(Inventory[[#This Row],[Assigned Item SKU]],skuQuantity[#All],2,FALSE),0)</f>
        <v>0</v>
      </c>
      <c r="T743" s="33" t="str">
        <f>PROPER(Inventory[[#This Row],[METAL]] &amp; " " &amp; Inventory[[#This Row],[Item Type]])</f>
        <v>925 Silver Earrings</v>
      </c>
      <c r="U743" s="33">
        <f>Inventory[[#This Row],[Quantity]]*Inventory[[#This Row],[Weight (g)]]</f>
        <v>0</v>
      </c>
      <c r="V743" s="33">
        <f>Inventory[[#This Row],[Total Price GBP]]*Inventory[[#This Row],[Quantity]]</f>
        <v>0</v>
      </c>
      <c r="W743" s="33">
        <f>Inventory[[#This Row],[Total Cost GBP]]/EURtoGBP</f>
        <v>0</v>
      </c>
      <c r="X743" s="33">
        <f>Inventory[[#This Row],[Total Cost GBP]]/USDtoGBP</f>
        <v>0</v>
      </c>
      <c r="Y743" s="33">
        <f>Inventory[[#This Row],[Total Cost GBP]]/CADtoGBP</f>
        <v>0</v>
      </c>
      <c r="Z743" s="33">
        <f>Inventory[[#This Row],[Total Cost GBP]]*AUDtoGBP</f>
        <v>0</v>
      </c>
      <c r="AA743" s="33"/>
      <c r="AB743" s="33"/>
    </row>
    <row r="744" spans="1:28" x14ac:dyDescent="0.25">
      <c r="A744" t="s">
        <v>1774</v>
      </c>
      <c r="B744" t="s">
        <v>1775</v>
      </c>
      <c r="C744" t="s">
        <v>113</v>
      </c>
      <c r="D744" t="s">
        <v>1776</v>
      </c>
      <c r="E744">
        <v>0.7</v>
      </c>
      <c r="F744" t="s">
        <v>116</v>
      </c>
      <c r="G744" t="s">
        <v>1309</v>
      </c>
      <c r="H744">
        <v>2.1419824900000002</v>
      </c>
      <c r="I744" t="str">
        <f>IF(Inventory[[#This Row],[METAL]] = "925 Silver",  "7113.11.00"," 7113.19.00")</f>
        <v>7113.11.00</v>
      </c>
      <c r="J744" t="str">
        <f>IF(Inventory[[#This Row],[METAL]]= "925 Silver", "7113.11.10.00"," 7113.19.10.00")</f>
        <v>7113.11.10.00</v>
      </c>
      <c r="K744" t="str">
        <f>IF(Inventory[[#This Row],[METAL]] = "925 Silver",  "7113.11.00"," 7113.19.00")</f>
        <v>7113.11.00</v>
      </c>
      <c r="L744" s="106" t="str">
        <f>PROPER(Inventory[[#This Row],[METAL]] &amp; " " &amp; Inventory[[#This Row],[Item Type]])</f>
        <v>925 Silver Earrings</v>
      </c>
      <c r="M744" s="106" t="str">
        <f>IFERROR(VLOOKUP(Inventory[[#This Row],[Short Description]],Map!$G$12:$H$32,2,FALSE), IF(F743 = "925 Silver", "7113.11.10.00", "7113.19.29.00"))</f>
        <v>7113.11.10.00</v>
      </c>
      <c r="N744" s="106" t="str">
        <f>Inventory[[#This Row],[ASIN]] &amp; " " &amp; Inventory[[#This Row],[Short Description]]</f>
        <v>B08CXHGKYR Stud Earrings with Swarovski. CRYSTAL</v>
      </c>
      <c r="O744" s="33">
        <f>Inventory[[#This Row],[Total Price GBP]]/ EURtoGBP</f>
        <v>2.4314047550129692</v>
      </c>
      <c r="P744" s="33">
        <f>Inventory[[#This Row],[Total Price GBP]]/USDtoGBP</f>
        <v>2.9363021345254108</v>
      </c>
      <c r="Q744" s="33">
        <f>Inventory[[#This Row],[Total Price GBP]]/ CADtoGBP</f>
        <v>3.7586355269414953</v>
      </c>
      <c r="R744" s="33">
        <f>Inventory[[#This Row],[Total Price GBP]]/AUDtoGBP</f>
        <v>3.8472276923629574</v>
      </c>
      <c r="S744" s="33">
        <f>IFERROR(VLOOKUP(Inventory[[#This Row],[Assigned Item SKU]],skuQuantity[#All],2,FALSE),0)</f>
        <v>0</v>
      </c>
      <c r="T744" s="33" t="str">
        <f>PROPER(Inventory[[#This Row],[METAL]] &amp; " " &amp; Inventory[[#This Row],[Item Type]])</f>
        <v>925 Silver Earrings</v>
      </c>
      <c r="U744" s="33">
        <f>Inventory[[#This Row],[Quantity]]*Inventory[[#This Row],[Weight (g)]]</f>
        <v>0</v>
      </c>
      <c r="V744" s="33">
        <f>Inventory[[#This Row],[Total Price GBP]]*Inventory[[#This Row],[Quantity]]</f>
        <v>0</v>
      </c>
      <c r="W744" s="33">
        <f>Inventory[[#This Row],[Total Cost GBP]]/EURtoGBP</f>
        <v>0</v>
      </c>
      <c r="X744" s="33">
        <f>Inventory[[#This Row],[Total Cost GBP]]/USDtoGBP</f>
        <v>0</v>
      </c>
      <c r="Y744" s="33">
        <f>Inventory[[#This Row],[Total Cost GBP]]/CADtoGBP</f>
        <v>0</v>
      </c>
      <c r="Z744" s="33">
        <f>Inventory[[#This Row],[Total Cost GBP]]*AUDtoGBP</f>
        <v>0</v>
      </c>
      <c r="AA744" s="33"/>
      <c r="AB744" s="33"/>
    </row>
    <row r="745" spans="1:28" x14ac:dyDescent="0.25">
      <c r="A745" t="s">
        <v>1777</v>
      </c>
      <c r="B745" t="s">
        <v>1778</v>
      </c>
      <c r="C745" t="s">
        <v>113</v>
      </c>
      <c r="D745" t="s">
        <v>1779</v>
      </c>
      <c r="E745">
        <v>0.7</v>
      </c>
      <c r="F745" t="s">
        <v>116</v>
      </c>
      <c r="G745" t="s">
        <v>1309</v>
      </c>
      <c r="H745">
        <v>2.1419824900000002</v>
      </c>
      <c r="I745" t="str">
        <f>IF(Inventory[[#This Row],[METAL]] = "925 Silver",  "7113.11.00"," 7113.19.00")</f>
        <v>7113.11.00</v>
      </c>
      <c r="J745" t="str">
        <f>IF(Inventory[[#This Row],[METAL]]= "925 Silver", "7113.11.10.00"," 7113.19.10.00")</f>
        <v>7113.11.10.00</v>
      </c>
      <c r="K745" t="str">
        <f>IF(Inventory[[#This Row],[METAL]] = "925 Silver",  "7113.11.00"," 7113.19.00")</f>
        <v>7113.11.00</v>
      </c>
      <c r="L745" s="106" t="str">
        <f>PROPER(Inventory[[#This Row],[METAL]] &amp; " " &amp; Inventory[[#This Row],[Item Type]])</f>
        <v>925 Silver Earrings</v>
      </c>
      <c r="M745" s="106" t="str">
        <f>IFERROR(VLOOKUP(Inventory[[#This Row],[Short Description]],Map!$G$12:$H$32,2,FALSE), IF(F744 = "925 Silver", "7113.11.10.00", "7113.19.29.00"))</f>
        <v>7113.11.10.00</v>
      </c>
      <c r="N745" s="106" t="str">
        <f>Inventory[[#This Row],[ASIN]] &amp; " " &amp; Inventory[[#This Row],[Short Description]]</f>
        <v>B08CXMXLDN Stud Earrings with Swarovski. AURORA BOREALE</v>
      </c>
      <c r="O745" s="33">
        <f>Inventory[[#This Row],[Total Price GBP]]/ EURtoGBP</f>
        <v>2.4314047550129692</v>
      </c>
      <c r="P745" s="33">
        <f>Inventory[[#This Row],[Total Price GBP]]/USDtoGBP</f>
        <v>2.9363021345254108</v>
      </c>
      <c r="Q745" s="33">
        <f>Inventory[[#This Row],[Total Price GBP]]/ CADtoGBP</f>
        <v>3.7586355269414953</v>
      </c>
      <c r="R745" s="33">
        <f>Inventory[[#This Row],[Total Price GBP]]/AUDtoGBP</f>
        <v>3.8472276923629574</v>
      </c>
      <c r="S745" s="33">
        <f>IFERROR(VLOOKUP(Inventory[[#This Row],[Assigned Item SKU]],skuQuantity[#All],2,FALSE),0)</f>
        <v>0</v>
      </c>
      <c r="T745" s="33" t="str">
        <f>PROPER(Inventory[[#This Row],[METAL]] &amp; " " &amp; Inventory[[#This Row],[Item Type]])</f>
        <v>925 Silver Earrings</v>
      </c>
      <c r="U745" s="33">
        <f>Inventory[[#This Row],[Quantity]]*Inventory[[#This Row],[Weight (g)]]</f>
        <v>0</v>
      </c>
      <c r="V745" s="33">
        <f>Inventory[[#This Row],[Total Price GBP]]*Inventory[[#This Row],[Quantity]]</f>
        <v>0</v>
      </c>
      <c r="W745" s="33">
        <f>Inventory[[#This Row],[Total Cost GBP]]/EURtoGBP</f>
        <v>0</v>
      </c>
      <c r="X745" s="33">
        <f>Inventory[[#This Row],[Total Cost GBP]]/USDtoGBP</f>
        <v>0</v>
      </c>
      <c r="Y745" s="33">
        <f>Inventory[[#This Row],[Total Cost GBP]]/CADtoGBP</f>
        <v>0</v>
      </c>
      <c r="Z745" s="33">
        <f>Inventory[[#This Row],[Total Cost GBP]]*AUDtoGBP</f>
        <v>0</v>
      </c>
      <c r="AA745" s="33"/>
      <c r="AB745" s="33"/>
    </row>
    <row r="746" spans="1:28" x14ac:dyDescent="0.25">
      <c r="A746" t="s">
        <v>1780</v>
      </c>
      <c r="B746" t="s">
        <v>1781</v>
      </c>
      <c r="C746" t="s">
        <v>113</v>
      </c>
      <c r="D746" t="s">
        <v>1782</v>
      </c>
      <c r="E746">
        <v>0.7</v>
      </c>
      <c r="F746" t="s">
        <v>116</v>
      </c>
      <c r="G746" t="s">
        <v>1309</v>
      </c>
      <c r="H746">
        <v>2.1419824900000002</v>
      </c>
      <c r="I746" t="str">
        <f>IF(Inventory[[#This Row],[METAL]] = "925 Silver",  "7113.11.00"," 7113.19.00")</f>
        <v>7113.11.00</v>
      </c>
      <c r="J746" t="str">
        <f>IF(Inventory[[#This Row],[METAL]]= "925 Silver", "7113.11.10.00"," 7113.19.10.00")</f>
        <v>7113.11.10.00</v>
      </c>
      <c r="K746" t="str">
        <f>IF(Inventory[[#This Row],[METAL]] = "925 Silver",  "7113.11.00"," 7113.19.00")</f>
        <v>7113.11.00</v>
      </c>
      <c r="L746" s="106" t="str">
        <f>PROPER(Inventory[[#This Row],[METAL]] &amp; " " &amp; Inventory[[#This Row],[Item Type]])</f>
        <v>925 Silver Earrings</v>
      </c>
      <c r="M746" s="106" t="str">
        <f>IFERROR(VLOOKUP(Inventory[[#This Row],[Short Description]],Map!$G$12:$H$32,2,FALSE), IF(F745 = "925 Silver", "7113.11.10.00", "7113.19.29.00"))</f>
        <v>7113.11.10.00</v>
      </c>
      <c r="N746" s="106" t="str">
        <f>Inventory[[#This Row],[ASIN]] &amp; " " &amp; Inventory[[#This Row],[Short Description]]</f>
        <v>B08CXQMDR1 Stud Earrings with Swarovski. EMERALD</v>
      </c>
      <c r="O746" s="33">
        <f>Inventory[[#This Row],[Total Price GBP]]/ EURtoGBP</f>
        <v>2.4314047550129692</v>
      </c>
      <c r="P746" s="33">
        <f>Inventory[[#This Row],[Total Price GBP]]/USDtoGBP</f>
        <v>2.9363021345254108</v>
      </c>
      <c r="Q746" s="33">
        <f>Inventory[[#This Row],[Total Price GBP]]/ CADtoGBP</f>
        <v>3.7586355269414953</v>
      </c>
      <c r="R746" s="33">
        <f>Inventory[[#This Row],[Total Price GBP]]/AUDtoGBP</f>
        <v>3.8472276923629574</v>
      </c>
      <c r="S746" s="33">
        <f>IFERROR(VLOOKUP(Inventory[[#This Row],[Assigned Item SKU]],skuQuantity[#All],2,FALSE),0)</f>
        <v>0</v>
      </c>
      <c r="T746" s="33" t="str">
        <f>PROPER(Inventory[[#This Row],[METAL]] &amp; " " &amp; Inventory[[#This Row],[Item Type]])</f>
        <v>925 Silver Earrings</v>
      </c>
      <c r="U746" s="33">
        <f>Inventory[[#This Row],[Quantity]]*Inventory[[#This Row],[Weight (g)]]</f>
        <v>0</v>
      </c>
      <c r="V746" s="33">
        <f>Inventory[[#This Row],[Total Price GBP]]*Inventory[[#This Row],[Quantity]]</f>
        <v>0</v>
      </c>
      <c r="W746" s="33">
        <f>Inventory[[#This Row],[Total Cost GBP]]/EURtoGBP</f>
        <v>0</v>
      </c>
      <c r="X746" s="33">
        <f>Inventory[[#This Row],[Total Cost GBP]]/USDtoGBP</f>
        <v>0</v>
      </c>
      <c r="Y746" s="33">
        <f>Inventory[[#This Row],[Total Cost GBP]]/CADtoGBP</f>
        <v>0</v>
      </c>
      <c r="Z746" s="33">
        <f>Inventory[[#This Row],[Total Cost GBP]]*AUDtoGBP</f>
        <v>0</v>
      </c>
      <c r="AA746" s="33"/>
      <c r="AB746" s="33"/>
    </row>
    <row r="747" spans="1:28" x14ac:dyDescent="0.25">
      <c r="A747" t="s">
        <v>1783</v>
      </c>
      <c r="B747" t="s">
        <v>1784</v>
      </c>
      <c r="C747" t="s">
        <v>113</v>
      </c>
      <c r="D747" t="s">
        <v>1785</v>
      </c>
      <c r="E747">
        <v>0.7</v>
      </c>
      <c r="F747" t="s">
        <v>116</v>
      </c>
      <c r="G747" t="s">
        <v>1309</v>
      </c>
      <c r="H747">
        <v>2.1419824900000002</v>
      </c>
      <c r="I747" t="str">
        <f>IF(Inventory[[#This Row],[METAL]] = "925 Silver",  "7113.11.00"," 7113.19.00")</f>
        <v>7113.11.00</v>
      </c>
      <c r="J747" t="str">
        <f>IF(Inventory[[#This Row],[METAL]]= "925 Silver", "7113.11.10.00"," 7113.19.10.00")</f>
        <v>7113.11.10.00</v>
      </c>
      <c r="K747" t="str">
        <f>IF(Inventory[[#This Row],[METAL]] = "925 Silver",  "7113.11.00"," 7113.19.00")</f>
        <v>7113.11.00</v>
      </c>
      <c r="L747" s="106" t="str">
        <f>PROPER(Inventory[[#This Row],[METAL]] &amp; " " &amp; Inventory[[#This Row],[Item Type]])</f>
        <v>925 Silver Earrings</v>
      </c>
      <c r="M747" s="106" t="str">
        <f>IFERROR(VLOOKUP(Inventory[[#This Row],[Short Description]],Map!$G$12:$H$32,2,FALSE), IF(F746 = "925 Silver", "7113.11.10.00", "7113.19.29.00"))</f>
        <v>7113.11.10.00</v>
      </c>
      <c r="N747" s="106" t="str">
        <f>Inventory[[#This Row],[ASIN]] &amp; " " &amp; Inventory[[#This Row],[Short Description]]</f>
        <v>B08CXKT94H Stud Earrings with Swarovski. SAPPHIRE</v>
      </c>
      <c r="O747" s="33">
        <f>Inventory[[#This Row],[Total Price GBP]]/ EURtoGBP</f>
        <v>2.4314047550129692</v>
      </c>
      <c r="P747" s="33">
        <f>Inventory[[#This Row],[Total Price GBP]]/USDtoGBP</f>
        <v>2.9363021345254108</v>
      </c>
      <c r="Q747" s="33">
        <f>Inventory[[#This Row],[Total Price GBP]]/ CADtoGBP</f>
        <v>3.7586355269414953</v>
      </c>
      <c r="R747" s="33">
        <f>Inventory[[#This Row],[Total Price GBP]]/AUDtoGBP</f>
        <v>3.8472276923629574</v>
      </c>
      <c r="S747" s="33">
        <f>IFERROR(VLOOKUP(Inventory[[#This Row],[Assigned Item SKU]],skuQuantity[#All],2,FALSE),0)</f>
        <v>0</v>
      </c>
      <c r="T747" s="33" t="str">
        <f>PROPER(Inventory[[#This Row],[METAL]] &amp; " " &amp; Inventory[[#This Row],[Item Type]])</f>
        <v>925 Silver Earrings</v>
      </c>
      <c r="U747" s="33">
        <f>Inventory[[#This Row],[Quantity]]*Inventory[[#This Row],[Weight (g)]]</f>
        <v>0</v>
      </c>
      <c r="V747" s="33">
        <f>Inventory[[#This Row],[Total Price GBP]]*Inventory[[#This Row],[Quantity]]</f>
        <v>0</v>
      </c>
      <c r="W747" s="33">
        <f>Inventory[[#This Row],[Total Cost GBP]]/EURtoGBP</f>
        <v>0</v>
      </c>
      <c r="X747" s="33">
        <f>Inventory[[#This Row],[Total Cost GBP]]/USDtoGBP</f>
        <v>0</v>
      </c>
      <c r="Y747" s="33">
        <f>Inventory[[#This Row],[Total Cost GBP]]/CADtoGBP</f>
        <v>0</v>
      </c>
      <c r="Z747" s="33">
        <f>Inventory[[#This Row],[Total Cost GBP]]*AUDtoGBP</f>
        <v>0</v>
      </c>
      <c r="AA747" s="33"/>
      <c r="AB747" s="33"/>
    </row>
    <row r="748" spans="1:28" x14ac:dyDescent="0.25">
      <c r="A748" t="s">
        <v>1786</v>
      </c>
      <c r="B748" t="s">
        <v>1787</v>
      </c>
      <c r="C748" t="s">
        <v>113</v>
      </c>
      <c r="D748" t="s">
        <v>1788</v>
      </c>
      <c r="E748">
        <v>0.7</v>
      </c>
      <c r="F748" t="s">
        <v>116</v>
      </c>
      <c r="G748" t="s">
        <v>1309</v>
      </c>
      <c r="H748">
        <v>2.1419824900000002</v>
      </c>
      <c r="I748" t="str">
        <f>IF(Inventory[[#This Row],[METAL]] = "925 Silver",  "7113.11.00"," 7113.19.00")</f>
        <v>7113.11.00</v>
      </c>
      <c r="J748" t="str">
        <f>IF(Inventory[[#This Row],[METAL]]= "925 Silver", "7113.11.10.00"," 7113.19.10.00")</f>
        <v>7113.11.10.00</v>
      </c>
      <c r="K748" t="str">
        <f>IF(Inventory[[#This Row],[METAL]] = "925 Silver",  "7113.11.00"," 7113.19.00")</f>
        <v>7113.11.00</v>
      </c>
      <c r="L748" s="106" t="str">
        <f>PROPER(Inventory[[#This Row],[METAL]] &amp; " " &amp; Inventory[[#This Row],[Item Type]])</f>
        <v>925 Silver Earrings</v>
      </c>
      <c r="M748" s="106" t="str">
        <f>IFERROR(VLOOKUP(Inventory[[#This Row],[Short Description]],Map!$G$12:$H$32,2,FALSE), IF(F747 = "925 Silver", "7113.11.10.00", "7113.19.29.00"))</f>
        <v>7113.11.10.00</v>
      </c>
      <c r="N748" s="106" t="str">
        <f>Inventory[[#This Row],[ASIN]] &amp; " " &amp; Inventory[[#This Row],[Short Description]]</f>
        <v>B08CXX352G Stud Earrings with Swarovski. ROSE</v>
      </c>
      <c r="O748" s="33">
        <f>Inventory[[#This Row],[Total Price GBP]]/ EURtoGBP</f>
        <v>2.4314047550129692</v>
      </c>
      <c r="P748" s="33">
        <f>Inventory[[#This Row],[Total Price GBP]]/USDtoGBP</f>
        <v>2.9363021345254108</v>
      </c>
      <c r="Q748" s="33">
        <f>Inventory[[#This Row],[Total Price GBP]]/ CADtoGBP</f>
        <v>3.7586355269414953</v>
      </c>
      <c r="R748" s="33">
        <f>Inventory[[#This Row],[Total Price GBP]]/AUDtoGBP</f>
        <v>3.8472276923629574</v>
      </c>
      <c r="S748" s="33">
        <f>IFERROR(VLOOKUP(Inventory[[#This Row],[Assigned Item SKU]],skuQuantity[#All],2,FALSE),0)</f>
        <v>0</v>
      </c>
      <c r="T748" s="33" t="str">
        <f>PROPER(Inventory[[#This Row],[METAL]] &amp; " " &amp; Inventory[[#This Row],[Item Type]])</f>
        <v>925 Silver Earrings</v>
      </c>
      <c r="U748" s="33">
        <f>Inventory[[#This Row],[Quantity]]*Inventory[[#This Row],[Weight (g)]]</f>
        <v>0</v>
      </c>
      <c r="V748" s="33">
        <f>Inventory[[#This Row],[Total Price GBP]]*Inventory[[#This Row],[Quantity]]</f>
        <v>0</v>
      </c>
      <c r="W748" s="33">
        <f>Inventory[[#This Row],[Total Cost GBP]]/EURtoGBP</f>
        <v>0</v>
      </c>
      <c r="X748" s="33">
        <f>Inventory[[#This Row],[Total Cost GBP]]/USDtoGBP</f>
        <v>0</v>
      </c>
      <c r="Y748" s="33">
        <f>Inventory[[#This Row],[Total Cost GBP]]/CADtoGBP</f>
        <v>0</v>
      </c>
      <c r="Z748" s="33">
        <f>Inventory[[#This Row],[Total Cost GBP]]*AUDtoGBP</f>
        <v>0</v>
      </c>
      <c r="AA748" s="33"/>
      <c r="AB748" s="33"/>
    </row>
    <row r="749" spans="1:28" x14ac:dyDescent="0.25">
      <c r="A749" t="s">
        <v>1789</v>
      </c>
      <c r="B749" t="s">
        <v>1790</v>
      </c>
      <c r="C749" t="s">
        <v>113</v>
      </c>
      <c r="D749" t="s">
        <v>1791</v>
      </c>
      <c r="E749">
        <v>0.7</v>
      </c>
      <c r="F749" t="s">
        <v>116</v>
      </c>
      <c r="G749" t="s">
        <v>1309</v>
      </c>
      <c r="H749">
        <v>2.1419824900000002</v>
      </c>
      <c r="I749" t="str">
        <f>IF(Inventory[[#This Row],[METAL]] = "925 Silver",  "7113.11.00"," 7113.19.00")</f>
        <v>7113.11.00</v>
      </c>
      <c r="J749" t="str">
        <f>IF(Inventory[[#This Row],[METAL]]= "925 Silver", "7113.11.10.00"," 7113.19.10.00")</f>
        <v>7113.11.10.00</v>
      </c>
      <c r="K749" t="str">
        <f>IF(Inventory[[#This Row],[METAL]] = "925 Silver",  "7113.11.00"," 7113.19.00")</f>
        <v>7113.11.00</v>
      </c>
      <c r="L749" s="106" t="str">
        <f>PROPER(Inventory[[#This Row],[METAL]] &amp; " " &amp; Inventory[[#This Row],[Item Type]])</f>
        <v>925 Silver Earrings</v>
      </c>
      <c r="M749" s="106" t="str">
        <f>IFERROR(VLOOKUP(Inventory[[#This Row],[Short Description]],Map!$G$12:$H$32,2,FALSE), IF(F748 = "925 Silver", "7113.11.10.00", "7113.19.29.00"))</f>
        <v>7113.11.10.00</v>
      </c>
      <c r="N749" s="106" t="str">
        <f>Inventory[[#This Row],[ASIN]] &amp; " " &amp; Inventory[[#This Row],[Short Description]]</f>
        <v>B08CXR1M6C Stud Earrings with Swarovski. BLACK DIAMOND</v>
      </c>
      <c r="O749" s="33">
        <f>Inventory[[#This Row],[Total Price GBP]]/ EURtoGBP</f>
        <v>2.4314047550129692</v>
      </c>
      <c r="P749" s="33">
        <f>Inventory[[#This Row],[Total Price GBP]]/USDtoGBP</f>
        <v>2.9363021345254108</v>
      </c>
      <c r="Q749" s="33">
        <f>Inventory[[#This Row],[Total Price GBP]]/ CADtoGBP</f>
        <v>3.7586355269414953</v>
      </c>
      <c r="R749" s="33">
        <f>Inventory[[#This Row],[Total Price GBP]]/AUDtoGBP</f>
        <v>3.8472276923629574</v>
      </c>
      <c r="S749" s="33">
        <f>IFERROR(VLOOKUP(Inventory[[#This Row],[Assigned Item SKU]],skuQuantity[#All],2,FALSE),0)</f>
        <v>0</v>
      </c>
      <c r="T749" s="33" t="str">
        <f>PROPER(Inventory[[#This Row],[METAL]] &amp; " " &amp; Inventory[[#This Row],[Item Type]])</f>
        <v>925 Silver Earrings</v>
      </c>
      <c r="U749" s="33">
        <f>Inventory[[#This Row],[Quantity]]*Inventory[[#This Row],[Weight (g)]]</f>
        <v>0</v>
      </c>
      <c r="V749" s="33">
        <f>Inventory[[#This Row],[Total Price GBP]]*Inventory[[#This Row],[Quantity]]</f>
        <v>0</v>
      </c>
      <c r="W749" s="33">
        <f>Inventory[[#This Row],[Total Cost GBP]]/EURtoGBP</f>
        <v>0</v>
      </c>
      <c r="X749" s="33">
        <f>Inventory[[#This Row],[Total Cost GBP]]/USDtoGBP</f>
        <v>0</v>
      </c>
      <c r="Y749" s="33">
        <f>Inventory[[#This Row],[Total Cost GBP]]/CADtoGBP</f>
        <v>0</v>
      </c>
      <c r="Z749" s="33">
        <f>Inventory[[#This Row],[Total Cost GBP]]*AUDtoGBP</f>
        <v>0</v>
      </c>
      <c r="AA749" s="33"/>
      <c r="AB749" s="33"/>
    </row>
    <row r="750" spans="1:28" x14ac:dyDescent="0.25">
      <c r="A750" t="s">
        <v>1792</v>
      </c>
      <c r="B750" t="s">
        <v>1793</v>
      </c>
      <c r="C750" t="s">
        <v>113</v>
      </c>
      <c r="D750" t="s">
        <v>1794</v>
      </c>
      <c r="E750">
        <v>0.7</v>
      </c>
      <c r="F750" t="s">
        <v>116</v>
      </c>
      <c r="G750" t="s">
        <v>1309</v>
      </c>
      <c r="H750">
        <v>2.1419824900000002</v>
      </c>
      <c r="I750" t="str">
        <f>IF(Inventory[[#This Row],[METAL]] = "925 Silver",  "7113.11.00"," 7113.19.00")</f>
        <v>7113.11.00</v>
      </c>
      <c r="J750" t="str">
        <f>IF(Inventory[[#This Row],[METAL]]= "925 Silver", "7113.11.10.00"," 7113.19.10.00")</f>
        <v>7113.11.10.00</v>
      </c>
      <c r="K750" t="str">
        <f>IF(Inventory[[#This Row],[METAL]] = "925 Silver",  "7113.11.00"," 7113.19.00")</f>
        <v>7113.11.00</v>
      </c>
      <c r="L750" s="106" t="str">
        <f>PROPER(Inventory[[#This Row],[METAL]] &amp; " " &amp; Inventory[[#This Row],[Item Type]])</f>
        <v>925 Silver Earrings</v>
      </c>
      <c r="M750" s="106" t="str">
        <f>IFERROR(VLOOKUP(Inventory[[#This Row],[Short Description]],Map!$G$12:$H$32,2,FALSE), IF(F749 = "925 Silver", "7113.11.10.00", "7113.19.29.00"))</f>
        <v>7113.11.10.00</v>
      </c>
      <c r="N750" s="106" t="str">
        <f>Inventory[[#This Row],[ASIN]] &amp; " " &amp; Inventory[[#This Row],[Short Description]]</f>
        <v>B08CXJD935 Stud Earrings with Swarovski. WHITE OPAL</v>
      </c>
      <c r="O750" s="33">
        <f>Inventory[[#This Row],[Total Price GBP]]/ EURtoGBP</f>
        <v>2.4314047550129692</v>
      </c>
      <c r="P750" s="33">
        <f>Inventory[[#This Row],[Total Price GBP]]/USDtoGBP</f>
        <v>2.9363021345254108</v>
      </c>
      <c r="Q750" s="33">
        <f>Inventory[[#This Row],[Total Price GBP]]/ CADtoGBP</f>
        <v>3.7586355269414953</v>
      </c>
      <c r="R750" s="33">
        <f>Inventory[[#This Row],[Total Price GBP]]/AUDtoGBP</f>
        <v>3.8472276923629574</v>
      </c>
      <c r="S750" s="33">
        <f>IFERROR(VLOOKUP(Inventory[[#This Row],[Assigned Item SKU]],skuQuantity[#All],2,FALSE),0)</f>
        <v>0</v>
      </c>
      <c r="T750" s="33" t="str">
        <f>PROPER(Inventory[[#This Row],[METAL]] &amp; " " &amp; Inventory[[#This Row],[Item Type]])</f>
        <v>925 Silver Earrings</v>
      </c>
      <c r="U750" s="33">
        <f>Inventory[[#This Row],[Quantity]]*Inventory[[#This Row],[Weight (g)]]</f>
        <v>0</v>
      </c>
      <c r="V750" s="33">
        <f>Inventory[[#This Row],[Total Price GBP]]*Inventory[[#This Row],[Quantity]]</f>
        <v>0</v>
      </c>
      <c r="W750" s="33">
        <f>Inventory[[#This Row],[Total Cost GBP]]/EURtoGBP</f>
        <v>0</v>
      </c>
      <c r="X750" s="33">
        <f>Inventory[[#This Row],[Total Cost GBP]]/USDtoGBP</f>
        <v>0</v>
      </c>
      <c r="Y750" s="33">
        <f>Inventory[[#This Row],[Total Cost GBP]]/CADtoGBP</f>
        <v>0</v>
      </c>
      <c r="Z750" s="33">
        <f>Inventory[[#This Row],[Total Cost GBP]]*AUDtoGBP</f>
        <v>0</v>
      </c>
      <c r="AA750" s="33"/>
      <c r="AB750" s="33"/>
    </row>
    <row r="751" spans="1:28" x14ac:dyDescent="0.25">
      <c r="A751" t="s">
        <v>1795</v>
      </c>
      <c r="B751" t="s">
        <v>1796</v>
      </c>
      <c r="C751" t="s">
        <v>113</v>
      </c>
      <c r="D751" t="s">
        <v>1797</v>
      </c>
      <c r="E751">
        <v>0.7</v>
      </c>
      <c r="F751" t="s">
        <v>116</v>
      </c>
      <c r="G751" t="s">
        <v>1309</v>
      </c>
      <c r="H751">
        <v>2.1419824900000002</v>
      </c>
      <c r="I751" t="str">
        <f>IF(Inventory[[#This Row],[METAL]] = "925 Silver",  "7113.11.00"," 7113.19.00")</f>
        <v>7113.11.00</v>
      </c>
      <c r="J751" t="str">
        <f>IF(Inventory[[#This Row],[METAL]]= "925 Silver", "7113.11.10.00"," 7113.19.10.00")</f>
        <v>7113.11.10.00</v>
      </c>
      <c r="K751" t="str">
        <f>IF(Inventory[[#This Row],[METAL]] = "925 Silver",  "7113.11.00"," 7113.19.00")</f>
        <v>7113.11.00</v>
      </c>
      <c r="L751" s="106" t="str">
        <f>PROPER(Inventory[[#This Row],[METAL]] &amp; " " &amp; Inventory[[#This Row],[Item Type]])</f>
        <v>925 Silver Earrings</v>
      </c>
      <c r="M751" s="106" t="str">
        <f>IFERROR(VLOOKUP(Inventory[[#This Row],[Short Description]],Map!$G$12:$H$32,2,FALSE), IF(F750 = "925 Silver", "7113.11.10.00", "7113.19.29.00"))</f>
        <v>7113.11.10.00</v>
      </c>
      <c r="N751" s="106" t="str">
        <f>Inventory[[#This Row],[ASIN]] &amp; " " &amp; Inventory[[#This Row],[Short Description]]</f>
        <v>B08CXLTJ2Q Stud Earrings with Swarovski. CHRYSOLITE</v>
      </c>
      <c r="O751" s="33">
        <f>Inventory[[#This Row],[Total Price GBP]]/ EURtoGBP</f>
        <v>2.4314047550129692</v>
      </c>
      <c r="P751" s="33">
        <f>Inventory[[#This Row],[Total Price GBP]]/USDtoGBP</f>
        <v>2.9363021345254108</v>
      </c>
      <c r="Q751" s="33">
        <f>Inventory[[#This Row],[Total Price GBP]]/ CADtoGBP</f>
        <v>3.7586355269414953</v>
      </c>
      <c r="R751" s="33">
        <f>Inventory[[#This Row],[Total Price GBP]]/AUDtoGBP</f>
        <v>3.8472276923629574</v>
      </c>
      <c r="S751" s="33">
        <f>IFERROR(VLOOKUP(Inventory[[#This Row],[Assigned Item SKU]],skuQuantity[#All],2,FALSE),0)</f>
        <v>0</v>
      </c>
      <c r="T751" s="33" t="str">
        <f>PROPER(Inventory[[#This Row],[METAL]] &amp; " " &amp; Inventory[[#This Row],[Item Type]])</f>
        <v>925 Silver Earrings</v>
      </c>
      <c r="U751" s="33">
        <f>Inventory[[#This Row],[Quantity]]*Inventory[[#This Row],[Weight (g)]]</f>
        <v>0</v>
      </c>
      <c r="V751" s="33">
        <f>Inventory[[#This Row],[Total Price GBP]]*Inventory[[#This Row],[Quantity]]</f>
        <v>0</v>
      </c>
      <c r="W751" s="33">
        <f>Inventory[[#This Row],[Total Cost GBP]]/EURtoGBP</f>
        <v>0</v>
      </c>
      <c r="X751" s="33">
        <f>Inventory[[#This Row],[Total Cost GBP]]/USDtoGBP</f>
        <v>0</v>
      </c>
      <c r="Y751" s="33">
        <f>Inventory[[#This Row],[Total Cost GBP]]/CADtoGBP</f>
        <v>0</v>
      </c>
      <c r="Z751" s="33">
        <f>Inventory[[#This Row],[Total Cost GBP]]*AUDtoGBP</f>
        <v>0</v>
      </c>
      <c r="AA751" s="33"/>
      <c r="AB751" s="33"/>
    </row>
    <row r="752" spans="1:28" x14ac:dyDescent="0.25">
      <c r="A752" t="s">
        <v>1798</v>
      </c>
      <c r="B752" t="s">
        <v>1799</v>
      </c>
      <c r="C752" t="s">
        <v>113</v>
      </c>
      <c r="D752" t="s">
        <v>1800</v>
      </c>
      <c r="E752">
        <v>0.7</v>
      </c>
      <c r="F752" t="s">
        <v>116</v>
      </c>
      <c r="G752" t="s">
        <v>1309</v>
      </c>
      <c r="H752">
        <v>2.1419824900000002</v>
      </c>
      <c r="I752" t="str">
        <f>IF(Inventory[[#This Row],[METAL]] = "925 Silver",  "7113.11.00"," 7113.19.00")</f>
        <v>7113.11.00</v>
      </c>
      <c r="J752" t="str">
        <f>IF(Inventory[[#This Row],[METAL]]= "925 Silver", "7113.11.10.00"," 7113.19.10.00")</f>
        <v>7113.11.10.00</v>
      </c>
      <c r="K752" t="str">
        <f>IF(Inventory[[#This Row],[METAL]] = "925 Silver",  "7113.11.00"," 7113.19.00")</f>
        <v>7113.11.00</v>
      </c>
      <c r="L752" s="106" t="str">
        <f>PROPER(Inventory[[#This Row],[METAL]] &amp; " " &amp; Inventory[[#This Row],[Item Type]])</f>
        <v>925 Silver Earrings</v>
      </c>
      <c r="M752" s="106" t="str">
        <f>IFERROR(VLOOKUP(Inventory[[#This Row],[Short Description]],Map!$G$12:$H$32,2,FALSE), IF(F751 = "925 Silver", "7113.11.10.00", "7113.19.29.00"))</f>
        <v>7113.11.10.00</v>
      </c>
      <c r="N752" s="106" t="str">
        <f>Inventory[[#This Row],[ASIN]] &amp; " " &amp; Inventory[[#This Row],[Short Description]]</f>
        <v>B08CXFTTTY Stud Earrings with Swarovski. LIGHT TURQUOISE</v>
      </c>
      <c r="O752" s="33">
        <f>Inventory[[#This Row],[Total Price GBP]]/ EURtoGBP</f>
        <v>2.4314047550129692</v>
      </c>
      <c r="P752" s="33">
        <f>Inventory[[#This Row],[Total Price GBP]]/USDtoGBP</f>
        <v>2.9363021345254108</v>
      </c>
      <c r="Q752" s="33">
        <f>Inventory[[#This Row],[Total Price GBP]]/ CADtoGBP</f>
        <v>3.7586355269414953</v>
      </c>
      <c r="R752" s="33">
        <f>Inventory[[#This Row],[Total Price GBP]]/AUDtoGBP</f>
        <v>3.8472276923629574</v>
      </c>
      <c r="S752" s="33">
        <f>IFERROR(VLOOKUP(Inventory[[#This Row],[Assigned Item SKU]],skuQuantity[#All],2,FALSE),0)</f>
        <v>0</v>
      </c>
      <c r="T752" s="33" t="str">
        <f>PROPER(Inventory[[#This Row],[METAL]] &amp; " " &amp; Inventory[[#This Row],[Item Type]])</f>
        <v>925 Silver Earrings</v>
      </c>
      <c r="U752" s="33">
        <f>Inventory[[#This Row],[Quantity]]*Inventory[[#This Row],[Weight (g)]]</f>
        <v>0</v>
      </c>
      <c r="V752" s="33">
        <f>Inventory[[#This Row],[Total Price GBP]]*Inventory[[#This Row],[Quantity]]</f>
        <v>0</v>
      </c>
      <c r="W752" s="33">
        <f>Inventory[[#This Row],[Total Cost GBP]]/EURtoGBP</f>
        <v>0</v>
      </c>
      <c r="X752" s="33">
        <f>Inventory[[#This Row],[Total Cost GBP]]/USDtoGBP</f>
        <v>0</v>
      </c>
      <c r="Y752" s="33">
        <f>Inventory[[#This Row],[Total Cost GBP]]/CADtoGBP</f>
        <v>0</v>
      </c>
      <c r="Z752" s="33">
        <f>Inventory[[#This Row],[Total Cost GBP]]*AUDtoGBP</f>
        <v>0</v>
      </c>
      <c r="AA752" s="33"/>
      <c r="AB752" s="33"/>
    </row>
    <row r="753" spans="1:28" x14ac:dyDescent="0.25">
      <c r="A753" t="s">
        <v>1801</v>
      </c>
      <c r="B753" t="s">
        <v>1802</v>
      </c>
      <c r="C753" t="s">
        <v>113</v>
      </c>
      <c r="D753" t="s">
        <v>1803</v>
      </c>
      <c r="E753">
        <v>0.7</v>
      </c>
      <c r="F753" t="s">
        <v>116</v>
      </c>
      <c r="G753" t="s">
        <v>1309</v>
      </c>
      <c r="H753">
        <v>2.1419824900000002</v>
      </c>
      <c r="I753" t="str">
        <f>IF(Inventory[[#This Row],[METAL]] = "925 Silver",  "7113.11.00"," 7113.19.00")</f>
        <v>7113.11.00</v>
      </c>
      <c r="J753" t="str">
        <f>IF(Inventory[[#This Row],[METAL]]= "925 Silver", "7113.11.10.00"," 7113.19.10.00")</f>
        <v>7113.11.10.00</v>
      </c>
      <c r="K753" t="str">
        <f>IF(Inventory[[#This Row],[METAL]] = "925 Silver",  "7113.11.00"," 7113.19.00")</f>
        <v>7113.11.00</v>
      </c>
      <c r="L753" s="106" t="str">
        <f>PROPER(Inventory[[#This Row],[METAL]] &amp; " " &amp; Inventory[[#This Row],[Item Type]])</f>
        <v>925 Silver Earrings</v>
      </c>
      <c r="M753" s="106" t="str">
        <f>IFERROR(VLOOKUP(Inventory[[#This Row],[Short Description]],Map!$G$12:$H$32,2,FALSE), IF(F752 = "925 Silver", "7113.11.10.00", "7113.19.29.00"))</f>
        <v>7113.11.10.00</v>
      </c>
      <c r="N753" s="106" t="str">
        <f>Inventory[[#This Row],[ASIN]] &amp; " " &amp; Inventory[[#This Row],[Short Description]]</f>
        <v>B08CXN1B8Y Stud Earrings with Swarovski. DENIM BLUE</v>
      </c>
      <c r="O753" s="33">
        <f>Inventory[[#This Row],[Total Price GBP]]/ EURtoGBP</f>
        <v>2.4314047550129692</v>
      </c>
      <c r="P753" s="33">
        <f>Inventory[[#This Row],[Total Price GBP]]/USDtoGBP</f>
        <v>2.9363021345254108</v>
      </c>
      <c r="Q753" s="33">
        <f>Inventory[[#This Row],[Total Price GBP]]/ CADtoGBP</f>
        <v>3.7586355269414953</v>
      </c>
      <c r="R753" s="33">
        <f>Inventory[[#This Row],[Total Price GBP]]/AUDtoGBP</f>
        <v>3.8472276923629574</v>
      </c>
      <c r="S753" s="33">
        <f>IFERROR(VLOOKUP(Inventory[[#This Row],[Assigned Item SKU]],skuQuantity[#All],2,FALSE),0)</f>
        <v>0</v>
      </c>
      <c r="T753" s="33" t="str">
        <f>PROPER(Inventory[[#This Row],[METAL]] &amp; " " &amp; Inventory[[#This Row],[Item Type]])</f>
        <v>925 Silver Earrings</v>
      </c>
      <c r="U753" s="33">
        <f>Inventory[[#This Row],[Quantity]]*Inventory[[#This Row],[Weight (g)]]</f>
        <v>0</v>
      </c>
      <c r="V753" s="33">
        <f>Inventory[[#This Row],[Total Price GBP]]*Inventory[[#This Row],[Quantity]]</f>
        <v>0</v>
      </c>
      <c r="W753" s="33">
        <f>Inventory[[#This Row],[Total Cost GBP]]/EURtoGBP</f>
        <v>0</v>
      </c>
      <c r="X753" s="33">
        <f>Inventory[[#This Row],[Total Cost GBP]]/USDtoGBP</f>
        <v>0</v>
      </c>
      <c r="Y753" s="33">
        <f>Inventory[[#This Row],[Total Cost GBP]]/CADtoGBP</f>
        <v>0</v>
      </c>
      <c r="Z753" s="33">
        <f>Inventory[[#This Row],[Total Cost GBP]]*AUDtoGBP</f>
        <v>0</v>
      </c>
      <c r="AA753" s="33"/>
      <c r="AB753" s="33"/>
    </row>
    <row r="754" spans="1:28" x14ac:dyDescent="0.25">
      <c r="A754" t="s">
        <v>1804</v>
      </c>
      <c r="B754" t="s">
        <v>1805</v>
      </c>
      <c r="C754" t="s">
        <v>113</v>
      </c>
      <c r="D754" t="s">
        <v>1773</v>
      </c>
      <c r="E754">
        <v>0.7</v>
      </c>
      <c r="F754" t="s">
        <v>116</v>
      </c>
      <c r="G754" t="s">
        <v>1309</v>
      </c>
      <c r="H754">
        <v>2.1419824900000002</v>
      </c>
      <c r="I754" t="str">
        <f>IF(Inventory[[#This Row],[METAL]] = "925 Silver",  "7113.11.00"," 7113.19.00")</f>
        <v>7113.11.00</v>
      </c>
      <c r="J754" t="str">
        <f>IF(Inventory[[#This Row],[METAL]]= "925 Silver", "7113.11.10.00"," 7113.19.10.00")</f>
        <v>7113.11.10.00</v>
      </c>
      <c r="K754" t="str">
        <f>IF(Inventory[[#This Row],[METAL]] = "925 Silver",  "7113.11.00"," 7113.19.00")</f>
        <v>7113.11.00</v>
      </c>
      <c r="L754" s="106" t="str">
        <f>PROPER(Inventory[[#This Row],[METAL]] &amp; " " &amp; Inventory[[#This Row],[Item Type]])</f>
        <v>925 Silver Earrings</v>
      </c>
      <c r="M754" s="106" t="str">
        <f>IFERROR(VLOOKUP(Inventory[[#This Row],[Short Description]],Map!$G$12:$H$32,2,FALSE), IF(F753 = "925 Silver", "7113.11.10.00", "7113.19.29.00"))</f>
        <v>7113.11.10.00</v>
      </c>
      <c r="N754" s="106" t="str">
        <f>Inventory[[#This Row],[ASIN]] &amp; " " &amp; Inventory[[#This Row],[Short Description]]</f>
        <v>B08CXKT7P2 Stud Earrings with Swarovski. JET</v>
      </c>
      <c r="O754" s="33">
        <f>Inventory[[#This Row],[Total Price GBP]]/ EURtoGBP</f>
        <v>2.4314047550129692</v>
      </c>
      <c r="P754" s="33">
        <f>Inventory[[#This Row],[Total Price GBP]]/USDtoGBP</f>
        <v>2.9363021345254108</v>
      </c>
      <c r="Q754" s="33">
        <f>Inventory[[#This Row],[Total Price GBP]]/ CADtoGBP</f>
        <v>3.7586355269414953</v>
      </c>
      <c r="R754" s="33">
        <f>Inventory[[#This Row],[Total Price GBP]]/AUDtoGBP</f>
        <v>3.8472276923629574</v>
      </c>
      <c r="S754" s="33">
        <f>IFERROR(VLOOKUP(Inventory[[#This Row],[Assigned Item SKU]],skuQuantity[#All],2,FALSE),0)</f>
        <v>0</v>
      </c>
      <c r="T754" s="33" t="str">
        <f>PROPER(Inventory[[#This Row],[METAL]] &amp; " " &amp; Inventory[[#This Row],[Item Type]])</f>
        <v>925 Silver Earrings</v>
      </c>
      <c r="U754" s="33">
        <f>Inventory[[#This Row],[Quantity]]*Inventory[[#This Row],[Weight (g)]]</f>
        <v>0</v>
      </c>
      <c r="V754" s="33">
        <f>Inventory[[#This Row],[Total Price GBP]]*Inventory[[#This Row],[Quantity]]</f>
        <v>0</v>
      </c>
      <c r="W754" s="33">
        <f>Inventory[[#This Row],[Total Cost GBP]]/EURtoGBP</f>
        <v>0</v>
      </c>
      <c r="X754" s="33">
        <f>Inventory[[#This Row],[Total Cost GBP]]/USDtoGBP</f>
        <v>0</v>
      </c>
      <c r="Y754" s="33">
        <f>Inventory[[#This Row],[Total Cost GBP]]/CADtoGBP</f>
        <v>0</v>
      </c>
      <c r="Z754" s="33">
        <f>Inventory[[#This Row],[Total Cost GBP]]*AUDtoGBP</f>
        <v>0</v>
      </c>
      <c r="AA754" s="33"/>
      <c r="AB754" s="33"/>
    </row>
    <row r="755" spans="1:28" x14ac:dyDescent="0.25">
      <c r="A755" t="s">
        <v>1806</v>
      </c>
      <c r="B755" t="s">
        <v>1807</v>
      </c>
      <c r="C755" t="s">
        <v>113</v>
      </c>
      <c r="D755" t="s">
        <v>1808</v>
      </c>
      <c r="E755">
        <v>0.7</v>
      </c>
      <c r="F755" t="s">
        <v>116</v>
      </c>
      <c r="G755" t="s">
        <v>1309</v>
      </c>
      <c r="H755">
        <v>2.1419824900000002</v>
      </c>
      <c r="I755" t="str">
        <f>IF(Inventory[[#This Row],[METAL]] = "925 Silver",  "7113.11.00"," 7113.19.00")</f>
        <v>7113.11.00</v>
      </c>
      <c r="J755" t="str">
        <f>IF(Inventory[[#This Row],[METAL]]= "925 Silver", "7113.11.10.00"," 7113.19.10.00")</f>
        <v>7113.11.10.00</v>
      </c>
      <c r="K755" t="str">
        <f>IF(Inventory[[#This Row],[METAL]] = "925 Silver",  "7113.11.00"," 7113.19.00")</f>
        <v>7113.11.00</v>
      </c>
      <c r="L755" s="106" t="str">
        <f>PROPER(Inventory[[#This Row],[METAL]] &amp; " " &amp; Inventory[[#This Row],[Item Type]])</f>
        <v>925 Silver Earrings</v>
      </c>
      <c r="M755" s="106" t="str">
        <f>IFERROR(VLOOKUP(Inventory[[#This Row],[Short Description]],Map!$G$12:$H$32,2,FALSE), IF(F754 = "925 Silver", "7113.11.10.00", "7113.19.29.00"))</f>
        <v>7113.11.10.00</v>
      </c>
      <c r="N755" s="106" t="str">
        <f>Inventory[[#This Row],[ASIN]] &amp; " " &amp; Inventory[[#This Row],[Short Description]]</f>
        <v>B08CXPY2RR Stud Earrings with Swarovski. MAJESTIC BLUE</v>
      </c>
      <c r="O755" s="33">
        <f>Inventory[[#This Row],[Total Price GBP]]/ EURtoGBP</f>
        <v>2.4314047550129692</v>
      </c>
      <c r="P755" s="33">
        <f>Inventory[[#This Row],[Total Price GBP]]/USDtoGBP</f>
        <v>2.9363021345254108</v>
      </c>
      <c r="Q755" s="33">
        <f>Inventory[[#This Row],[Total Price GBP]]/ CADtoGBP</f>
        <v>3.7586355269414953</v>
      </c>
      <c r="R755" s="33">
        <f>Inventory[[#This Row],[Total Price GBP]]/AUDtoGBP</f>
        <v>3.8472276923629574</v>
      </c>
      <c r="S755" s="33">
        <f>IFERROR(VLOOKUP(Inventory[[#This Row],[Assigned Item SKU]],skuQuantity[#All],2,FALSE),0)</f>
        <v>0</v>
      </c>
      <c r="T755" s="33" t="str">
        <f>PROPER(Inventory[[#This Row],[METAL]] &amp; " " &amp; Inventory[[#This Row],[Item Type]])</f>
        <v>925 Silver Earrings</v>
      </c>
      <c r="U755" s="33">
        <f>Inventory[[#This Row],[Quantity]]*Inventory[[#This Row],[Weight (g)]]</f>
        <v>0</v>
      </c>
      <c r="V755" s="33">
        <f>Inventory[[#This Row],[Total Price GBP]]*Inventory[[#This Row],[Quantity]]</f>
        <v>0</v>
      </c>
      <c r="W755" s="33">
        <f>Inventory[[#This Row],[Total Cost GBP]]/EURtoGBP</f>
        <v>0</v>
      </c>
      <c r="X755" s="33">
        <f>Inventory[[#This Row],[Total Cost GBP]]/USDtoGBP</f>
        <v>0</v>
      </c>
      <c r="Y755" s="33">
        <f>Inventory[[#This Row],[Total Cost GBP]]/CADtoGBP</f>
        <v>0</v>
      </c>
      <c r="Z755" s="33">
        <f>Inventory[[#This Row],[Total Cost GBP]]*AUDtoGBP</f>
        <v>0</v>
      </c>
      <c r="AA755" s="33"/>
      <c r="AB755" s="33"/>
    </row>
    <row r="756" spans="1:28" x14ac:dyDescent="0.25">
      <c r="A756" t="s">
        <v>1809</v>
      </c>
      <c r="B756" t="s">
        <v>1810</v>
      </c>
      <c r="C756" t="s">
        <v>113</v>
      </c>
      <c r="D756" t="s">
        <v>1776</v>
      </c>
      <c r="E756">
        <v>0.7</v>
      </c>
      <c r="F756" t="s">
        <v>116</v>
      </c>
      <c r="G756" t="s">
        <v>1309</v>
      </c>
      <c r="H756">
        <v>2.1419824900000002</v>
      </c>
      <c r="I756" t="str">
        <f>IF(Inventory[[#This Row],[METAL]] = "925 Silver",  "7113.11.00"," 7113.19.00")</f>
        <v>7113.11.00</v>
      </c>
      <c r="J756" t="str">
        <f>IF(Inventory[[#This Row],[METAL]]= "925 Silver", "7113.11.10.00"," 7113.19.10.00")</f>
        <v>7113.11.10.00</v>
      </c>
      <c r="K756" t="str">
        <f>IF(Inventory[[#This Row],[METAL]] = "925 Silver",  "7113.11.00"," 7113.19.00")</f>
        <v>7113.11.00</v>
      </c>
      <c r="L756" s="106" t="str">
        <f>PROPER(Inventory[[#This Row],[METAL]] &amp; " " &amp; Inventory[[#This Row],[Item Type]])</f>
        <v>925 Silver Earrings</v>
      </c>
      <c r="M756" s="106" t="str">
        <f>IFERROR(VLOOKUP(Inventory[[#This Row],[Short Description]],Map!$G$12:$H$32,2,FALSE), IF(F755 = "925 Silver", "7113.11.10.00", "7113.19.29.00"))</f>
        <v>7113.11.10.00</v>
      </c>
      <c r="N756" s="106" t="str">
        <f>Inventory[[#This Row],[ASIN]] &amp; " " &amp; Inventory[[#This Row],[Short Description]]</f>
        <v>B08CXL6KJH Stud Earrings with Swarovski. CRYSTAL</v>
      </c>
      <c r="O756" s="33">
        <f>Inventory[[#This Row],[Total Price GBP]]/ EURtoGBP</f>
        <v>2.4314047550129692</v>
      </c>
      <c r="P756" s="33">
        <f>Inventory[[#This Row],[Total Price GBP]]/USDtoGBP</f>
        <v>2.9363021345254108</v>
      </c>
      <c r="Q756" s="33">
        <f>Inventory[[#This Row],[Total Price GBP]]/ CADtoGBP</f>
        <v>3.7586355269414953</v>
      </c>
      <c r="R756" s="33">
        <f>Inventory[[#This Row],[Total Price GBP]]/AUDtoGBP</f>
        <v>3.8472276923629574</v>
      </c>
      <c r="S756" s="33">
        <f>IFERROR(VLOOKUP(Inventory[[#This Row],[Assigned Item SKU]],skuQuantity[#All],2,FALSE),0)</f>
        <v>0</v>
      </c>
      <c r="T756" s="33" t="str">
        <f>PROPER(Inventory[[#This Row],[METAL]] &amp; " " &amp; Inventory[[#This Row],[Item Type]])</f>
        <v>925 Silver Earrings</v>
      </c>
      <c r="U756" s="33">
        <f>Inventory[[#This Row],[Quantity]]*Inventory[[#This Row],[Weight (g)]]</f>
        <v>0</v>
      </c>
      <c r="V756" s="33">
        <f>Inventory[[#This Row],[Total Price GBP]]*Inventory[[#This Row],[Quantity]]</f>
        <v>0</v>
      </c>
      <c r="W756" s="33">
        <f>Inventory[[#This Row],[Total Cost GBP]]/EURtoGBP</f>
        <v>0</v>
      </c>
      <c r="X756" s="33">
        <f>Inventory[[#This Row],[Total Cost GBP]]/USDtoGBP</f>
        <v>0</v>
      </c>
      <c r="Y756" s="33">
        <f>Inventory[[#This Row],[Total Cost GBP]]/CADtoGBP</f>
        <v>0</v>
      </c>
      <c r="Z756" s="33">
        <f>Inventory[[#This Row],[Total Cost GBP]]*AUDtoGBP</f>
        <v>0</v>
      </c>
      <c r="AA756" s="33"/>
      <c r="AB756" s="33"/>
    </row>
    <row r="757" spans="1:28" x14ac:dyDescent="0.25">
      <c r="A757" t="s">
        <v>1811</v>
      </c>
      <c r="B757" t="s">
        <v>1812</v>
      </c>
      <c r="C757" t="s">
        <v>114</v>
      </c>
      <c r="D757" t="s">
        <v>3299</v>
      </c>
      <c r="E757">
        <v>0.32</v>
      </c>
      <c r="F757" t="s">
        <v>116</v>
      </c>
      <c r="G757" t="s">
        <v>1309</v>
      </c>
      <c r="H757">
        <v>0.86934722877333803</v>
      </c>
      <c r="I757" t="str">
        <f>IF(Inventory[[#This Row],[METAL]] = "925 Silver",  "7113.11.00"," 7113.19.00")</f>
        <v>7113.11.00</v>
      </c>
      <c r="J757" t="str">
        <f>IF(Inventory[[#This Row],[METAL]]= "925 Silver", "7113.11.10.00"," 7113.19.10.00")</f>
        <v>7113.11.10.00</v>
      </c>
      <c r="K757" t="str">
        <f>IF(Inventory[[#This Row],[METAL]] = "925 Silver",  "7113.11.00"," 7113.19.00")</f>
        <v>7113.11.00</v>
      </c>
      <c r="L757" s="106" t="str">
        <f>PROPER(Inventory[[#This Row],[METAL]] &amp; " " &amp; Inventory[[#This Row],[Item Type]])</f>
        <v>925 Silver Earrings</v>
      </c>
      <c r="M757" s="106" t="str">
        <f>IFERROR(VLOOKUP(Inventory[[#This Row],[Short Description]],Map!$G$12:$H$32,2,FALSE), IF(F756 = "925 Silver", "7113.11.10.00", "7113.19.29.00"))</f>
        <v>7113.11.10.00</v>
      </c>
      <c r="N757" s="106" t="str">
        <f>Inventory[[#This Row],[ASIN]] &amp; " " &amp; Inventory[[#This Row],[Short Description]]</f>
        <v>B08NQ4W888 Cuff Earrings, Celtic Design, Connected</v>
      </c>
      <c r="O757" s="33">
        <f>Inventory[[#This Row],[Total Price GBP]]/ EURtoGBP</f>
        <v>0.98681244859141737</v>
      </c>
      <c r="P757" s="33">
        <f>Inventory[[#This Row],[Total Price GBP]]/USDtoGBP</f>
        <v>1.1917306212390666</v>
      </c>
      <c r="Q757" s="33">
        <f>Inventory[[#This Row],[Total Price GBP]]/ CADtoGBP</f>
        <v>1.5254837023974008</v>
      </c>
      <c r="R757" s="33">
        <f>Inventory[[#This Row],[Total Price GBP]]/AUDtoGBP</f>
        <v>1.5614398102833142</v>
      </c>
      <c r="S757" s="33">
        <f>IFERROR(VLOOKUP(Inventory[[#This Row],[Assigned Item SKU]],skuQuantity[#All],2,FALSE),0)</f>
        <v>0</v>
      </c>
      <c r="T757" s="33" t="str">
        <f>PROPER(Inventory[[#This Row],[METAL]] &amp; " " &amp; Inventory[[#This Row],[Item Type]])</f>
        <v>925 Silver Earrings</v>
      </c>
      <c r="U757" s="33">
        <f>Inventory[[#This Row],[Quantity]]*Inventory[[#This Row],[Weight (g)]]</f>
        <v>0</v>
      </c>
      <c r="V757" s="33">
        <f>Inventory[[#This Row],[Total Price GBP]]*Inventory[[#This Row],[Quantity]]</f>
        <v>0</v>
      </c>
      <c r="W757" s="33">
        <f>Inventory[[#This Row],[Total Cost GBP]]/EURtoGBP</f>
        <v>0</v>
      </c>
      <c r="X757" s="33">
        <f>Inventory[[#This Row],[Total Cost GBP]]/USDtoGBP</f>
        <v>0</v>
      </c>
      <c r="Y757" s="33">
        <f>Inventory[[#This Row],[Total Cost GBP]]/CADtoGBP</f>
        <v>0</v>
      </c>
      <c r="Z757" s="33">
        <f>Inventory[[#This Row],[Total Cost GBP]]*AUDtoGBP</f>
        <v>0</v>
      </c>
      <c r="AA757" s="33"/>
      <c r="AB757" s="33"/>
    </row>
    <row r="758" spans="1:28" x14ac:dyDescent="0.25">
      <c r="A758" t="s">
        <v>1813</v>
      </c>
      <c r="B758" t="s">
        <v>1814</v>
      </c>
      <c r="C758" t="s">
        <v>114</v>
      </c>
      <c r="D758" t="s">
        <v>3300</v>
      </c>
      <c r="E758">
        <v>0.28999999999999998</v>
      </c>
      <c r="F758" t="s">
        <v>116</v>
      </c>
      <c r="G758" t="s">
        <v>1309</v>
      </c>
      <c r="H758">
        <v>0.86934722877333803</v>
      </c>
      <c r="I758" t="str">
        <f>IF(Inventory[[#This Row],[METAL]] = "925 Silver",  "7113.11.00"," 7113.19.00")</f>
        <v>7113.11.00</v>
      </c>
      <c r="J758" t="str">
        <f>IF(Inventory[[#This Row],[METAL]]= "925 Silver", "7113.11.10.00"," 7113.19.10.00")</f>
        <v>7113.11.10.00</v>
      </c>
      <c r="K758" t="str">
        <f>IF(Inventory[[#This Row],[METAL]] = "925 Silver",  "7113.11.00"," 7113.19.00")</f>
        <v>7113.11.00</v>
      </c>
      <c r="L758" s="106" t="str">
        <f>PROPER(Inventory[[#This Row],[METAL]] &amp; " " &amp; Inventory[[#This Row],[Item Type]])</f>
        <v>925 Silver Earrings</v>
      </c>
      <c r="M758" s="106" t="str">
        <f>IFERROR(VLOOKUP(Inventory[[#This Row],[Short Description]],Map!$G$12:$H$32,2,FALSE), IF(F757 = "925 Silver", "7113.11.10.00", "7113.19.29.00"))</f>
        <v>7113.11.10.00</v>
      </c>
      <c r="N758" s="106" t="str">
        <f>Inventory[[#This Row],[ASIN]] &amp; " " &amp; Inventory[[#This Row],[Short Description]]</f>
        <v>B08NQ42WC1 Cuff Earrings, Celtic Design, Parallel Lines</v>
      </c>
      <c r="O758" s="33">
        <f>Inventory[[#This Row],[Total Price GBP]]/ EURtoGBP</f>
        <v>0.98681244859141737</v>
      </c>
      <c r="P758" s="33">
        <f>Inventory[[#This Row],[Total Price GBP]]/USDtoGBP</f>
        <v>1.1917306212390666</v>
      </c>
      <c r="Q758" s="33">
        <f>Inventory[[#This Row],[Total Price GBP]]/ CADtoGBP</f>
        <v>1.5254837023974008</v>
      </c>
      <c r="R758" s="33">
        <f>Inventory[[#This Row],[Total Price GBP]]/AUDtoGBP</f>
        <v>1.5614398102833142</v>
      </c>
      <c r="S758" s="33">
        <f>IFERROR(VLOOKUP(Inventory[[#This Row],[Assigned Item SKU]],skuQuantity[#All],2,FALSE),0)</f>
        <v>0</v>
      </c>
      <c r="T758" s="33" t="str">
        <f>PROPER(Inventory[[#This Row],[METAL]] &amp; " " &amp; Inventory[[#This Row],[Item Type]])</f>
        <v>925 Silver Earrings</v>
      </c>
      <c r="U758" s="33">
        <f>Inventory[[#This Row],[Quantity]]*Inventory[[#This Row],[Weight (g)]]</f>
        <v>0</v>
      </c>
      <c r="V758" s="33">
        <f>Inventory[[#This Row],[Total Price GBP]]*Inventory[[#This Row],[Quantity]]</f>
        <v>0</v>
      </c>
      <c r="W758" s="33">
        <f>Inventory[[#This Row],[Total Cost GBP]]/EURtoGBP</f>
        <v>0</v>
      </c>
      <c r="X758" s="33">
        <f>Inventory[[#This Row],[Total Cost GBP]]/USDtoGBP</f>
        <v>0</v>
      </c>
      <c r="Y758" s="33">
        <f>Inventory[[#This Row],[Total Cost GBP]]/CADtoGBP</f>
        <v>0</v>
      </c>
      <c r="Z758" s="33">
        <f>Inventory[[#This Row],[Total Cost GBP]]*AUDtoGBP</f>
        <v>0</v>
      </c>
      <c r="AA758" s="33"/>
      <c r="AB758" s="33"/>
    </row>
    <row r="759" spans="1:28" x14ac:dyDescent="0.25">
      <c r="A759" t="s">
        <v>1815</v>
      </c>
      <c r="B759" t="s">
        <v>1816</v>
      </c>
      <c r="C759" t="s">
        <v>114</v>
      </c>
      <c r="D759" t="s">
        <v>3301</v>
      </c>
      <c r="E759">
        <v>0.3</v>
      </c>
      <c r="F759" t="s">
        <v>116</v>
      </c>
      <c r="G759" t="s">
        <v>1309</v>
      </c>
      <c r="H759">
        <v>0.86934722877333803</v>
      </c>
      <c r="I759" t="str">
        <f>IF(Inventory[[#This Row],[METAL]] = "925 Silver",  "7113.11.00"," 7113.19.00")</f>
        <v>7113.11.00</v>
      </c>
      <c r="J759" t="str">
        <f>IF(Inventory[[#This Row],[METAL]]= "925 Silver", "7113.11.10.00"," 7113.19.10.00")</f>
        <v>7113.11.10.00</v>
      </c>
      <c r="K759" t="str">
        <f>IF(Inventory[[#This Row],[METAL]] = "925 Silver",  "7113.11.00"," 7113.19.00")</f>
        <v>7113.11.00</v>
      </c>
      <c r="L759" s="106" t="str">
        <f>PROPER(Inventory[[#This Row],[METAL]] &amp; " " &amp; Inventory[[#This Row],[Item Type]])</f>
        <v>925 Silver Earrings</v>
      </c>
      <c r="M759" s="106" t="str">
        <f>IFERROR(VLOOKUP(Inventory[[#This Row],[Short Description]],Map!$G$12:$H$32,2,FALSE), IF(F758 = "925 Silver", "7113.11.10.00", "7113.19.29.00"))</f>
        <v>7113.11.10.00</v>
      </c>
      <c r="N759" s="106" t="str">
        <f>Inventory[[#This Row],[ASIN]] &amp; " " &amp; Inventory[[#This Row],[Short Description]]</f>
        <v>B08NQ44RB1 Cuff Earrings, Heart Design</v>
      </c>
      <c r="O759" s="33">
        <f>Inventory[[#This Row],[Total Price GBP]]/ EURtoGBP</f>
        <v>0.98681244859141737</v>
      </c>
      <c r="P759" s="33">
        <f>Inventory[[#This Row],[Total Price GBP]]/USDtoGBP</f>
        <v>1.1917306212390666</v>
      </c>
      <c r="Q759" s="33">
        <f>Inventory[[#This Row],[Total Price GBP]]/ CADtoGBP</f>
        <v>1.5254837023974008</v>
      </c>
      <c r="R759" s="33">
        <f>Inventory[[#This Row],[Total Price GBP]]/AUDtoGBP</f>
        <v>1.5614398102833142</v>
      </c>
      <c r="S759" s="33">
        <f>IFERROR(VLOOKUP(Inventory[[#This Row],[Assigned Item SKU]],skuQuantity[#All],2,FALSE),0)</f>
        <v>0</v>
      </c>
      <c r="T759" s="33" t="str">
        <f>PROPER(Inventory[[#This Row],[METAL]] &amp; " " &amp; Inventory[[#This Row],[Item Type]])</f>
        <v>925 Silver Earrings</v>
      </c>
      <c r="U759" s="33">
        <f>Inventory[[#This Row],[Quantity]]*Inventory[[#This Row],[Weight (g)]]</f>
        <v>0</v>
      </c>
      <c r="V759" s="33">
        <f>Inventory[[#This Row],[Total Price GBP]]*Inventory[[#This Row],[Quantity]]</f>
        <v>0</v>
      </c>
      <c r="W759" s="33">
        <f>Inventory[[#This Row],[Total Cost GBP]]/EURtoGBP</f>
        <v>0</v>
      </c>
      <c r="X759" s="33">
        <f>Inventory[[#This Row],[Total Cost GBP]]/USDtoGBP</f>
        <v>0</v>
      </c>
      <c r="Y759" s="33">
        <f>Inventory[[#This Row],[Total Cost GBP]]/CADtoGBP</f>
        <v>0</v>
      </c>
      <c r="Z759" s="33">
        <f>Inventory[[#This Row],[Total Cost GBP]]*AUDtoGBP</f>
        <v>0</v>
      </c>
      <c r="AA759" s="33"/>
      <c r="AB759" s="33"/>
    </row>
    <row r="760" spans="1:28" x14ac:dyDescent="0.25">
      <c r="A760" t="s">
        <v>1817</v>
      </c>
      <c r="B760" t="s">
        <v>1818</v>
      </c>
      <c r="C760" t="s">
        <v>114</v>
      </c>
      <c r="D760" t="s">
        <v>3302</v>
      </c>
      <c r="E760">
        <v>0.28999999999999998</v>
      </c>
      <c r="F760" t="s">
        <v>116</v>
      </c>
      <c r="G760" t="s">
        <v>1309</v>
      </c>
      <c r="H760">
        <v>0.86934722877333803</v>
      </c>
      <c r="I760" t="str">
        <f>IF(Inventory[[#This Row],[METAL]] = "925 Silver",  "7113.11.00"," 7113.19.00")</f>
        <v>7113.11.00</v>
      </c>
      <c r="J760" t="str">
        <f>IF(Inventory[[#This Row],[METAL]]= "925 Silver", "7113.11.10.00"," 7113.19.10.00")</f>
        <v>7113.11.10.00</v>
      </c>
      <c r="K760" t="str">
        <f>IF(Inventory[[#This Row],[METAL]] = "925 Silver",  "7113.11.00"," 7113.19.00")</f>
        <v>7113.11.00</v>
      </c>
      <c r="L760" s="106" t="str">
        <f>PROPER(Inventory[[#This Row],[METAL]] &amp; " " &amp; Inventory[[#This Row],[Item Type]])</f>
        <v>925 Silver Earrings</v>
      </c>
      <c r="M760" s="106" t="str">
        <f>IFERROR(VLOOKUP(Inventory[[#This Row],[Short Description]],Map!$G$12:$H$32,2,FALSE), IF(F759 = "925 Silver", "7113.11.10.00", "7113.19.29.00"))</f>
        <v>7113.11.10.00</v>
      </c>
      <c r="N760" s="106" t="str">
        <f>Inventory[[#This Row],[ASIN]] &amp; " " &amp; Inventory[[#This Row],[Short Description]]</f>
        <v>B08NQ4VDR8 Cuff Earrings, Celtic Design, Parallel Lines, Big Gap</v>
      </c>
      <c r="O760" s="33">
        <f>Inventory[[#This Row],[Total Price GBP]]/ EURtoGBP</f>
        <v>0.98681244859141737</v>
      </c>
      <c r="P760" s="33">
        <f>Inventory[[#This Row],[Total Price GBP]]/USDtoGBP</f>
        <v>1.1917306212390666</v>
      </c>
      <c r="Q760" s="33">
        <f>Inventory[[#This Row],[Total Price GBP]]/ CADtoGBP</f>
        <v>1.5254837023974008</v>
      </c>
      <c r="R760" s="33">
        <f>Inventory[[#This Row],[Total Price GBP]]/AUDtoGBP</f>
        <v>1.5614398102833142</v>
      </c>
      <c r="S760" s="33">
        <f>IFERROR(VLOOKUP(Inventory[[#This Row],[Assigned Item SKU]],skuQuantity[#All],2,FALSE),0)</f>
        <v>0</v>
      </c>
      <c r="T760" s="33" t="str">
        <f>PROPER(Inventory[[#This Row],[METAL]] &amp; " " &amp; Inventory[[#This Row],[Item Type]])</f>
        <v>925 Silver Earrings</v>
      </c>
      <c r="U760" s="33">
        <f>Inventory[[#This Row],[Quantity]]*Inventory[[#This Row],[Weight (g)]]</f>
        <v>0</v>
      </c>
      <c r="V760" s="33">
        <f>Inventory[[#This Row],[Total Price GBP]]*Inventory[[#This Row],[Quantity]]</f>
        <v>0</v>
      </c>
      <c r="W760" s="33">
        <f>Inventory[[#This Row],[Total Cost GBP]]/EURtoGBP</f>
        <v>0</v>
      </c>
      <c r="X760" s="33">
        <f>Inventory[[#This Row],[Total Cost GBP]]/USDtoGBP</f>
        <v>0</v>
      </c>
      <c r="Y760" s="33">
        <f>Inventory[[#This Row],[Total Cost GBP]]/CADtoGBP</f>
        <v>0</v>
      </c>
      <c r="Z760" s="33">
        <f>Inventory[[#This Row],[Total Cost GBP]]*AUDtoGBP</f>
        <v>0</v>
      </c>
      <c r="AA760" s="33"/>
      <c r="AB760" s="33"/>
    </row>
    <row r="761" spans="1:28" x14ac:dyDescent="0.25">
      <c r="A761" t="s">
        <v>1819</v>
      </c>
      <c r="B761" t="s">
        <v>1820</v>
      </c>
      <c r="C761" t="s">
        <v>114</v>
      </c>
      <c r="D761" t="s">
        <v>3303</v>
      </c>
      <c r="E761">
        <v>0.26</v>
      </c>
      <c r="F761" t="s">
        <v>116</v>
      </c>
      <c r="G761" t="s">
        <v>1309</v>
      </c>
      <c r="H761">
        <v>0.86934722877333803</v>
      </c>
      <c r="I761" t="str">
        <f>IF(Inventory[[#This Row],[METAL]] = "925 Silver",  "7113.11.00"," 7113.19.00")</f>
        <v>7113.11.00</v>
      </c>
      <c r="J761" t="str">
        <f>IF(Inventory[[#This Row],[METAL]]= "925 Silver", "7113.11.10.00"," 7113.19.10.00")</f>
        <v>7113.11.10.00</v>
      </c>
      <c r="K761" t="str">
        <f>IF(Inventory[[#This Row],[METAL]] = "925 Silver",  "7113.11.00"," 7113.19.00")</f>
        <v>7113.11.00</v>
      </c>
      <c r="L761" s="106" t="str">
        <f>PROPER(Inventory[[#This Row],[METAL]] &amp; " " &amp; Inventory[[#This Row],[Item Type]])</f>
        <v>925 Silver Earrings</v>
      </c>
      <c r="M761" s="106" t="str">
        <f>IFERROR(VLOOKUP(Inventory[[#This Row],[Short Description]],Map!$G$12:$H$32,2,FALSE), IF(F760 = "925 Silver", "7113.11.10.00", "7113.19.29.00"))</f>
        <v>7113.11.10.00</v>
      </c>
      <c r="N761" s="106" t="str">
        <f>Inventory[[#This Row],[ASIN]] &amp; " " &amp; Inventory[[#This Row],[Short Description]]</f>
        <v>B08NQ4WCBL Cuff Earrings, Celtic Design, 3 Parallel Lines, Big Gap</v>
      </c>
      <c r="O761" s="33">
        <f>Inventory[[#This Row],[Total Price GBP]]/ EURtoGBP</f>
        <v>0.98681244859141737</v>
      </c>
      <c r="P761" s="33">
        <f>Inventory[[#This Row],[Total Price GBP]]/USDtoGBP</f>
        <v>1.1917306212390666</v>
      </c>
      <c r="Q761" s="33">
        <f>Inventory[[#This Row],[Total Price GBP]]/ CADtoGBP</f>
        <v>1.5254837023974008</v>
      </c>
      <c r="R761" s="33">
        <f>Inventory[[#This Row],[Total Price GBP]]/AUDtoGBP</f>
        <v>1.5614398102833142</v>
      </c>
      <c r="S761" s="33">
        <f>IFERROR(VLOOKUP(Inventory[[#This Row],[Assigned Item SKU]],skuQuantity[#All],2,FALSE),0)</f>
        <v>0</v>
      </c>
      <c r="T761" s="33" t="str">
        <f>PROPER(Inventory[[#This Row],[METAL]] &amp; " " &amp; Inventory[[#This Row],[Item Type]])</f>
        <v>925 Silver Earrings</v>
      </c>
      <c r="U761" s="33">
        <f>Inventory[[#This Row],[Quantity]]*Inventory[[#This Row],[Weight (g)]]</f>
        <v>0</v>
      </c>
      <c r="V761" s="33">
        <f>Inventory[[#This Row],[Total Price GBP]]*Inventory[[#This Row],[Quantity]]</f>
        <v>0</v>
      </c>
      <c r="W761" s="33">
        <f>Inventory[[#This Row],[Total Cost GBP]]/EURtoGBP</f>
        <v>0</v>
      </c>
      <c r="X761" s="33">
        <f>Inventory[[#This Row],[Total Cost GBP]]/USDtoGBP</f>
        <v>0</v>
      </c>
      <c r="Y761" s="33">
        <f>Inventory[[#This Row],[Total Cost GBP]]/CADtoGBP</f>
        <v>0</v>
      </c>
      <c r="Z761" s="33">
        <f>Inventory[[#This Row],[Total Cost GBP]]*AUDtoGBP</f>
        <v>0</v>
      </c>
      <c r="AA761" s="33"/>
      <c r="AB761" s="33"/>
    </row>
    <row r="762" spans="1:28" x14ac:dyDescent="0.25">
      <c r="A762" t="s">
        <v>1821</v>
      </c>
      <c r="B762" t="s">
        <v>1822</v>
      </c>
      <c r="C762" t="s">
        <v>114</v>
      </c>
      <c r="D762" t="s">
        <v>3304</v>
      </c>
      <c r="E762">
        <v>0.44</v>
      </c>
      <c r="F762" t="s">
        <v>116</v>
      </c>
      <c r="G762" t="s">
        <v>1309</v>
      </c>
      <c r="H762">
        <v>1.2506288870136268</v>
      </c>
      <c r="I762" t="str">
        <f>IF(Inventory[[#This Row],[METAL]] = "925 Silver",  "7113.11.00"," 7113.19.00")</f>
        <v>7113.11.00</v>
      </c>
      <c r="J762" t="str">
        <f>IF(Inventory[[#This Row],[METAL]]= "925 Silver", "7113.11.10.00"," 7113.19.10.00")</f>
        <v>7113.11.10.00</v>
      </c>
      <c r="K762" t="str">
        <f>IF(Inventory[[#This Row],[METAL]] = "925 Silver",  "7113.11.00"," 7113.19.00")</f>
        <v>7113.11.00</v>
      </c>
      <c r="L762" s="106" t="str">
        <f>PROPER(Inventory[[#This Row],[METAL]] &amp; " " &amp; Inventory[[#This Row],[Item Type]])</f>
        <v>925 Silver Earrings</v>
      </c>
      <c r="M762" s="106" t="str">
        <f>IFERROR(VLOOKUP(Inventory[[#This Row],[Short Description]],Map!$G$12:$H$32,2,FALSE), IF(F761 = "925 Silver", "7113.11.10.00", "7113.19.29.00"))</f>
        <v>7113.11.10.00</v>
      </c>
      <c r="N762" s="106" t="str">
        <f>Inventory[[#This Row],[ASIN]] &amp; " " &amp; Inventory[[#This Row],[Short Description]]</f>
        <v>B08NQ35WQT Cuff Earrings, Parallel 5 Lines</v>
      </c>
      <c r="O762" s="33">
        <f>Inventory[[#This Row],[Total Price GBP]]/ EURtoGBP</f>
        <v>1.419612455674887</v>
      </c>
      <c r="P762" s="33">
        <f>Inventory[[#This Row],[Total Price GBP]]/USDtoGBP</f>
        <v>1.7144044302795636</v>
      </c>
      <c r="Q762" s="33">
        <f>Inventory[[#This Row],[Total Price GBP]]/ CADtoGBP</f>
        <v>2.1945362241260518</v>
      </c>
      <c r="R762" s="33">
        <f>Inventory[[#This Row],[Total Price GBP]]/AUDtoGBP</f>
        <v>2.2462621003908807</v>
      </c>
      <c r="S762" s="33">
        <f>IFERROR(VLOOKUP(Inventory[[#This Row],[Assigned Item SKU]],skuQuantity[#All],2,FALSE),0)</f>
        <v>0</v>
      </c>
      <c r="T762" s="33" t="str">
        <f>PROPER(Inventory[[#This Row],[METAL]] &amp; " " &amp; Inventory[[#This Row],[Item Type]])</f>
        <v>925 Silver Earrings</v>
      </c>
      <c r="U762" s="33">
        <f>Inventory[[#This Row],[Quantity]]*Inventory[[#This Row],[Weight (g)]]</f>
        <v>0</v>
      </c>
      <c r="V762" s="33">
        <f>Inventory[[#This Row],[Total Price GBP]]*Inventory[[#This Row],[Quantity]]</f>
        <v>0</v>
      </c>
      <c r="W762" s="33">
        <f>Inventory[[#This Row],[Total Cost GBP]]/EURtoGBP</f>
        <v>0</v>
      </c>
      <c r="X762" s="33">
        <f>Inventory[[#This Row],[Total Cost GBP]]/USDtoGBP</f>
        <v>0</v>
      </c>
      <c r="Y762" s="33">
        <f>Inventory[[#This Row],[Total Cost GBP]]/CADtoGBP</f>
        <v>0</v>
      </c>
      <c r="Z762" s="33">
        <f>Inventory[[#This Row],[Total Cost GBP]]*AUDtoGBP</f>
        <v>0</v>
      </c>
      <c r="AA762" s="33"/>
      <c r="AB762" s="33"/>
    </row>
    <row r="763" spans="1:28" x14ac:dyDescent="0.25">
      <c r="A763" t="s">
        <v>1823</v>
      </c>
      <c r="B763" t="s">
        <v>1824</v>
      </c>
      <c r="C763" t="s">
        <v>114</v>
      </c>
      <c r="D763" t="s">
        <v>3305</v>
      </c>
      <c r="E763">
        <v>0.39</v>
      </c>
      <c r="F763" t="s">
        <v>116</v>
      </c>
      <c r="G763" t="s">
        <v>1309</v>
      </c>
      <c r="H763">
        <v>1.0478194943326222</v>
      </c>
      <c r="I763" t="str">
        <f>IF(Inventory[[#This Row],[METAL]] = "925 Silver",  "7113.11.00"," 7113.19.00")</f>
        <v>7113.11.00</v>
      </c>
      <c r="J763" t="str">
        <f>IF(Inventory[[#This Row],[METAL]]= "925 Silver", "7113.11.10.00"," 7113.19.10.00")</f>
        <v>7113.11.10.00</v>
      </c>
      <c r="K763" t="str">
        <f>IF(Inventory[[#This Row],[METAL]] = "925 Silver",  "7113.11.00"," 7113.19.00")</f>
        <v>7113.11.00</v>
      </c>
      <c r="L763" s="106" t="str">
        <f>PROPER(Inventory[[#This Row],[METAL]] &amp; " " &amp; Inventory[[#This Row],[Item Type]])</f>
        <v>925 Silver Earrings</v>
      </c>
      <c r="M763" s="106" t="str">
        <f>IFERROR(VLOOKUP(Inventory[[#This Row],[Short Description]],Map!$G$12:$H$32,2,FALSE), IF(F762 = "925 Silver", "7113.11.10.00", "7113.19.29.00"))</f>
        <v>7113.11.10.00</v>
      </c>
      <c r="N763" s="106" t="str">
        <f>Inventory[[#This Row],[ASIN]] &amp; " " &amp; Inventory[[#This Row],[Short Description]]</f>
        <v>B08NQ57V79 Cuff Earrings, Parallel 4 Lines</v>
      </c>
      <c r="O763" s="33">
        <f>Inventory[[#This Row],[Total Price GBP]]/ EURtoGBP</f>
        <v>1.1893996859496374</v>
      </c>
      <c r="P763" s="33">
        <f>Inventory[[#This Row],[Total Price GBP]]/USDtoGBP</f>
        <v>1.4363864467473844</v>
      </c>
      <c r="Q763" s="33">
        <f>Inventory[[#This Row],[Total Price GBP]]/ CADtoGBP</f>
        <v>1.8386572232065568</v>
      </c>
      <c r="R763" s="33">
        <f>Inventory[[#This Row],[Total Price GBP]]/AUDtoGBP</f>
        <v>1.8819949248017498</v>
      </c>
      <c r="S763" s="33">
        <f>IFERROR(VLOOKUP(Inventory[[#This Row],[Assigned Item SKU]],skuQuantity[#All],2,FALSE),0)</f>
        <v>0</v>
      </c>
      <c r="T763" s="33" t="str">
        <f>PROPER(Inventory[[#This Row],[METAL]] &amp; " " &amp; Inventory[[#This Row],[Item Type]])</f>
        <v>925 Silver Earrings</v>
      </c>
      <c r="U763" s="33">
        <f>Inventory[[#This Row],[Quantity]]*Inventory[[#This Row],[Weight (g)]]</f>
        <v>0</v>
      </c>
      <c r="V763" s="33">
        <f>Inventory[[#This Row],[Total Price GBP]]*Inventory[[#This Row],[Quantity]]</f>
        <v>0</v>
      </c>
      <c r="W763" s="33">
        <f>Inventory[[#This Row],[Total Cost GBP]]/EURtoGBP</f>
        <v>0</v>
      </c>
      <c r="X763" s="33">
        <f>Inventory[[#This Row],[Total Cost GBP]]/USDtoGBP</f>
        <v>0</v>
      </c>
      <c r="Y763" s="33">
        <f>Inventory[[#This Row],[Total Cost GBP]]/CADtoGBP</f>
        <v>0</v>
      </c>
      <c r="Z763" s="33">
        <f>Inventory[[#This Row],[Total Cost GBP]]*AUDtoGBP</f>
        <v>0</v>
      </c>
      <c r="AA763" s="33"/>
      <c r="AB763" s="33"/>
    </row>
    <row r="764" spans="1:28" x14ac:dyDescent="0.25">
      <c r="A764" t="s">
        <v>1825</v>
      </c>
      <c r="B764" t="s">
        <v>1826</v>
      </c>
      <c r="C764" t="s">
        <v>114</v>
      </c>
      <c r="D764" t="s">
        <v>1827</v>
      </c>
      <c r="E764">
        <v>1.67</v>
      </c>
      <c r="F764" t="s">
        <v>116</v>
      </c>
      <c r="G764" t="s">
        <v>3195</v>
      </c>
      <c r="H764">
        <v>3.0353515426064694</v>
      </c>
      <c r="I764" t="str">
        <f>IF(Inventory[[#This Row],[METAL]] = "925 Silver",  "7113.11.00"," 7113.19.00")</f>
        <v>7113.11.00</v>
      </c>
      <c r="J764" t="str">
        <f>IF(Inventory[[#This Row],[METAL]]= "925 Silver", "7113.11.10.00"," 7113.19.10.00")</f>
        <v>7113.11.10.00</v>
      </c>
      <c r="K764" t="str">
        <f>IF(Inventory[[#This Row],[METAL]] = "925 Silver",  "7113.11.00"," 7113.19.00")</f>
        <v>7113.11.00</v>
      </c>
      <c r="L764" s="106" t="str">
        <f>PROPER(Inventory[[#This Row],[METAL]] &amp; " " &amp; Inventory[[#This Row],[Item Type]])</f>
        <v>925 Silver Ring</v>
      </c>
      <c r="M764" s="106" t="str">
        <f>IFERROR(VLOOKUP(Inventory[[#This Row],[Short Description]],Map!$G$12:$H$32,2,FALSE), IF(F763 = "925 Silver", "7113.11.10.00", "7113.19.29.00"))</f>
        <v>7113.11.10.00</v>
      </c>
      <c r="N764" s="106" t="str">
        <f>Inventory[[#This Row],[ASIN]] &amp; " " &amp; Inventory[[#This Row],[Short Description]]</f>
        <v>B08C35MTZ6 Celtic Adjustable Braid Ring</v>
      </c>
      <c r="O764" s="33">
        <f>Inventory[[#This Row],[Total Price GBP]]/ EURtoGBP</f>
        <v>3.445484829257087</v>
      </c>
      <c r="P764" s="33">
        <f>Inventory[[#This Row],[Total Price GBP]]/USDtoGBP</f>
        <v>4.1609626853627422</v>
      </c>
      <c r="Q764" s="33">
        <f>Inventory[[#This Row],[Total Price GBP]]/ CADtoGBP</f>
        <v>5.3262714322176121</v>
      </c>
      <c r="R764" s="33">
        <f>Inventory[[#This Row],[Total Price GBP]]/AUDtoGBP</f>
        <v>5.4518132455752379</v>
      </c>
      <c r="S764" s="33">
        <f>IFERROR(VLOOKUP(Inventory[[#This Row],[Assigned Item SKU]],skuQuantity[#All],2,FALSE),0)</f>
        <v>0</v>
      </c>
      <c r="T764" s="33" t="str">
        <f>PROPER(Inventory[[#This Row],[METAL]] &amp; " " &amp; Inventory[[#This Row],[Item Type]])</f>
        <v>925 Silver Ring</v>
      </c>
      <c r="U764" s="33">
        <f>Inventory[[#This Row],[Quantity]]*Inventory[[#This Row],[Weight (g)]]</f>
        <v>0</v>
      </c>
      <c r="V764" s="33">
        <f>Inventory[[#This Row],[Total Price GBP]]*Inventory[[#This Row],[Quantity]]</f>
        <v>0</v>
      </c>
      <c r="W764" s="33">
        <f>Inventory[[#This Row],[Total Cost GBP]]/EURtoGBP</f>
        <v>0</v>
      </c>
      <c r="X764" s="33">
        <f>Inventory[[#This Row],[Total Cost GBP]]/USDtoGBP</f>
        <v>0</v>
      </c>
      <c r="Y764" s="33">
        <f>Inventory[[#This Row],[Total Cost GBP]]/CADtoGBP</f>
        <v>0</v>
      </c>
      <c r="Z764" s="33">
        <f>Inventory[[#This Row],[Total Cost GBP]]*AUDtoGBP</f>
        <v>0</v>
      </c>
      <c r="AA764" s="33"/>
      <c r="AB764" s="33"/>
    </row>
    <row r="765" spans="1:28" x14ac:dyDescent="0.25">
      <c r="A765" t="s">
        <v>1828</v>
      </c>
      <c r="B765" t="s">
        <v>1829</v>
      </c>
      <c r="C765" t="s">
        <v>114</v>
      </c>
      <c r="D765" t="s">
        <v>1830</v>
      </c>
      <c r="E765">
        <v>3.44</v>
      </c>
      <c r="F765" t="s">
        <v>116</v>
      </c>
      <c r="G765" t="s">
        <v>3195</v>
      </c>
      <c r="H765">
        <v>5.7124355259957325</v>
      </c>
      <c r="I765" t="str">
        <f>IF(Inventory[[#This Row],[METAL]] = "925 Silver",  "7113.11.00"," 7113.19.00")</f>
        <v>7113.11.00</v>
      </c>
      <c r="J765" t="str">
        <f>IF(Inventory[[#This Row],[METAL]]= "925 Silver", "7113.11.10.00"," 7113.19.10.00")</f>
        <v>7113.11.10.00</v>
      </c>
      <c r="K765" t="str">
        <f>IF(Inventory[[#This Row],[METAL]] = "925 Silver",  "7113.11.00"," 7113.19.00")</f>
        <v>7113.11.00</v>
      </c>
      <c r="L765" s="106" t="str">
        <f>PROPER(Inventory[[#This Row],[METAL]] &amp; " " &amp; Inventory[[#This Row],[Item Type]])</f>
        <v>925 Silver Ring</v>
      </c>
      <c r="M765" s="106" t="str">
        <f>IFERROR(VLOOKUP(Inventory[[#This Row],[Short Description]],Map!$G$12:$H$32,2,FALSE), IF(F764 = "925 Silver", "7113.11.10.00", "7113.19.29.00"))</f>
        <v>7113.11.10.00</v>
      </c>
      <c r="N765" s="106" t="str">
        <f>Inventory[[#This Row],[ASIN]] &amp; " " &amp; Inventory[[#This Row],[Short Description]]</f>
        <v>B08C34BKFF Celtic Adjustable Feather Ring</v>
      </c>
      <c r="O765" s="33">
        <f>Inventory[[#This Row],[Total Price GBP]]/ EURtoGBP</f>
        <v>6.4842933896303858</v>
      </c>
      <c r="P765" s="33">
        <f>Inventory[[#This Row],[Total Price GBP]]/USDtoGBP</f>
        <v>7.8308000679875098</v>
      </c>
      <c r="Q765" s="33">
        <f>Inventory[[#This Row],[Total Price GBP]]/ CADtoGBP</f>
        <v>10.02387424435495</v>
      </c>
      <c r="R765" s="33">
        <f>Inventory[[#This Row],[Total Price GBP]]/AUDtoGBP</f>
        <v>10.26013996335177</v>
      </c>
      <c r="S765" s="33">
        <f>IFERROR(VLOOKUP(Inventory[[#This Row],[Assigned Item SKU]],skuQuantity[#All],2,FALSE),0)</f>
        <v>0</v>
      </c>
      <c r="T765" s="33" t="str">
        <f>PROPER(Inventory[[#This Row],[METAL]] &amp; " " &amp; Inventory[[#This Row],[Item Type]])</f>
        <v>925 Silver Ring</v>
      </c>
      <c r="U765" s="33">
        <f>Inventory[[#This Row],[Quantity]]*Inventory[[#This Row],[Weight (g)]]</f>
        <v>0</v>
      </c>
      <c r="V765" s="33">
        <f>Inventory[[#This Row],[Total Price GBP]]*Inventory[[#This Row],[Quantity]]</f>
        <v>0</v>
      </c>
      <c r="W765" s="33">
        <f>Inventory[[#This Row],[Total Cost GBP]]/EURtoGBP</f>
        <v>0</v>
      </c>
      <c r="X765" s="33">
        <f>Inventory[[#This Row],[Total Cost GBP]]/USDtoGBP</f>
        <v>0</v>
      </c>
      <c r="Y765" s="33">
        <f>Inventory[[#This Row],[Total Cost GBP]]/CADtoGBP</f>
        <v>0</v>
      </c>
      <c r="Z765" s="33">
        <f>Inventory[[#This Row],[Total Cost GBP]]*AUDtoGBP</f>
        <v>0</v>
      </c>
      <c r="AA765" s="33"/>
      <c r="AB765" s="33"/>
    </row>
    <row r="766" spans="1:28" x14ac:dyDescent="0.25">
      <c r="A766" t="s">
        <v>1831</v>
      </c>
      <c r="B766" t="s">
        <v>1832</v>
      </c>
      <c r="C766" t="s">
        <v>114</v>
      </c>
      <c r="D766" t="s">
        <v>1833</v>
      </c>
      <c r="E766">
        <v>3.74</v>
      </c>
      <c r="F766" t="s">
        <v>116</v>
      </c>
      <c r="G766" t="s">
        <v>3195</v>
      </c>
      <c r="H766">
        <v>5.5096261333147272</v>
      </c>
      <c r="I766" t="str">
        <f>IF(Inventory[[#This Row],[METAL]] = "925 Silver",  "7113.11.00"," 7113.19.00")</f>
        <v>7113.11.00</v>
      </c>
      <c r="J766" t="str">
        <f>IF(Inventory[[#This Row],[METAL]]= "925 Silver", "7113.11.10.00"," 7113.19.10.00")</f>
        <v>7113.11.10.00</v>
      </c>
      <c r="K766" t="str">
        <f>IF(Inventory[[#This Row],[METAL]] = "925 Silver",  "7113.11.00"," 7113.19.00")</f>
        <v>7113.11.00</v>
      </c>
      <c r="L766" s="106" t="str">
        <f>PROPER(Inventory[[#This Row],[METAL]] &amp; " " &amp; Inventory[[#This Row],[Item Type]])</f>
        <v>925 Silver Ring</v>
      </c>
      <c r="M766" s="106" t="str">
        <f>IFERROR(VLOOKUP(Inventory[[#This Row],[Short Description]],Map!$G$12:$H$32,2,FALSE), IF(F765 = "925 Silver", "7113.11.10.00", "7113.19.29.00"))</f>
        <v>7113.11.10.00</v>
      </c>
      <c r="N766" s="106" t="str">
        <f>Inventory[[#This Row],[ASIN]] &amp; " " &amp; Inventory[[#This Row],[Short Description]]</f>
        <v>B08C34VPKM Celtic Adjustable Interlace Ring</v>
      </c>
      <c r="O766" s="33">
        <f>Inventory[[#This Row],[Total Price GBP]]/ EURtoGBP</f>
        <v>6.2540806199051353</v>
      </c>
      <c r="P766" s="33">
        <f>Inventory[[#This Row],[Total Price GBP]]/USDtoGBP</f>
        <v>7.5527820844553295</v>
      </c>
      <c r="Q766" s="33">
        <f>Inventory[[#This Row],[Total Price GBP]]/ CADtoGBP</f>
        <v>9.6679952434354544</v>
      </c>
      <c r="R766" s="33">
        <f>Inventory[[#This Row],[Total Price GBP]]/AUDtoGBP</f>
        <v>9.8958727877626398</v>
      </c>
      <c r="S766" s="33">
        <f>IFERROR(VLOOKUP(Inventory[[#This Row],[Assigned Item SKU]],skuQuantity[#All],2,FALSE),0)</f>
        <v>0</v>
      </c>
      <c r="T766" s="33" t="str">
        <f>PROPER(Inventory[[#This Row],[METAL]] &amp; " " &amp; Inventory[[#This Row],[Item Type]])</f>
        <v>925 Silver Ring</v>
      </c>
      <c r="U766" s="33">
        <f>Inventory[[#This Row],[Quantity]]*Inventory[[#This Row],[Weight (g)]]</f>
        <v>0</v>
      </c>
      <c r="V766" s="33">
        <f>Inventory[[#This Row],[Total Price GBP]]*Inventory[[#This Row],[Quantity]]</f>
        <v>0</v>
      </c>
      <c r="W766" s="33">
        <f>Inventory[[#This Row],[Total Cost GBP]]/EURtoGBP</f>
        <v>0</v>
      </c>
      <c r="X766" s="33">
        <f>Inventory[[#This Row],[Total Cost GBP]]/USDtoGBP</f>
        <v>0</v>
      </c>
      <c r="Y766" s="33">
        <f>Inventory[[#This Row],[Total Cost GBP]]/CADtoGBP</f>
        <v>0</v>
      </c>
      <c r="Z766" s="33">
        <f>Inventory[[#This Row],[Total Cost GBP]]*AUDtoGBP</f>
        <v>0</v>
      </c>
      <c r="AA766" s="33"/>
      <c r="AB766" s="33"/>
    </row>
    <row r="767" spans="1:28" x14ac:dyDescent="0.25">
      <c r="A767" t="s">
        <v>1834</v>
      </c>
      <c r="B767" t="s">
        <v>1835</v>
      </c>
      <c r="C767" t="s">
        <v>114</v>
      </c>
      <c r="D767" t="s">
        <v>1836</v>
      </c>
      <c r="E767">
        <v>3.78</v>
      </c>
      <c r="F767" t="s">
        <v>116</v>
      </c>
      <c r="G767" t="s">
        <v>3195</v>
      </c>
      <c r="H767">
        <v>5.9558067972129383</v>
      </c>
      <c r="I767" t="str">
        <f>IF(Inventory[[#This Row],[METAL]] = "925 Silver",  "7113.11.00"," 7113.19.00")</f>
        <v>7113.11.00</v>
      </c>
      <c r="J767" t="str">
        <f>IF(Inventory[[#This Row],[METAL]]= "925 Silver", "7113.11.10.00"," 7113.19.10.00")</f>
        <v>7113.11.10.00</v>
      </c>
      <c r="K767" t="str">
        <f>IF(Inventory[[#This Row],[METAL]] = "925 Silver",  "7113.11.00"," 7113.19.00")</f>
        <v>7113.11.00</v>
      </c>
      <c r="L767" s="106" t="str">
        <f>PROPER(Inventory[[#This Row],[METAL]] &amp; " " &amp; Inventory[[#This Row],[Item Type]])</f>
        <v>925 Silver Ring</v>
      </c>
      <c r="M767" s="106" t="str">
        <f>IFERROR(VLOOKUP(Inventory[[#This Row],[Short Description]],Map!$G$12:$H$32,2,FALSE), IF(F766 = "925 Silver", "7113.11.10.00", "7113.19.29.00"))</f>
        <v>7113.11.10.00</v>
      </c>
      <c r="N767" s="106" t="str">
        <f>Inventory[[#This Row],[ASIN]] &amp; " " &amp; Inventory[[#This Row],[Short Description]]</f>
        <v>B08C35FS73 Celtic Adjustable Knot Ring</v>
      </c>
      <c r="O767" s="33">
        <f>Inventory[[#This Row],[Total Price GBP]]/ EURtoGBP</f>
        <v>6.7605487133006852</v>
      </c>
      <c r="P767" s="33">
        <f>Inventory[[#This Row],[Total Price GBP]]/USDtoGBP</f>
        <v>8.1644216482261243</v>
      </c>
      <c r="Q767" s="33">
        <f>Inventory[[#This Row],[Total Price GBP]]/ CADtoGBP</f>
        <v>10.450929045458345</v>
      </c>
      <c r="R767" s="33">
        <f>Inventory[[#This Row],[Total Price GBP]]/AUDtoGBP</f>
        <v>10.697260574058729</v>
      </c>
      <c r="S767" s="33">
        <f>IFERROR(VLOOKUP(Inventory[[#This Row],[Assigned Item SKU]],skuQuantity[#All],2,FALSE),0)</f>
        <v>0</v>
      </c>
      <c r="T767" s="33" t="str">
        <f>PROPER(Inventory[[#This Row],[METAL]] &amp; " " &amp; Inventory[[#This Row],[Item Type]])</f>
        <v>925 Silver Ring</v>
      </c>
      <c r="U767" s="33">
        <f>Inventory[[#This Row],[Quantity]]*Inventory[[#This Row],[Weight (g)]]</f>
        <v>0</v>
      </c>
      <c r="V767" s="33">
        <f>Inventory[[#This Row],[Total Price GBP]]*Inventory[[#This Row],[Quantity]]</f>
        <v>0</v>
      </c>
      <c r="W767" s="33">
        <f>Inventory[[#This Row],[Total Cost GBP]]/EURtoGBP</f>
        <v>0</v>
      </c>
      <c r="X767" s="33">
        <f>Inventory[[#This Row],[Total Cost GBP]]/USDtoGBP</f>
        <v>0</v>
      </c>
      <c r="Y767" s="33">
        <f>Inventory[[#This Row],[Total Cost GBP]]/CADtoGBP</f>
        <v>0</v>
      </c>
      <c r="Z767" s="33">
        <f>Inventory[[#This Row],[Total Cost GBP]]*AUDtoGBP</f>
        <v>0</v>
      </c>
      <c r="AA767" s="33"/>
      <c r="AB767" s="33"/>
    </row>
    <row r="768" spans="1:28" x14ac:dyDescent="0.25">
      <c r="A768" t="s">
        <v>1837</v>
      </c>
      <c r="B768" t="s">
        <v>1838</v>
      </c>
      <c r="C768" t="s">
        <v>114</v>
      </c>
      <c r="D768" t="s">
        <v>1839</v>
      </c>
      <c r="E768">
        <v>3.08</v>
      </c>
      <c r="F768" t="s">
        <v>116</v>
      </c>
      <c r="G768" t="s">
        <v>3195</v>
      </c>
      <c r="H768">
        <v>5.3068167406337228</v>
      </c>
      <c r="I768" t="str">
        <f>IF(Inventory[[#This Row],[METAL]] = "925 Silver",  "7113.11.00"," 7113.19.00")</f>
        <v>7113.11.00</v>
      </c>
      <c r="J768" t="str">
        <f>IF(Inventory[[#This Row],[METAL]]= "925 Silver", "7113.11.10.00"," 7113.19.10.00")</f>
        <v>7113.11.10.00</v>
      </c>
      <c r="K768" t="str">
        <f>IF(Inventory[[#This Row],[METAL]] = "925 Silver",  "7113.11.00"," 7113.19.00")</f>
        <v>7113.11.00</v>
      </c>
      <c r="L768" s="106" t="str">
        <f>PROPER(Inventory[[#This Row],[METAL]] &amp; " " &amp; Inventory[[#This Row],[Item Type]])</f>
        <v>925 Silver Ring</v>
      </c>
      <c r="M768" s="106" t="str">
        <f>IFERROR(VLOOKUP(Inventory[[#This Row],[Short Description]],Map!$G$12:$H$32,2,FALSE), IF(F767 = "925 Silver", "7113.11.10.00", "7113.19.29.00"))</f>
        <v>7113.11.10.00</v>
      </c>
      <c r="N768" s="106" t="str">
        <f>Inventory[[#This Row],[ASIN]] &amp; " " &amp; Inventory[[#This Row],[Short Description]]</f>
        <v>B08C34Z2NK Celtic Adjustable Shield Ring</v>
      </c>
      <c r="O768" s="33">
        <f>Inventory[[#This Row],[Total Price GBP]]/ EURtoGBP</f>
        <v>6.0238678501798857</v>
      </c>
      <c r="P768" s="33">
        <f>Inventory[[#This Row],[Total Price GBP]]/USDtoGBP</f>
        <v>7.274764100923151</v>
      </c>
      <c r="Q768" s="33">
        <f>Inventory[[#This Row],[Total Price GBP]]/ CADtoGBP</f>
        <v>9.3121162425159589</v>
      </c>
      <c r="R768" s="33">
        <f>Inventory[[#This Row],[Total Price GBP]]/AUDtoGBP</f>
        <v>9.5316056121735091</v>
      </c>
      <c r="S768" s="33">
        <f>IFERROR(VLOOKUP(Inventory[[#This Row],[Assigned Item SKU]],skuQuantity[#All],2,FALSE),0)</f>
        <v>0</v>
      </c>
      <c r="T768" s="33" t="str">
        <f>PROPER(Inventory[[#This Row],[METAL]] &amp; " " &amp; Inventory[[#This Row],[Item Type]])</f>
        <v>925 Silver Ring</v>
      </c>
      <c r="U768" s="33">
        <f>Inventory[[#This Row],[Quantity]]*Inventory[[#This Row],[Weight (g)]]</f>
        <v>0</v>
      </c>
      <c r="V768" s="33">
        <f>Inventory[[#This Row],[Total Price GBP]]*Inventory[[#This Row],[Quantity]]</f>
        <v>0</v>
      </c>
      <c r="W768" s="33">
        <f>Inventory[[#This Row],[Total Cost GBP]]/EURtoGBP</f>
        <v>0</v>
      </c>
      <c r="X768" s="33">
        <f>Inventory[[#This Row],[Total Cost GBP]]/USDtoGBP</f>
        <v>0</v>
      </c>
      <c r="Y768" s="33">
        <f>Inventory[[#This Row],[Total Cost GBP]]/CADtoGBP</f>
        <v>0</v>
      </c>
      <c r="Z768" s="33">
        <f>Inventory[[#This Row],[Total Cost GBP]]*AUDtoGBP</f>
        <v>0</v>
      </c>
      <c r="AA768" s="33"/>
      <c r="AB768" s="33"/>
    </row>
    <row r="769" spans="1:28" x14ac:dyDescent="0.25">
      <c r="A769" t="s">
        <v>1840</v>
      </c>
      <c r="B769" t="s">
        <v>1841</v>
      </c>
      <c r="C769" t="s">
        <v>114</v>
      </c>
      <c r="D769" t="s">
        <v>1842</v>
      </c>
      <c r="E769">
        <v>1.74</v>
      </c>
      <c r="F769" t="s">
        <v>116</v>
      </c>
      <c r="G769" t="s">
        <v>3195</v>
      </c>
      <c r="H769">
        <v>3.846589113330487</v>
      </c>
      <c r="I769" t="str">
        <f>IF(Inventory[[#This Row],[METAL]] = "925 Silver",  "7113.11.00"," 7113.19.00")</f>
        <v>7113.11.00</v>
      </c>
      <c r="J769" t="str">
        <f>IF(Inventory[[#This Row],[METAL]]= "925 Silver", "7113.11.10.00"," 7113.19.10.00")</f>
        <v>7113.11.10.00</v>
      </c>
      <c r="K769" t="str">
        <f>IF(Inventory[[#This Row],[METAL]] = "925 Silver",  "7113.11.00"," 7113.19.00")</f>
        <v>7113.11.00</v>
      </c>
      <c r="L769" s="106" t="str">
        <f>PROPER(Inventory[[#This Row],[METAL]] &amp; " " &amp; Inventory[[#This Row],[Item Type]])</f>
        <v>925 Silver Ring</v>
      </c>
      <c r="M769" s="106" t="str">
        <f>IFERROR(VLOOKUP(Inventory[[#This Row],[Short Description]],Map!$G$12:$H$32,2,FALSE), IF(F768 = "925 Silver", "7113.11.10.00", "7113.19.29.00"))</f>
        <v>7113.11.10.00</v>
      </c>
      <c r="N769" s="106" t="str">
        <f>Inventory[[#This Row],[ASIN]] &amp; " " &amp; Inventory[[#This Row],[Short Description]]</f>
        <v>B08C34PJMC Celtic Braid Ring - J</v>
      </c>
      <c r="O769" s="33">
        <f>Inventory[[#This Row],[Total Price GBP]]/ EURtoGBP</f>
        <v>4.366335908158085</v>
      </c>
      <c r="P769" s="33">
        <f>Inventory[[#This Row],[Total Price GBP]]/USDtoGBP</f>
        <v>5.2730346194914581</v>
      </c>
      <c r="Q769" s="33">
        <f>Inventory[[#This Row],[Total Price GBP]]/ CADtoGBP</f>
        <v>6.7497874358955903</v>
      </c>
      <c r="R769" s="33">
        <f>Inventory[[#This Row],[Total Price GBP]]/AUDtoGBP</f>
        <v>6.9088819479317598</v>
      </c>
      <c r="S769" s="33">
        <f>IFERROR(VLOOKUP(Inventory[[#This Row],[Assigned Item SKU]],skuQuantity[#All],2,FALSE),0)</f>
        <v>0</v>
      </c>
      <c r="T769" s="33" t="str">
        <f>PROPER(Inventory[[#This Row],[METAL]] &amp; " " &amp; Inventory[[#This Row],[Item Type]])</f>
        <v>925 Silver Ring</v>
      </c>
      <c r="U769" s="33">
        <f>Inventory[[#This Row],[Quantity]]*Inventory[[#This Row],[Weight (g)]]</f>
        <v>0</v>
      </c>
      <c r="V769" s="33">
        <f>Inventory[[#This Row],[Total Price GBP]]*Inventory[[#This Row],[Quantity]]</f>
        <v>0</v>
      </c>
      <c r="W769" s="33">
        <f>Inventory[[#This Row],[Total Cost GBP]]/EURtoGBP</f>
        <v>0</v>
      </c>
      <c r="X769" s="33">
        <f>Inventory[[#This Row],[Total Cost GBP]]/USDtoGBP</f>
        <v>0</v>
      </c>
      <c r="Y769" s="33">
        <f>Inventory[[#This Row],[Total Cost GBP]]/CADtoGBP</f>
        <v>0</v>
      </c>
      <c r="Z769" s="33">
        <f>Inventory[[#This Row],[Total Cost GBP]]*AUDtoGBP</f>
        <v>0</v>
      </c>
      <c r="AA769" s="33"/>
      <c r="AB769" s="33"/>
    </row>
    <row r="770" spans="1:28" x14ac:dyDescent="0.25">
      <c r="A770" t="s">
        <v>1843</v>
      </c>
      <c r="B770" t="s">
        <v>1844</v>
      </c>
      <c r="C770" t="s">
        <v>114</v>
      </c>
      <c r="D770" t="s">
        <v>1845</v>
      </c>
      <c r="E770">
        <v>1.79</v>
      </c>
      <c r="F770" t="s">
        <v>116</v>
      </c>
      <c r="G770" t="s">
        <v>3195</v>
      </c>
      <c r="H770">
        <v>3.846589113330487</v>
      </c>
      <c r="I770" t="str">
        <f>IF(Inventory[[#This Row],[METAL]] = "925 Silver",  "7113.11.00"," 7113.19.00")</f>
        <v>7113.11.00</v>
      </c>
      <c r="J770" t="str">
        <f>IF(Inventory[[#This Row],[METAL]]= "925 Silver", "7113.11.10.00"," 7113.19.10.00")</f>
        <v>7113.11.10.00</v>
      </c>
      <c r="K770" t="str">
        <f>IF(Inventory[[#This Row],[METAL]] = "925 Silver",  "7113.11.00"," 7113.19.00")</f>
        <v>7113.11.00</v>
      </c>
      <c r="L770" s="106" t="str">
        <f>PROPER(Inventory[[#This Row],[METAL]] &amp; " " &amp; Inventory[[#This Row],[Item Type]])</f>
        <v>925 Silver Ring</v>
      </c>
      <c r="M770" s="106" t="str">
        <f>IFERROR(VLOOKUP(Inventory[[#This Row],[Short Description]],Map!$G$12:$H$32,2,FALSE), IF(F769 = "925 Silver", "7113.11.10.00", "7113.19.29.00"))</f>
        <v>7113.11.10.00</v>
      </c>
      <c r="N770" s="106" t="str">
        <f>Inventory[[#This Row],[ASIN]] &amp; " " &amp; Inventory[[#This Row],[Short Description]]</f>
        <v>B08C34DGJD Celtic Braid Ring - L</v>
      </c>
      <c r="O770" s="33">
        <f>Inventory[[#This Row],[Total Price GBP]]/ EURtoGBP</f>
        <v>4.366335908158085</v>
      </c>
      <c r="P770" s="33">
        <f>Inventory[[#This Row],[Total Price GBP]]/USDtoGBP</f>
        <v>5.2730346194914581</v>
      </c>
      <c r="Q770" s="33">
        <f>Inventory[[#This Row],[Total Price GBP]]/ CADtoGBP</f>
        <v>6.7497874358955903</v>
      </c>
      <c r="R770" s="33">
        <f>Inventory[[#This Row],[Total Price GBP]]/AUDtoGBP</f>
        <v>6.9088819479317598</v>
      </c>
      <c r="S770" s="33">
        <f>IFERROR(VLOOKUP(Inventory[[#This Row],[Assigned Item SKU]],skuQuantity[#All],2,FALSE),0)</f>
        <v>0</v>
      </c>
      <c r="T770" s="33" t="str">
        <f>PROPER(Inventory[[#This Row],[METAL]] &amp; " " &amp; Inventory[[#This Row],[Item Type]])</f>
        <v>925 Silver Ring</v>
      </c>
      <c r="U770" s="33">
        <f>Inventory[[#This Row],[Quantity]]*Inventory[[#This Row],[Weight (g)]]</f>
        <v>0</v>
      </c>
      <c r="V770" s="33">
        <f>Inventory[[#This Row],[Total Price GBP]]*Inventory[[#This Row],[Quantity]]</f>
        <v>0</v>
      </c>
      <c r="W770" s="33">
        <f>Inventory[[#This Row],[Total Cost GBP]]/EURtoGBP</f>
        <v>0</v>
      </c>
      <c r="X770" s="33">
        <f>Inventory[[#This Row],[Total Cost GBP]]/USDtoGBP</f>
        <v>0</v>
      </c>
      <c r="Y770" s="33">
        <f>Inventory[[#This Row],[Total Cost GBP]]/CADtoGBP</f>
        <v>0</v>
      </c>
      <c r="Z770" s="33">
        <f>Inventory[[#This Row],[Total Cost GBP]]*AUDtoGBP</f>
        <v>0</v>
      </c>
      <c r="AA770" s="33"/>
      <c r="AB770" s="33"/>
    </row>
    <row r="771" spans="1:28" x14ac:dyDescent="0.25">
      <c r="A771" t="s">
        <v>1846</v>
      </c>
      <c r="B771" t="s">
        <v>1847</v>
      </c>
      <c r="C771" t="s">
        <v>114</v>
      </c>
      <c r="D771" t="s">
        <v>1848</v>
      </c>
      <c r="E771">
        <v>1.93</v>
      </c>
      <c r="F771" t="s">
        <v>116</v>
      </c>
      <c r="G771" t="s">
        <v>3195</v>
      </c>
      <c r="H771">
        <v>3.846589113330487</v>
      </c>
      <c r="I771" t="str">
        <f>IF(Inventory[[#This Row],[METAL]] = "925 Silver",  "7113.11.00"," 7113.19.00")</f>
        <v>7113.11.00</v>
      </c>
      <c r="J771" t="str">
        <f>IF(Inventory[[#This Row],[METAL]]= "925 Silver", "7113.11.10.00"," 7113.19.10.00")</f>
        <v>7113.11.10.00</v>
      </c>
      <c r="K771" t="str">
        <f>IF(Inventory[[#This Row],[METAL]] = "925 Silver",  "7113.11.00"," 7113.19.00")</f>
        <v>7113.11.00</v>
      </c>
      <c r="L771" s="106" t="str">
        <f>PROPER(Inventory[[#This Row],[METAL]] &amp; " " &amp; Inventory[[#This Row],[Item Type]])</f>
        <v>925 Silver Ring</v>
      </c>
      <c r="M771" s="106" t="str">
        <f>IFERROR(VLOOKUP(Inventory[[#This Row],[Short Description]],Map!$G$12:$H$32,2,FALSE), IF(F770 = "925 Silver", "7113.11.10.00", "7113.19.29.00"))</f>
        <v>7113.11.10.00</v>
      </c>
      <c r="N771" s="106" t="str">
        <f>Inventory[[#This Row],[ASIN]] &amp; " " &amp; Inventory[[#This Row],[Short Description]]</f>
        <v>B08C35VZK9 Celtic Braid Ring - M</v>
      </c>
      <c r="O771" s="33">
        <f>Inventory[[#This Row],[Total Price GBP]]/ EURtoGBP</f>
        <v>4.366335908158085</v>
      </c>
      <c r="P771" s="33">
        <f>Inventory[[#This Row],[Total Price GBP]]/USDtoGBP</f>
        <v>5.2730346194914581</v>
      </c>
      <c r="Q771" s="33">
        <f>Inventory[[#This Row],[Total Price GBP]]/ CADtoGBP</f>
        <v>6.7497874358955903</v>
      </c>
      <c r="R771" s="33">
        <f>Inventory[[#This Row],[Total Price GBP]]/AUDtoGBP</f>
        <v>6.9088819479317598</v>
      </c>
      <c r="S771" s="33">
        <f>IFERROR(VLOOKUP(Inventory[[#This Row],[Assigned Item SKU]],skuQuantity[#All],2,FALSE),0)</f>
        <v>0</v>
      </c>
      <c r="T771" s="33" t="str">
        <f>PROPER(Inventory[[#This Row],[METAL]] &amp; " " &amp; Inventory[[#This Row],[Item Type]])</f>
        <v>925 Silver Ring</v>
      </c>
      <c r="U771" s="33">
        <f>Inventory[[#This Row],[Quantity]]*Inventory[[#This Row],[Weight (g)]]</f>
        <v>0</v>
      </c>
      <c r="V771" s="33">
        <f>Inventory[[#This Row],[Total Price GBP]]*Inventory[[#This Row],[Quantity]]</f>
        <v>0</v>
      </c>
      <c r="W771" s="33">
        <f>Inventory[[#This Row],[Total Cost GBP]]/EURtoGBP</f>
        <v>0</v>
      </c>
      <c r="X771" s="33">
        <f>Inventory[[#This Row],[Total Cost GBP]]/USDtoGBP</f>
        <v>0</v>
      </c>
      <c r="Y771" s="33">
        <f>Inventory[[#This Row],[Total Cost GBP]]/CADtoGBP</f>
        <v>0</v>
      </c>
      <c r="Z771" s="33">
        <f>Inventory[[#This Row],[Total Cost GBP]]*AUDtoGBP</f>
        <v>0</v>
      </c>
      <c r="AA771" s="33"/>
      <c r="AB771" s="33"/>
    </row>
    <row r="772" spans="1:28" x14ac:dyDescent="0.25">
      <c r="A772" t="s">
        <v>1849</v>
      </c>
      <c r="B772" t="s">
        <v>1850</v>
      </c>
      <c r="C772" t="s">
        <v>114</v>
      </c>
      <c r="D772" t="s">
        <v>1851</v>
      </c>
      <c r="E772">
        <v>1.95</v>
      </c>
      <c r="F772" t="s">
        <v>116</v>
      </c>
      <c r="G772" t="s">
        <v>3195</v>
      </c>
      <c r="H772">
        <v>3.846589113330487</v>
      </c>
      <c r="I772" t="str">
        <f>IF(Inventory[[#This Row],[METAL]] = "925 Silver",  "7113.11.00"," 7113.19.00")</f>
        <v>7113.11.00</v>
      </c>
      <c r="J772" t="str">
        <f>IF(Inventory[[#This Row],[METAL]]= "925 Silver", "7113.11.10.00"," 7113.19.10.00")</f>
        <v>7113.11.10.00</v>
      </c>
      <c r="K772" t="str">
        <f>IF(Inventory[[#This Row],[METAL]] = "925 Silver",  "7113.11.00"," 7113.19.00")</f>
        <v>7113.11.00</v>
      </c>
      <c r="L772" s="106" t="str">
        <f>PROPER(Inventory[[#This Row],[METAL]] &amp; " " &amp; Inventory[[#This Row],[Item Type]])</f>
        <v>925 Silver Ring</v>
      </c>
      <c r="M772" s="106" t="str">
        <f>IFERROR(VLOOKUP(Inventory[[#This Row],[Short Description]],Map!$G$12:$H$32,2,FALSE), IF(F771 = "925 Silver", "7113.11.10.00", "7113.19.29.00"))</f>
        <v>7113.11.10.00</v>
      </c>
      <c r="N772" s="106" t="str">
        <f>Inventory[[#This Row],[ASIN]] &amp; " " &amp; Inventory[[#This Row],[Short Description]]</f>
        <v>B08C34NJ4G Celtic Braid Ring - N</v>
      </c>
      <c r="O772" s="33">
        <f>Inventory[[#This Row],[Total Price GBP]]/ EURtoGBP</f>
        <v>4.366335908158085</v>
      </c>
      <c r="P772" s="33">
        <f>Inventory[[#This Row],[Total Price GBP]]/USDtoGBP</f>
        <v>5.2730346194914581</v>
      </c>
      <c r="Q772" s="33">
        <f>Inventory[[#This Row],[Total Price GBP]]/ CADtoGBP</f>
        <v>6.7497874358955903</v>
      </c>
      <c r="R772" s="33">
        <f>Inventory[[#This Row],[Total Price GBP]]/AUDtoGBP</f>
        <v>6.9088819479317598</v>
      </c>
      <c r="S772" s="33">
        <f>IFERROR(VLOOKUP(Inventory[[#This Row],[Assigned Item SKU]],skuQuantity[#All],2,FALSE),0)</f>
        <v>0</v>
      </c>
      <c r="T772" s="33" t="str">
        <f>PROPER(Inventory[[#This Row],[METAL]] &amp; " " &amp; Inventory[[#This Row],[Item Type]])</f>
        <v>925 Silver Ring</v>
      </c>
      <c r="U772" s="33">
        <f>Inventory[[#This Row],[Quantity]]*Inventory[[#This Row],[Weight (g)]]</f>
        <v>0</v>
      </c>
      <c r="V772" s="33">
        <f>Inventory[[#This Row],[Total Price GBP]]*Inventory[[#This Row],[Quantity]]</f>
        <v>0</v>
      </c>
      <c r="W772" s="33">
        <f>Inventory[[#This Row],[Total Cost GBP]]/EURtoGBP</f>
        <v>0</v>
      </c>
      <c r="X772" s="33">
        <f>Inventory[[#This Row],[Total Cost GBP]]/USDtoGBP</f>
        <v>0</v>
      </c>
      <c r="Y772" s="33">
        <f>Inventory[[#This Row],[Total Cost GBP]]/CADtoGBP</f>
        <v>0</v>
      </c>
      <c r="Z772" s="33">
        <f>Inventory[[#This Row],[Total Cost GBP]]*AUDtoGBP</f>
        <v>0</v>
      </c>
      <c r="AA772" s="33"/>
      <c r="AB772" s="33"/>
    </row>
    <row r="773" spans="1:28" x14ac:dyDescent="0.25">
      <c r="A773" t="s">
        <v>1852</v>
      </c>
      <c r="B773" t="s">
        <v>1853</v>
      </c>
      <c r="C773" t="s">
        <v>114</v>
      </c>
      <c r="D773" t="s">
        <v>1854</v>
      </c>
      <c r="E773">
        <v>1.9</v>
      </c>
      <c r="F773" t="s">
        <v>116</v>
      </c>
      <c r="G773" t="s">
        <v>3195</v>
      </c>
      <c r="H773">
        <v>3.846589113330487</v>
      </c>
      <c r="I773" t="str">
        <f>IF(Inventory[[#This Row],[METAL]] = "925 Silver",  "7113.11.00"," 7113.19.00")</f>
        <v>7113.11.00</v>
      </c>
      <c r="J773" t="str">
        <f>IF(Inventory[[#This Row],[METAL]]= "925 Silver", "7113.11.10.00"," 7113.19.10.00")</f>
        <v>7113.11.10.00</v>
      </c>
      <c r="K773" t="str">
        <f>IF(Inventory[[#This Row],[METAL]] = "925 Silver",  "7113.11.00"," 7113.19.00")</f>
        <v>7113.11.00</v>
      </c>
      <c r="L773" s="106" t="str">
        <f>PROPER(Inventory[[#This Row],[METAL]] &amp; " " &amp; Inventory[[#This Row],[Item Type]])</f>
        <v>925 Silver Ring</v>
      </c>
      <c r="M773" s="106" t="str">
        <f>IFERROR(VLOOKUP(Inventory[[#This Row],[Short Description]],Map!$G$12:$H$32,2,FALSE), IF(F772 = "925 Silver", "7113.11.10.00", "7113.19.29.00"))</f>
        <v>7113.11.10.00</v>
      </c>
      <c r="N773" s="106" t="str">
        <f>Inventory[[#This Row],[ASIN]] &amp; " " &amp; Inventory[[#This Row],[Short Description]]</f>
        <v>B08C35SP74 Celtic Braid Ring - O</v>
      </c>
      <c r="O773" s="33">
        <f>Inventory[[#This Row],[Total Price GBP]]/ EURtoGBP</f>
        <v>4.366335908158085</v>
      </c>
      <c r="P773" s="33">
        <f>Inventory[[#This Row],[Total Price GBP]]/USDtoGBP</f>
        <v>5.2730346194914581</v>
      </c>
      <c r="Q773" s="33">
        <f>Inventory[[#This Row],[Total Price GBP]]/ CADtoGBP</f>
        <v>6.7497874358955903</v>
      </c>
      <c r="R773" s="33">
        <f>Inventory[[#This Row],[Total Price GBP]]/AUDtoGBP</f>
        <v>6.9088819479317598</v>
      </c>
      <c r="S773" s="33">
        <f>IFERROR(VLOOKUP(Inventory[[#This Row],[Assigned Item SKU]],skuQuantity[#All],2,FALSE),0)</f>
        <v>0</v>
      </c>
      <c r="T773" s="33" t="str">
        <f>PROPER(Inventory[[#This Row],[METAL]] &amp; " " &amp; Inventory[[#This Row],[Item Type]])</f>
        <v>925 Silver Ring</v>
      </c>
      <c r="U773" s="33">
        <f>Inventory[[#This Row],[Quantity]]*Inventory[[#This Row],[Weight (g)]]</f>
        <v>0</v>
      </c>
      <c r="V773" s="33">
        <f>Inventory[[#This Row],[Total Price GBP]]*Inventory[[#This Row],[Quantity]]</f>
        <v>0</v>
      </c>
      <c r="W773" s="33">
        <f>Inventory[[#This Row],[Total Cost GBP]]/EURtoGBP</f>
        <v>0</v>
      </c>
      <c r="X773" s="33">
        <f>Inventory[[#This Row],[Total Cost GBP]]/USDtoGBP</f>
        <v>0</v>
      </c>
      <c r="Y773" s="33">
        <f>Inventory[[#This Row],[Total Cost GBP]]/CADtoGBP</f>
        <v>0</v>
      </c>
      <c r="Z773" s="33">
        <f>Inventory[[#This Row],[Total Cost GBP]]*AUDtoGBP</f>
        <v>0</v>
      </c>
      <c r="AA773" s="33"/>
      <c r="AB773" s="33"/>
    </row>
    <row r="774" spans="1:28" x14ac:dyDescent="0.25">
      <c r="A774" t="s">
        <v>1855</v>
      </c>
      <c r="B774" t="s">
        <v>1856</v>
      </c>
      <c r="C774" t="s">
        <v>114</v>
      </c>
      <c r="D774" t="s">
        <v>1857</v>
      </c>
      <c r="E774">
        <v>2.0699999999999998</v>
      </c>
      <c r="F774" t="s">
        <v>116</v>
      </c>
      <c r="G774" t="s">
        <v>3195</v>
      </c>
      <c r="H774">
        <v>3.846589113330487</v>
      </c>
      <c r="I774" t="str">
        <f>IF(Inventory[[#This Row],[METAL]] = "925 Silver",  "7113.11.00"," 7113.19.00")</f>
        <v>7113.11.00</v>
      </c>
      <c r="J774" t="str">
        <f>IF(Inventory[[#This Row],[METAL]]= "925 Silver", "7113.11.10.00"," 7113.19.10.00")</f>
        <v>7113.11.10.00</v>
      </c>
      <c r="K774" t="str">
        <f>IF(Inventory[[#This Row],[METAL]] = "925 Silver",  "7113.11.00"," 7113.19.00")</f>
        <v>7113.11.00</v>
      </c>
      <c r="L774" s="106" t="str">
        <f>PROPER(Inventory[[#This Row],[METAL]] &amp; " " &amp; Inventory[[#This Row],[Item Type]])</f>
        <v>925 Silver Ring</v>
      </c>
      <c r="M774" s="106" t="str">
        <f>IFERROR(VLOOKUP(Inventory[[#This Row],[Short Description]],Map!$G$12:$H$32,2,FALSE), IF(F773 = "925 Silver", "7113.11.10.00", "7113.19.29.00"))</f>
        <v>7113.11.10.00</v>
      </c>
      <c r="N774" s="106" t="str">
        <f>Inventory[[#This Row],[ASIN]] &amp; " " &amp; Inventory[[#This Row],[Short Description]]</f>
        <v>B08C348HVN Celtic Braid Ring - Q</v>
      </c>
      <c r="O774" s="33">
        <f>Inventory[[#This Row],[Total Price GBP]]/ EURtoGBP</f>
        <v>4.366335908158085</v>
      </c>
      <c r="P774" s="33">
        <f>Inventory[[#This Row],[Total Price GBP]]/USDtoGBP</f>
        <v>5.2730346194914581</v>
      </c>
      <c r="Q774" s="33">
        <f>Inventory[[#This Row],[Total Price GBP]]/ CADtoGBP</f>
        <v>6.7497874358955903</v>
      </c>
      <c r="R774" s="33">
        <f>Inventory[[#This Row],[Total Price GBP]]/AUDtoGBP</f>
        <v>6.9088819479317598</v>
      </c>
      <c r="S774" s="33">
        <f>IFERROR(VLOOKUP(Inventory[[#This Row],[Assigned Item SKU]],skuQuantity[#All],2,FALSE),0)</f>
        <v>0</v>
      </c>
      <c r="T774" s="33" t="str">
        <f>PROPER(Inventory[[#This Row],[METAL]] &amp; " " &amp; Inventory[[#This Row],[Item Type]])</f>
        <v>925 Silver Ring</v>
      </c>
      <c r="U774" s="33">
        <f>Inventory[[#This Row],[Quantity]]*Inventory[[#This Row],[Weight (g)]]</f>
        <v>0</v>
      </c>
      <c r="V774" s="33">
        <f>Inventory[[#This Row],[Total Price GBP]]*Inventory[[#This Row],[Quantity]]</f>
        <v>0</v>
      </c>
      <c r="W774" s="33">
        <f>Inventory[[#This Row],[Total Cost GBP]]/EURtoGBP</f>
        <v>0</v>
      </c>
      <c r="X774" s="33">
        <f>Inventory[[#This Row],[Total Cost GBP]]/USDtoGBP</f>
        <v>0</v>
      </c>
      <c r="Y774" s="33">
        <f>Inventory[[#This Row],[Total Cost GBP]]/CADtoGBP</f>
        <v>0</v>
      </c>
      <c r="Z774" s="33">
        <f>Inventory[[#This Row],[Total Cost GBP]]*AUDtoGBP</f>
        <v>0</v>
      </c>
      <c r="AA774" s="33"/>
      <c r="AB774" s="33"/>
    </row>
    <row r="775" spans="1:28" x14ac:dyDescent="0.25">
      <c r="A775" t="s">
        <v>1858</v>
      </c>
      <c r="B775" t="s">
        <v>1859</v>
      </c>
      <c r="C775" t="s">
        <v>114</v>
      </c>
      <c r="D775" t="s">
        <v>1860</v>
      </c>
      <c r="E775">
        <v>1.58</v>
      </c>
      <c r="F775" t="s">
        <v>116</v>
      </c>
      <c r="G775" t="s">
        <v>3195</v>
      </c>
      <c r="H775">
        <v>3.9682747489390913</v>
      </c>
      <c r="I775" t="str">
        <f>IF(Inventory[[#This Row],[METAL]] = "925 Silver",  "7113.11.00"," 7113.19.00")</f>
        <v>7113.11.00</v>
      </c>
      <c r="J775" t="str">
        <f>IF(Inventory[[#This Row],[METAL]]= "925 Silver", "7113.11.10.00"," 7113.19.10.00")</f>
        <v>7113.11.10.00</v>
      </c>
      <c r="K775" t="str">
        <f>IF(Inventory[[#This Row],[METAL]] = "925 Silver",  "7113.11.00"," 7113.19.00")</f>
        <v>7113.11.00</v>
      </c>
      <c r="L775" s="106" t="str">
        <f>PROPER(Inventory[[#This Row],[METAL]] &amp; " " &amp; Inventory[[#This Row],[Item Type]])</f>
        <v>925 Silver Ring</v>
      </c>
      <c r="M775" s="106" t="str">
        <f>IFERROR(VLOOKUP(Inventory[[#This Row],[Short Description]],Map!$G$12:$H$32,2,FALSE), IF(F774 = "925 Silver", "7113.11.10.00", "7113.19.29.00"))</f>
        <v>7113.11.10.00</v>
      </c>
      <c r="N775" s="106" t="str">
        <f>Inventory[[#This Row],[ASIN]] &amp; " " &amp; Inventory[[#This Row],[Short Description]]</f>
        <v>B08C32SND1 Ring with CZ - J</v>
      </c>
      <c r="O775" s="33">
        <f>Inventory[[#This Row],[Total Price GBP]]/ EURtoGBP</f>
        <v>4.504463569993236</v>
      </c>
      <c r="P775" s="33">
        <f>Inventory[[#This Row],[Total Price GBP]]/USDtoGBP</f>
        <v>5.4398454096107676</v>
      </c>
      <c r="Q775" s="33">
        <f>Inventory[[#This Row],[Total Price GBP]]/ CADtoGBP</f>
        <v>6.9633148364472905</v>
      </c>
      <c r="R775" s="33">
        <f>Inventory[[#This Row],[Total Price GBP]]/AUDtoGBP</f>
        <v>7.1274422532852411</v>
      </c>
      <c r="S775" s="33">
        <f>IFERROR(VLOOKUP(Inventory[[#This Row],[Assigned Item SKU]],skuQuantity[#All],2,FALSE),0)</f>
        <v>0</v>
      </c>
      <c r="T775" s="33" t="str">
        <f>PROPER(Inventory[[#This Row],[METAL]] &amp; " " &amp; Inventory[[#This Row],[Item Type]])</f>
        <v>925 Silver Ring</v>
      </c>
      <c r="U775" s="33">
        <f>Inventory[[#This Row],[Quantity]]*Inventory[[#This Row],[Weight (g)]]</f>
        <v>0</v>
      </c>
      <c r="V775" s="33">
        <f>Inventory[[#This Row],[Total Price GBP]]*Inventory[[#This Row],[Quantity]]</f>
        <v>0</v>
      </c>
      <c r="W775" s="33">
        <f>Inventory[[#This Row],[Total Cost GBP]]/EURtoGBP</f>
        <v>0</v>
      </c>
      <c r="X775" s="33">
        <f>Inventory[[#This Row],[Total Cost GBP]]/USDtoGBP</f>
        <v>0</v>
      </c>
      <c r="Y775" s="33">
        <f>Inventory[[#This Row],[Total Cost GBP]]/CADtoGBP</f>
        <v>0</v>
      </c>
      <c r="Z775" s="33">
        <f>Inventory[[#This Row],[Total Cost GBP]]*AUDtoGBP</f>
        <v>0</v>
      </c>
      <c r="AA775" s="33"/>
      <c r="AB775" s="33"/>
    </row>
    <row r="776" spans="1:28" x14ac:dyDescent="0.25">
      <c r="A776" t="s">
        <v>1861</v>
      </c>
      <c r="B776" t="s">
        <v>1862</v>
      </c>
      <c r="C776" t="s">
        <v>114</v>
      </c>
      <c r="D776" t="s">
        <v>1863</v>
      </c>
      <c r="E776">
        <v>1.65</v>
      </c>
      <c r="F776" t="s">
        <v>116</v>
      </c>
      <c r="G776" t="s">
        <v>3195</v>
      </c>
      <c r="H776">
        <v>3.9682747489390913</v>
      </c>
      <c r="I776" t="str">
        <f>IF(Inventory[[#This Row],[METAL]] = "925 Silver",  "7113.11.00"," 7113.19.00")</f>
        <v>7113.11.00</v>
      </c>
      <c r="J776" t="str">
        <f>IF(Inventory[[#This Row],[METAL]]= "925 Silver", "7113.11.10.00"," 7113.19.10.00")</f>
        <v>7113.11.10.00</v>
      </c>
      <c r="K776" t="str">
        <f>IF(Inventory[[#This Row],[METAL]] = "925 Silver",  "7113.11.00"," 7113.19.00")</f>
        <v>7113.11.00</v>
      </c>
      <c r="L776" s="106" t="str">
        <f>PROPER(Inventory[[#This Row],[METAL]] &amp; " " &amp; Inventory[[#This Row],[Item Type]])</f>
        <v>925 Silver Ring</v>
      </c>
      <c r="M776" s="106" t="str">
        <f>IFERROR(VLOOKUP(Inventory[[#This Row],[Short Description]],Map!$G$12:$H$32,2,FALSE), IF(F775 = "925 Silver", "7113.11.10.00", "7113.19.29.00"))</f>
        <v>7113.11.10.00</v>
      </c>
      <c r="N776" s="106" t="str">
        <f>Inventory[[#This Row],[ASIN]] &amp; " " &amp; Inventory[[#This Row],[Short Description]]</f>
        <v>B08C34MCWL Ring with CZ - L</v>
      </c>
      <c r="O776" s="33">
        <f>Inventory[[#This Row],[Total Price GBP]]/ EURtoGBP</f>
        <v>4.504463569993236</v>
      </c>
      <c r="P776" s="33">
        <f>Inventory[[#This Row],[Total Price GBP]]/USDtoGBP</f>
        <v>5.4398454096107676</v>
      </c>
      <c r="Q776" s="33">
        <f>Inventory[[#This Row],[Total Price GBP]]/ CADtoGBP</f>
        <v>6.9633148364472905</v>
      </c>
      <c r="R776" s="33">
        <f>Inventory[[#This Row],[Total Price GBP]]/AUDtoGBP</f>
        <v>7.1274422532852411</v>
      </c>
      <c r="S776" s="33">
        <f>IFERROR(VLOOKUP(Inventory[[#This Row],[Assigned Item SKU]],skuQuantity[#All],2,FALSE),0)</f>
        <v>0</v>
      </c>
      <c r="T776" s="33" t="str">
        <f>PROPER(Inventory[[#This Row],[METAL]] &amp; " " &amp; Inventory[[#This Row],[Item Type]])</f>
        <v>925 Silver Ring</v>
      </c>
      <c r="U776" s="33">
        <f>Inventory[[#This Row],[Quantity]]*Inventory[[#This Row],[Weight (g)]]</f>
        <v>0</v>
      </c>
      <c r="V776" s="33">
        <f>Inventory[[#This Row],[Total Price GBP]]*Inventory[[#This Row],[Quantity]]</f>
        <v>0</v>
      </c>
      <c r="W776" s="33">
        <f>Inventory[[#This Row],[Total Cost GBP]]/EURtoGBP</f>
        <v>0</v>
      </c>
      <c r="X776" s="33">
        <f>Inventory[[#This Row],[Total Cost GBP]]/USDtoGBP</f>
        <v>0</v>
      </c>
      <c r="Y776" s="33">
        <f>Inventory[[#This Row],[Total Cost GBP]]/CADtoGBP</f>
        <v>0</v>
      </c>
      <c r="Z776" s="33">
        <f>Inventory[[#This Row],[Total Cost GBP]]*AUDtoGBP</f>
        <v>0</v>
      </c>
      <c r="AA776" s="33"/>
      <c r="AB776" s="33"/>
    </row>
    <row r="777" spans="1:28" x14ac:dyDescent="0.25">
      <c r="A777" t="s">
        <v>1864</v>
      </c>
      <c r="B777" t="s">
        <v>1865</v>
      </c>
      <c r="C777" t="s">
        <v>114</v>
      </c>
      <c r="D777" t="s">
        <v>1866</v>
      </c>
      <c r="E777">
        <v>1.58</v>
      </c>
      <c r="F777" t="s">
        <v>116</v>
      </c>
      <c r="G777" t="s">
        <v>3195</v>
      </c>
      <c r="H777">
        <v>3.9682747489390913</v>
      </c>
      <c r="I777" t="str">
        <f>IF(Inventory[[#This Row],[METAL]] = "925 Silver",  "7113.11.00"," 7113.19.00")</f>
        <v>7113.11.00</v>
      </c>
      <c r="J777" t="str">
        <f>IF(Inventory[[#This Row],[METAL]]= "925 Silver", "7113.11.10.00"," 7113.19.10.00")</f>
        <v>7113.11.10.00</v>
      </c>
      <c r="K777" t="str">
        <f>IF(Inventory[[#This Row],[METAL]] = "925 Silver",  "7113.11.00"," 7113.19.00")</f>
        <v>7113.11.00</v>
      </c>
      <c r="L777" s="106" t="str">
        <f>PROPER(Inventory[[#This Row],[METAL]] &amp; " " &amp; Inventory[[#This Row],[Item Type]])</f>
        <v>925 Silver Ring</v>
      </c>
      <c r="M777" s="106" t="str">
        <f>IFERROR(VLOOKUP(Inventory[[#This Row],[Short Description]],Map!$G$12:$H$32,2,FALSE), IF(F776 = "925 Silver", "7113.11.10.00", "7113.19.29.00"))</f>
        <v>7113.11.10.00</v>
      </c>
      <c r="N777" s="106" t="str">
        <f>Inventory[[#This Row],[ASIN]] &amp; " " &amp; Inventory[[#This Row],[Short Description]]</f>
        <v>B08C34P7W7 Ring with CZ - M</v>
      </c>
      <c r="O777" s="33">
        <f>Inventory[[#This Row],[Total Price GBP]]/ EURtoGBP</f>
        <v>4.504463569993236</v>
      </c>
      <c r="P777" s="33">
        <f>Inventory[[#This Row],[Total Price GBP]]/USDtoGBP</f>
        <v>5.4398454096107676</v>
      </c>
      <c r="Q777" s="33">
        <f>Inventory[[#This Row],[Total Price GBP]]/ CADtoGBP</f>
        <v>6.9633148364472905</v>
      </c>
      <c r="R777" s="33">
        <f>Inventory[[#This Row],[Total Price GBP]]/AUDtoGBP</f>
        <v>7.1274422532852411</v>
      </c>
      <c r="S777" s="33">
        <f>IFERROR(VLOOKUP(Inventory[[#This Row],[Assigned Item SKU]],skuQuantity[#All],2,FALSE),0)</f>
        <v>0</v>
      </c>
      <c r="T777" s="33" t="str">
        <f>PROPER(Inventory[[#This Row],[METAL]] &amp; " " &amp; Inventory[[#This Row],[Item Type]])</f>
        <v>925 Silver Ring</v>
      </c>
      <c r="U777" s="33">
        <f>Inventory[[#This Row],[Quantity]]*Inventory[[#This Row],[Weight (g)]]</f>
        <v>0</v>
      </c>
      <c r="V777" s="33">
        <f>Inventory[[#This Row],[Total Price GBP]]*Inventory[[#This Row],[Quantity]]</f>
        <v>0</v>
      </c>
      <c r="W777" s="33">
        <f>Inventory[[#This Row],[Total Cost GBP]]/EURtoGBP</f>
        <v>0</v>
      </c>
      <c r="X777" s="33">
        <f>Inventory[[#This Row],[Total Cost GBP]]/USDtoGBP</f>
        <v>0</v>
      </c>
      <c r="Y777" s="33">
        <f>Inventory[[#This Row],[Total Cost GBP]]/CADtoGBP</f>
        <v>0</v>
      </c>
      <c r="Z777" s="33">
        <f>Inventory[[#This Row],[Total Cost GBP]]*AUDtoGBP</f>
        <v>0</v>
      </c>
      <c r="AA777" s="33"/>
      <c r="AB777" s="33"/>
    </row>
    <row r="778" spans="1:28" x14ac:dyDescent="0.25">
      <c r="A778" t="s">
        <v>1867</v>
      </c>
      <c r="B778" t="s">
        <v>1868</v>
      </c>
      <c r="C778" t="s">
        <v>114</v>
      </c>
      <c r="D778" t="s">
        <v>1869</v>
      </c>
      <c r="E778">
        <v>1.63</v>
      </c>
      <c r="F778" t="s">
        <v>116</v>
      </c>
      <c r="G778" t="s">
        <v>3195</v>
      </c>
      <c r="H778">
        <v>3.9682747489390913</v>
      </c>
      <c r="I778" t="str">
        <f>IF(Inventory[[#This Row],[METAL]] = "925 Silver",  "7113.11.00"," 7113.19.00")</f>
        <v>7113.11.00</v>
      </c>
      <c r="J778" t="str">
        <f>IF(Inventory[[#This Row],[METAL]]= "925 Silver", "7113.11.10.00"," 7113.19.10.00")</f>
        <v>7113.11.10.00</v>
      </c>
      <c r="K778" t="str">
        <f>IF(Inventory[[#This Row],[METAL]] = "925 Silver",  "7113.11.00"," 7113.19.00")</f>
        <v>7113.11.00</v>
      </c>
      <c r="L778" s="106" t="str">
        <f>PROPER(Inventory[[#This Row],[METAL]] &amp; " " &amp; Inventory[[#This Row],[Item Type]])</f>
        <v>925 Silver Ring</v>
      </c>
      <c r="M778" s="106" t="str">
        <f>IFERROR(VLOOKUP(Inventory[[#This Row],[Short Description]],Map!$G$12:$H$32,2,FALSE), IF(F777 = "925 Silver", "7113.11.10.00", "7113.19.29.00"))</f>
        <v>7113.11.10.00</v>
      </c>
      <c r="N778" s="106" t="str">
        <f>Inventory[[#This Row],[ASIN]] &amp; " " &amp; Inventory[[#This Row],[Short Description]]</f>
        <v>B08C33X17L Ring with CZ - N</v>
      </c>
      <c r="O778" s="33">
        <f>Inventory[[#This Row],[Total Price GBP]]/ EURtoGBP</f>
        <v>4.504463569993236</v>
      </c>
      <c r="P778" s="33">
        <f>Inventory[[#This Row],[Total Price GBP]]/USDtoGBP</f>
        <v>5.4398454096107676</v>
      </c>
      <c r="Q778" s="33">
        <f>Inventory[[#This Row],[Total Price GBP]]/ CADtoGBP</f>
        <v>6.9633148364472905</v>
      </c>
      <c r="R778" s="33">
        <f>Inventory[[#This Row],[Total Price GBP]]/AUDtoGBP</f>
        <v>7.1274422532852411</v>
      </c>
      <c r="S778" s="33">
        <f>IFERROR(VLOOKUP(Inventory[[#This Row],[Assigned Item SKU]],skuQuantity[#All],2,FALSE),0)</f>
        <v>0</v>
      </c>
      <c r="T778" s="33" t="str">
        <f>PROPER(Inventory[[#This Row],[METAL]] &amp; " " &amp; Inventory[[#This Row],[Item Type]])</f>
        <v>925 Silver Ring</v>
      </c>
      <c r="U778" s="33">
        <f>Inventory[[#This Row],[Quantity]]*Inventory[[#This Row],[Weight (g)]]</f>
        <v>0</v>
      </c>
      <c r="V778" s="33">
        <f>Inventory[[#This Row],[Total Price GBP]]*Inventory[[#This Row],[Quantity]]</f>
        <v>0</v>
      </c>
      <c r="W778" s="33">
        <f>Inventory[[#This Row],[Total Cost GBP]]/EURtoGBP</f>
        <v>0</v>
      </c>
      <c r="X778" s="33">
        <f>Inventory[[#This Row],[Total Cost GBP]]/USDtoGBP</f>
        <v>0</v>
      </c>
      <c r="Y778" s="33">
        <f>Inventory[[#This Row],[Total Cost GBP]]/CADtoGBP</f>
        <v>0</v>
      </c>
      <c r="Z778" s="33">
        <f>Inventory[[#This Row],[Total Cost GBP]]*AUDtoGBP</f>
        <v>0</v>
      </c>
      <c r="AA778" s="33"/>
      <c r="AB778" s="33"/>
    </row>
    <row r="779" spans="1:28" x14ac:dyDescent="0.25">
      <c r="A779" t="s">
        <v>1870</v>
      </c>
      <c r="B779" t="s">
        <v>1871</v>
      </c>
      <c r="C779" t="s">
        <v>114</v>
      </c>
      <c r="D779" t="s">
        <v>1872</v>
      </c>
      <c r="E779">
        <v>1.64</v>
      </c>
      <c r="F779" t="s">
        <v>116</v>
      </c>
      <c r="G779" t="s">
        <v>3195</v>
      </c>
      <c r="H779">
        <v>3.9682747489390913</v>
      </c>
      <c r="I779" t="str">
        <f>IF(Inventory[[#This Row],[METAL]] = "925 Silver",  "7113.11.00"," 7113.19.00")</f>
        <v>7113.11.00</v>
      </c>
      <c r="J779" t="str">
        <f>IF(Inventory[[#This Row],[METAL]]= "925 Silver", "7113.11.10.00"," 7113.19.10.00")</f>
        <v>7113.11.10.00</v>
      </c>
      <c r="K779" t="str">
        <f>IF(Inventory[[#This Row],[METAL]] = "925 Silver",  "7113.11.00"," 7113.19.00")</f>
        <v>7113.11.00</v>
      </c>
      <c r="L779" s="106" t="str">
        <f>PROPER(Inventory[[#This Row],[METAL]] &amp; " " &amp; Inventory[[#This Row],[Item Type]])</f>
        <v>925 Silver Ring</v>
      </c>
      <c r="M779" s="106" t="str">
        <f>IFERROR(VLOOKUP(Inventory[[#This Row],[Short Description]],Map!$G$12:$H$32,2,FALSE), IF(F778 = "925 Silver", "7113.11.10.00", "7113.19.29.00"))</f>
        <v>7113.11.10.00</v>
      </c>
      <c r="N779" s="106" t="str">
        <f>Inventory[[#This Row],[ASIN]] &amp; " " &amp; Inventory[[#This Row],[Short Description]]</f>
        <v>B08C3661GY Ring with CZ - O</v>
      </c>
      <c r="O779" s="33">
        <f>Inventory[[#This Row],[Total Price GBP]]/ EURtoGBP</f>
        <v>4.504463569993236</v>
      </c>
      <c r="P779" s="33">
        <f>Inventory[[#This Row],[Total Price GBP]]/USDtoGBP</f>
        <v>5.4398454096107676</v>
      </c>
      <c r="Q779" s="33">
        <f>Inventory[[#This Row],[Total Price GBP]]/ CADtoGBP</f>
        <v>6.9633148364472905</v>
      </c>
      <c r="R779" s="33">
        <f>Inventory[[#This Row],[Total Price GBP]]/AUDtoGBP</f>
        <v>7.1274422532852411</v>
      </c>
      <c r="S779" s="33">
        <f>IFERROR(VLOOKUP(Inventory[[#This Row],[Assigned Item SKU]],skuQuantity[#All],2,FALSE),0)</f>
        <v>0</v>
      </c>
      <c r="T779" s="33" t="str">
        <f>PROPER(Inventory[[#This Row],[METAL]] &amp; " " &amp; Inventory[[#This Row],[Item Type]])</f>
        <v>925 Silver Ring</v>
      </c>
      <c r="U779" s="33">
        <f>Inventory[[#This Row],[Quantity]]*Inventory[[#This Row],[Weight (g)]]</f>
        <v>0</v>
      </c>
      <c r="V779" s="33">
        <f>Inventory[[#This Row],[Total Price GBP]]*Inventory[[#This Row],[Quantity]]</f>
        <v>0</v>
      </c>
      <c r="W779" s="33">
        <f>Inventory[[#This Row],[Total Cost GBP]]/EURtoGBP</f>
        <v>0</v>
      </c>
      <c r="X779" s="33">
        <f>Inventory[[#This Row],[Total Cost GBP]]/USDtoGBP</f>
        <v>0</v>
      </c>
      <c r="Y779" s="33">
        <f>Inventory[[#This Row],[Total Cost GBP]]/CADtoGBP</f>
        <v>0</v>
      </c>
      <c r="Z779" s="33">
        <f>Inventory[[#This Row],[Total Cost GBP]]*AUDtoGBP</f>
        <v>0</v>
      </c>
      <c r="AA779" s="33"/>
      <c r="AB779" s="33"/>
    </row>
    <row r="780" spans="1:28" x14ac:dyDescent="0.25">
      <c r="A780" t="s">
        <v>1873</v>
      </c>
      <c r="B780" t="s">
        <v>1874</v>
      </c>
      <c r="C780" t="s">
        <v>114</v>
      </c>
      <c r="D780" t="s">
        <v>1875</v>
      </c>
      <c r="E780">
        <v>1.68</v>
      </c>
      <c r="F780" t="s">
        <v>116</v>
      </c>
      <c r="G780" t="s">
        <v>3195</v>
      </c>
      <c r="H780">
        <v>3.9682747489390913</v>
      </c>
      <c r="I780" t="str">
        <f>IF(Inventory[[#This Row],[METAL]] = "925 Silver",  "7113.11.00"," 7113.19.00")</f>
        <v>7113.11.00</v>
      </c>
      <c r="J780" t="str">
        <f>IF(Inventory[[#This Row],[METAL]]= "925 Silver", "7113.11.10.00"," 7113.19.10.00")</f>
        <v>7113.11.10.00</v>
      </c>
      <c r="K780" t="str">
        <f>IF(Inventory[[#This Row],[METAL]] = "925 Silver",  "7113.11.00"," 7113.19.00")</f>
        <v>7113.11.00</v>
      </c>
      <c r="L780" s="106" t="str">
        <f>PROPER(Inventory[[#This Row],[METAL]] &amp; " " &amp; Inventory[[#This Row],[Item Type]])</f>
        <v>925 Silver Ring</v>
      </c>
      <c r="M780" s="106" t="str">
        <f>IFERROR(VLOOKUP(Inventory[[#This Row],[Short Description]],Map!$G$12:$H$32,2,FALSE), IF(F779 = "925 Silver", "7113.11.10.00", "7113.19.29.00"))</f>
        <v>7113.11.10.00</v>
      </c>
      <c r="N780" s="106" t="str">
        <f>Inventory[[#This Row],[ASIN]] &amp; " " &amp; Inventory[[#This Row],[Short Description]]</f>
        <v>B08C343PST Ring with CZ - Q</v>
      </c>
      <c r="O780" s="33">
        <f>Inventory[[#This Row],[Total Price GBP]]/ EURtoGBP</f>
        <v>4.504463569993236</v>
      </c>
      <c r="P780" s="33">
        <f>Inventory[[#This Row],[Total Price GBP]]/USDtoGBP</f>
        <v>5.4398454096107676</v>
      </c>
      <c r="Q780" s="33">
        <f>Inventory[[#This Row],[Total Price GBP]]/ CADtoGBP</f>
        <v>6.9633148364472905</v>
      </c>
      <c r="R780" s="33">
        <f>Inventory[[#This Row],[Total Price GBP]]/AUDtoGBP</f>
        <v>7.1274422532852411</v>
      </c>
      <c r="S780" s="33">
        <f>IFERROR(VLOOKUP(Inventory[[#This Row],[Assigned Item SKU]],skuQuantity[#All],2,FALSE),0)</f>
        <v>0</v>
      </c>
      <c r="T780" s="33" t="str">
        <f>PROPER(Inventory[[#This Row],[METAL]] &amp; " " &amp; Inventory[[#This Row],[Item Type]])</f>
        <v>925 Silver Ring</v>
      </c>
      <c r="U780" s="33">
        <f>Inventory[[#This Row],[Quantity]]*Inventory[[#This Row],[Weight (g)]]</f>
        <v>0</v>
      </c>
      <c r="V780" s="33">
        <f>Inventory[[#This Row],[Total Price GBP]]*Inventory[[#This Row],[Quantity]]</f>
        <v>0</v>
      </c>
      <c r="W780" s="33">
        <f>Inventory[[#This Row],[Total Cost GBP]]/EURtoGBP</f>
        <v>0</v>
      </c>
      <c r="X780" s="33">
        <f>Inventory[[#This Row],[Total Cost GBP]]/USDtoGBP</f>
        <v>0</v>
      </c>
      <c r="Y780" s="33">
        <f>Inventory[[#This Row],[Total Cost GBP]]/CADtoGBP</f>
        <v>0</v>
      </c>
      <c r="Z780" s="33">
        <f>Inventory[[#This Row],[Total Cost GBP]]*AUDtoGBP</f>
        <v>0</v>
      </c>
      <c r="AA780" s="33"/>
      <c r="AB780" s="33"/>
    </row>
    <row r="781" spans="1:28" x14ac:dyDescent="0.25">
      <c r="A781" t="s">
        <v>1876</v>
      </c>
      <c r="B781" t="s">
        <v>1877</v>
      </c>
      <c r="C781" t="s">
        <v>114</v>
      </c>
      <c r="D781" t="s">
        <v>1878</v>
      </c>
      <c r="E781">
        <v>0.72</v>
      </c>
      <c r="F781" t="s">
        <v>116</v>
      </c>
      <c r="G781" t="s">
        <v>1450</v>
      </c>
      <c r="H781">
        <v>2.305237728954852</v>
      </c>
      <c r="I781" t="str">
        <f>IF(Inventory[[#This Row],[METAL]] = "925 Silver",  "7113.11.00"," 7113.19.00")</f>
        <v>7113.11.00</v>
      </c>
      <c r="J781" t="str">
        <f>IF(Inventory[[#This Row],[METAL]]= "925 Silver", "7113.11.10.00"," 7113.19.10.00")</f>
        <v>7113.11.10.00</v>
      </c>
      <c r="K781" t="str">
        <f>IF(Inventory[[#This Row],[METAL]] = "925 Silver",  "7113.11.00"," 7113.19.00")</f>
        <v>7113.11.00</v>
      </c>
      <c r="L781" s="106" t="str">
        <f>PROPER(Inventory[[#This Row],[METAL]] &amp; " " &amp; Inventory[[#This Row],[Item Type]])</f>
        <v>925 Silver Pendant</v>
      </c>
      <c r="M781" s="106" t="str">
        <f>IFERROR(VLOOKUP(Inventory[[#This Row],[Short Description]],Map!$G$12:$H$32,2,FALSE), IF(F780 = "925 Silver", "7113.11.10.00", "7113.19.29.00"))</f>
        <v>7113.11.10.00</v>
      </c>
      <c r="N781" s="106" t="str">
        <f>Inventory[[#This Row],[ASIN]] &amp; " " &amp; Inventory[[#This Row],[Short Description]]</f>
        <v>B091FSR26S Pendant - Leaves - Flat Leaf</v>
      </c>
      <c r="O781" s="33">
        <f>Inventory[[#This Row],[Total Price GBP]]/ EURtoGBP</f>
        <v>2.6167188582461867</v>
      </c>
      <c r="P781" s="33">
        <f>Inventory[[#This Row],[Total Price GBP]]/USDtoGBP</f>
        <v>3.1600979446468966</v>
      </c>
      <c r="Q781" s="33">
        <f>Inventory[[#This Row],[Total Price GBP]]/ CADtoGBP</f>
        <v>4.0451070289074282</v>
      </c>
      <c r="R781" s="33">
        <f>Inventory[[#This Row],[Total Price GBP]]/AUDtoGBP</f>
        <v>4.1404514134543646</v>
      </c>
      <c r="S781" s="33">
        <f>IFERROR(VLOOKUP(Inventory[[#This Row],[Assigned Item SKU]],skuQuantity[#All],2,FALSE),0)</f>
        <v>0</v>
      </c>
      <c r="T781" s="33" t="str">
        <f>PROPER(Inventory[[#This Row],[METAL]] &amp; " " &amp; Inventory[[#This Row],[Item Type]])</f>
        <v>925 Silver Pendant</v>
      </c>
      <c r="U781" s="33">
        <f>Inventory[[#This Row],[Quantity]]*Inventory[[#This Row],[Weight (g)]]</f>
        <v>0</v>
      </c>
      <c r="V781" s="33">
        <f>Inventory[[#This Row],[Total Price GBP]]*Inventory[[#This Row],[Quantity]]</f>
        <v>0</v>
      </c>
      <c r="W781" s="33">
        <f>Inventory[[#This Row],[Total Cost GBP]]/EURtoGBP</f>
        <v>0</v>
      </c>
      <c r="X781" s="33">
        <f>Inventory[[#This Row],[Total Cost GBP]]/USDtoGBP</f>
        <v>0</v>
      </c>
      <c r="Y781" s="33">
        <f>Inventory[[#This Row],[Total Cost GBP]]/CADtoGBP</f>
        <v>0</v>
      </c>
      <c r="Z781" s="33">
        <f>Inventory[[#This Row],[Total Cost GBP]]*AUDtoGBP</f>
        <v>0</v>
      </c>
      <c r="AA781" s="33"/>
      <c r="AB781" s="33"/>
    </row>
    <row r="782" spans="1:28" x14ac:dyDescent="0.25">
      <c r="A782" t="s">
        <v>1879</v>
      </c>
      <c r="B782" t="s">
        <v>1880</v>
      </c>
      <c r="C782" t="s">
        <v>114</v>
      </c>
      <c r="D782" t="s">
        <v>1881</v>
      </c>
      <c r="E782">
        <v>1.56</v>
      </c>
      <c r="F782" t="s">
        <v>116</v>
      </c>
      <c r="G782" t="s">
        <v>1450</v>
      </c>
      <c r="H782">
        <v>3.1975990567512729</v>
      </c>
      <c r="I782" t="str">
        <f>IF(Inventory[[#This Row],[METAL]] = "925 Silver",  "7113.11.00"," 7113.19.00")</f>
        <v>7113.11.00</v>
      </c>
      <c r="J782" t="str">
        <f>IF(Inventory[[#This Row],[METAL]]= "925 Silver", "7113.11.10.00"," 7113.19.10.00")</f>
        <v>7113.11.10.00</v>
      </c>
      <c r="K782" t="str">
        <f>IF(Inventory[[#This Row],[METAL]] = "925 Silver",  "7113.11.00"," 7113.19.00")</f>
        <v>7113.11.00</v>
      </c>
      <c r="L782" s="106" t="str">
        <f>PROPER(Inventory[[#This Row],[METAL]] &amp; " " &amp; Inventory[[#This Row],[Item Type]])</f>
        <v>925 Silver Pendant</v>
      </c>
      <c r="M782" s="106" t="str">
        <f>IFERROR(VLOOKUP(Inventory[[#This Row],[Short Description]],Map!$G$12:$H$32,2,FALSE), IF(F781 = "925 Silver", "7113.11.10.00", "7113.19.29.00"))</f>
        <v>7113.11.10.00</v>
      </c>
      <c r="N782" s="106" t="str">
        <f>Inventory[[#This Row],[ASIN]] &amp; " " &amp; Inventory[[#This Row],[Short Description]]</f>
        <v>B091FRW8WS Pendant - Leaves - Curved Leaf</v>
      </c>
      <c r="O782" s="33">
        <f>Inventory[[#This Row],[Total Price GBP]]/ EURtoGBP</f>
        <v>3.6296550450372864</v>
      </c>
      <c r="P782" s="33">
        <f>Inventory[[#This Row],[Total Price GBP]]/USDtoGBP</f>
        <v>4.3833770721884857</v>
      </c>
      <c r="Q782" s="33">
        <f>Inventory[[#This Row],[Total Price GBP]]/ CADtoGBP</f>
        <v>5.6109746329532078</v>
      </c>
      <c r="R782" s="33">
        <f>Inventory[[#This Row],[Total Price GBP]]/AUDtoGBP</f>
        <v>5.7432269860465421</v>
      </c>
      <c r="S782" s="33">
        <f>IFERROR(VLOOKUP(Inventory[[#This Row],[Assigned Item SKU]],skuQuantity[#All],2,FALSE),0)</f>
        <v>0</v>
      </c>
      <c r="T782" s="33" t="str">
        <f>PROPER(Inventory[[#This Row],[METAL]] &amp; " " &amp; Inventory[[#This Row],[Item Type]])</f>
        <v>925 Silver Pendant</v>
      </c>
      <c r="U782" s="33">
        <f>Inventory[[#This Row],[Quantity]]*Inventory[[#This Row],[Weight (g)]]</f>
        <v>0</v>
      </c>
      <c r="V782" s="33">
        <f>Inventory[[#This Row],[Total Price GBP]]*Inventory[[#This Row],[Quantity]]</f>
        <v>0</v>
      </c>
      <c r="W782" s="33">
        <f>Inventory[[#This Row],[Total Cost GBP]]/EURtoGBP</f>
        <v>0</v>
      </c>
      <c r="X782" s="33">
        <f>Inventory[[#This Row],[Total Cost GBP]]/USDtoGBP</f>
        <v>0</v>
      </c>
      <c r="Y782" s="33">
        <f>Inventory[[#This Row],[Total Cost GBP]]/CADtoGBP</f>
        <v>0</v>
      </c>
      <c r="Z782" s="33">
        <f>Inventory[[#This Row],[Total Cost GBP]]*AUDtoGBP</f>
        <v>0</v>
      </c>
      <c r="AA782" s="33"/>
      <c r="AB782" s="33"/>
    </row>
    <row r="783" spans="1:28" x14ac:dyDescent="0.25">
      <c r="A783" t="s">
        <v>1882</v>
      </c>
      <c r="B783" t="s">
        <v>1883</v>
      </c>
      <c r="C783" t="s">
        <v>114</v>
      </c>
      <c r="D783" t="s">
        <v>1884</v>
      </c>
      <c r="E783">
        <v>2.0299999999999998</v>
      </c>
      <c r="F783" t="s">
        <v>116</v>
      </c>
      <c r="G783" t="s">
        <v>1450</v>
      </c>
      <c r="H783">
        <v>2.4674852430996559</v>
      </c>
      <c r="I783" t="str">
        <f>IF(Inventory[[#This Row],[METAL]] = "925 Silver",  "7113.11.00"," 7113.19.00")</f>
        <v>7113.11.00</v>
      </c>
      <c r="J783" t="str">
        <f>IF(Inventory[[#This Row],[METAL]]= "925 Silver", "7113.11.10.00"," 7113.19.10.00")</f>
        <v>7113.11.10.00</v>
      </c>
      <c r="K783" t="str">
        <f>IF(Inventory[[#This Row],[METAL]] = "925 Silver",  "7113.11.00"," 7113.19.00")</f>
        <v>7113.11.00</v>
      </c>
      <c r="L783" s="106" t="str">
        <f>PROPER(Inventory[[#This Row],[METAL]] &amp; " " &amp; Inventory[[#This Row],[Item Type]])</f>
        <v>925 Silver Pendant</v>
      </c>
      <c r="M783" s="106" t="str">
        <f>IFERROR(VLOOKUP(Inventory[[#This Row],[Short Description]],Map!$G$12:$H$32,2,FALSE), IF(F782 = "925 Silver", "7113.11.10.00", "7113.19.29.00"))</f>
        <v>7113.11.10.00</v>
      </c>
      <c r="N783" s="106" t="str">
        <f>Inventory[[#This Row],[ASIN]] &amp; " " &amp; Inventory[[#This Row],[Short Description]]</f>
        <v>B091FSWXY3 Pendant - Leaves - Four-Leaf Clover</v>
      </c>
      <c r="O783" s="33">
        <f>Inventory[[#This Row],[Total Price GBP]]/ EURtoGBP</f>
        <v>2.800889074026387</v>
      </c>
      <c r="P783" s="33">
        <f>Inventory[[#This Row],[Total Price GBP]]/USDtoGBP</f>
        <v>3.3825123314726402</v>
      </c>
      <c r="Q783" s="33">
        <f>Inventory[[#This Row],[Total Price GBP]]/ CADtoGBP</f>
        <v>4.3298102296430248</v>
      </c>
      <c r="R783" s="33">
        <f>Inventory[[#This Row],[Total Price GBP]]/AUDtoGBP</f>
        <v>4.4318651539256697</v>
      </c>
      <c r="S783" s="33">
        <f>IFERROR(VLOOKUP(Inventory[[#This Row],[Assigned Item SKU]],skuQuantity[#All],2,FALSE),0)</f>
        <v>0</v>
      </c>
      <c r="T783" s="33" t="str">
        <f>PROPER(Inventory[[#This Row],[METAL]] &amp; " " &amp; Inventory[[#This Row],[Item Type]])</f>
        <v>925 Silver Pendant</v>
      </c>
      <c r="U783" s="33">
        <f>Inventory[[#This Row],[Quantity]]*Inventory[[#This Row],[Weight (g)]]</f>
        <v>0</v>
      </c>
      <c r="V783" s="33">
        <f>Inventory[[#This Row],[Total Price GBP]]*Inventory[[#This Row],[Quantity]]</f>
        <v>0</v>
      </c>
      <c r="W783" s="33">
        <f>Inventory[[#This Row],[Total Cost GBP]]/EURtoGBP</f>
        <v>0</v>
      </c>
      <c r="X783" s="33">
        <f>Inventory[[#This Row],[Total Cost GBP]]/USDtoGBP</f>
        <v>0</v>
      </c>
      <c r="Y783" s="33">
        <f>Inventory[[#This Row],[Total Cost GBP]]/CADtoGBP</f>
        <v>0</v>
      </c>
      <c r="Z783" s="33">
        <f>Inventory[[#This Row],[Total Cost GBP]]*AUDtoGBP</f>
        <v>0</v>
      </c>
      <c r="AA783" s="33"/>
      <c r="AB783" s="33"/>
    </row>
    <row r="784" spans="1:28" x14ac:dyDescent="0.25">
      <c r="A784" t="s">
        <v>1885</v>
      </c>
      <c r="B784" t="s">
        <v>1886</v>
      </c>
      <c r="C784" t="s">
        <v>114</v>
      </c>
      <c r="D784" t="s">
        <v>1887</v>
      </c>
      <c r="E784">
        <v>2.09</v>
      </c>
      <c r="F784" t="s">
        <v>116</v>
      </c>
      <c r="G784" t="s">
        <v>1450</v>
      </c>
      <c r="H784">
        <v>3.0759134211426704</v>
      </c>
      <c r="I784" t="str">
        <f>IF(Inventory[[#This Row],[METAL]] = "925 Silver",  "7113.11.00"," 7113.19.00")</f>
        <v>7113.11.00</v>
      </c>
      <c r="J784" t="str">
        <f>IF(Inventory[[#This Row],[METAL]]= "925 Silver", "7113.11.10.00"," 7113.19.10.00")</f>
        <v>7113.11.10.00</v>
      </c>
      <c r="K784" t="str">
        <f>IF(Inventory[[#This Row],[METAL]] = "925 Silver",  "7113.11.00"," 7113.19.00")</f>
        <v>7113.11.00</v>
      </c>
      <c r="L784" s="106" t="str">
        <f>PROPER(Inventory[[#This Row],[METAL]] &amp; " " &amp; Inventory[[#This Row],[Item Type]])</f>
        <v>925 Silver Pendant</v>
      </c>
      <c r="M784" s="106" t="str">
        <f>IFERROR(VLOOKUP(Inventory[[#This Row],[Short Description]],Map!$G$12:$H$32,2,FALSE), IF(F783 = "925 Silver", "7113.11.10.00", "7113.19.29.00"))</f>
        <v>7113.11.10.00</v>
      </c>
      <c r="N784" s="106" t="str">
        <f>Inventory[[#This Row],[ASIN]] &amp; " " &amp; Inventory[[#This Row],[Short Description]]</f>
        <v>B091FS5G8F Pendant - Ball - Moon</v>
      </c>
      <c r="O784" s="33">
        <f>Inventory[[#This Row],[Total Price GBP]]/ EURtoGBP</f>
        <v>3.4915273832021367</v>
      </c>
      <c r="P784" s="33">
        <f>Inventory[[#This Row],[Total Price GBP]]/USDtoGBP</f>
        <v>4.2165662820691781</v>
      </c>
      <c r="Q784" s="33">
        <f>Inventory[[#This Row],[Total Price GBP]]/ CADtoGBP</f>
        <v>5.397447232401511</v>
      </c>
      <c r="R784" s="33">
        <f>Inventory[[#This Row],[Total Price GBP]]/AUDtoGBP</f>
        <v>5.5246666806930635</v>
      </c>
      <c r="S784" s="33">
        <f>IFERROR(VLOOKUP(Inventory[[#This Row],[Assigned Item SKU]],skuQuantity[#All],2,FALSE),0)</f>
        <v>0</v>
      </c>
      <c r="T784" s="33" t="str">
        <f>PROPER(Inventory[[#This Row],[METAL]] &amp; " " &amp; Inventory[[#This Row],[Item Type]])</f>
        <v>925 Silver Pendant</v>
      </c>
      <c r="U784" s="33">
        <f>Inventory[[#This Row],[Quantity]]*Inventory[[#This Row],[Weight (g)]]</f>
        <v>0</v>
      </c>
      <c r="V784" s="33">
        <f>Inventory[[#This Row],[Total Price GBP]]*Inventory[[#This Row],[Quantity]]</f>
        <v>0</v>
      </c>
      <c r="W784" s="33">
        <f>Inventory[[#This Row],[Total Cost GBP]]/EURtoGBP</f>
        <v>0</v>
      </c>
      <c r="X784" s="33">
        <f>Inventory[[#This Row],[Total Cost GBP]]/USDtoGBP</f>
        <v>0</v>
      </c>
      <c r="Y784" s="33">
        <f>Inventory[[#This Row],[Total Cost GBP]]/CADtoGBP</f>
        <v>0</v>
      </c>
      <c r="Z784" s="33">
        <f>Inventory[[#This Row],[Total Cost GBP]]*AUDtoGBP</f>
        <v>0</v>
      </c>
      <c r="AA784" s="33"/>
      <c r="AB784" s="33"/>
    </row>
    <row r="785" spans="1:28" x14ac:dyDescent="0.25">
      <c r="A785" t="s">
        <v>1888</v>
      </c>
      <c r="B785" t="s">
        <v>1889</v>
      </c>
      <c r="C785" t="s">
        <v>114</v>
      </c>
      <c r="D785" t="s">
        <v>1890</v>
      </c>
      <c r="E785">
        <v>2.15</v>
      </c>
      <c r="F785" t="s">
        <v>116</v>
      </c>
      <c r="G785" t="s">
        <v>1450</v>
      </c>
      <c r="H785">
        <v>3.3192846923598762</v>
      </c>
      <c r="I785" t="str">
        <f>IF(Inventory[[#This Row],[METAL]] = "925 Silver",  "7113.11.00"," 7113.19.00")</f>
        <v>7113.11.00</v>
      </c>
      <c r="J785" t="str">
        <f>IF(Inventory[[#This Row],[METAL]]= "925 Silver", "7113.11.10.00"," 7113.19.10.00")</f>
        <v>7113.11.10.00</v>
      </c>
      <c r="K785" t="str">
        <f>IF(Inventory[[#This Row],[METAL]] = "925 Silver",  "7113.11.00"," 7113.19.00")</f>
        <v>7113.11.00</v>
      </c>
      <c r="L785" s="106" t="str">
        <f>PROPER(Inventory[[#This Row],[METAL]] &amp; " " &amp; Inventory[[#This Row],[Item Type]])</f>
        <v>925 Silver Pendant</v>
      </c>
      <c r="M785" s="106" t="str">
        <f>IFERROR(VLOOKUP(Inventory[[#This Row],[Short Description]],Map!$G$12:$H$32,2,FALSE), IF(F784 = "925 Silver", "7113.11.10.00", "7113.19.29.00"))</f>
        <v>7113.11.10.00</v>
      </c>
      <c r="N785" s="106" t="str">
        <f>Inventory[[#This Row],[ASIN]] &amp; " " &amp; Inventory[[#This Row],[Short Description]]</f>
        <v>B091FQ62VJ Pendant - Coins - Eye of Providence/God</v>
      </c>
      <c r="O785" s="33">
        <f>Inventory[[#This Row],[Total Price GBP]]/ EURtoGBP</f>
        <v>3.7677827068724365</v>
      </c>
      <c r="P785" s="33">
        <f>Inventory[[#This Row],[Total Price GBP]]/USDtoGBP</f>
        <v>4.5501878623077934</v>
      </c>
      <c r="Q785" s="33">
        <f>Inventory[[#This Row],[Total Price GBP]]/ CADtoGBP</f>
        <v>5.8245020335049054</v>
      </c>
      <c r="R785" s="33">
        <f>Inventory[[#This Row],[Total Price GBP]]/AUDtoGBP</f>
        <v>5.9617872914000216</v>
      </c>
      <c r="S785" s="33">
        <f>IFERROR(VLOOKUP(Inventory[[#This Row],[Assigned Item SKU]],skuQuantity[#All],2,FALSE),0)</f>
        <v>0</v>
      </c>
      <c r="T785" s="33" t="str">
        <f>PROPER(Inventory[[#This Row],[METAL]] &amp; " " &amp; Inventory[[#This Row],[Item Type]])</f>
        <v>925 Silver Pendant</v>
      </c>
      <c r="U785" s="33">
        <f>Inventory[[#This Row],[Quantity]]*Inventory[[#This Row],[Weight (g)]]</f>
        <v>0</v>
      </c>
      <c r="V785" s="33">
        <f>Inventory[[#This Row],[Total Price GBP]]*Inventory[[#This Row],[Quantity]]</f>
        <v>0</v>
      </c>
      <c r="W785" s="33">
        <f>Inventory[[#This Row],[Total Cost GBP]]/EURtoGBP</f>
        <v>0</v>
      </c>
      <c r="X785" s="33">
        <f>Inventory[[#This Row],[Total Cost GBP]]/USDtoGBP</f>
        <v>0</v>
      </c>
      <c r="Y785" s="33">
        <f>Inventory[[#This Row],[Total Cost GBP]]/CADtoGBP</f>
        <v>0</v>
      </c>
      <c r="Z785" s="33">
        <f>Inventory[[#This Row],[Total Cost GBP]]*AUDtoGBP</f>
        <v>0</v>
      </c>
      <c r="AA785" s="33"/>
      <c r="AB785" s="33"/>
    </row>
    <row r="786" spans="1:28" x14ac:dyDescent="0.25">
      <c r="A786" t="s">
        <v>1891</v>
      </c>
      <c r="B786" t="s">
        <v>1892</v>
      </c>
      <c r="C786" t="s">
        <v>114</v>
      </c>
      <c r="D786" t="s">
        <v>1893</v>
      </c>
      <c r="E786">
        <v>1.05</v>
      </c>
      <c r="F786" t="s">
        <v>116</v>
      </c>
      <c r="G786" t="s">
        <v>1450</v>
      </c>
      <c r="H786">
        <v>2.775755519974783</v>
      </c>
      <c r="I786" t="str">
        <f>IF(Inventory[[#This Row],[METAL]] = "925 Silver",  "7113.11.00"," 7113.19.00")</f>
        <v>7113.11.00</v>
      </c>
      <c r="J786" t="str">
        <f>IF(Inventory[[#This Row],[METAL]]= "925 Silver", "7113.11.10.00"," 7113.19.10.00")</f>
        <v>7113.11.10.00</v>
      </c>
      <c r="K786" t="str">
        <f>IF(Inventory[[#This Row],[METAL]] = "925 Silver",  "7113.11.00"," 7113.19.00")</f>
        <v>7113.11.00</v>
      </c>
      <c r="L786" s="106" t="str">
        <f>PROPER(Inventory[[#This Row],[METAL]] &amp; " " &amp; Inventory[[#This Row],[Item Type]])</f>
        <v>925 Silver Pendant</v>
      </c>
      <c r="M786" s="106" t="str">
        <f>IFERROR(VLOOKUP(Inventory[[#This Row],[Short Description]],Map!$G$12:$H$32,2,FALSE), IF(F785 = "925 Silver", "7113.11.10.00", "7113.19.29.00"))</f>
        <v>7113.11.10.00</v>
      </c>
      <c r="N786" s="106" t="str">
        <f>Inventory[[#This Row],[ASIN]] &amp; " " &amp; Inventory[[#This Row],[Short Description]]</f>
        <v>B091FRLRDB Pendant - Stars - David Star</v>
      </c>
      <c r="O786" s="33">
        <f>Inventory[[#This Row],[Total Price GBP]]/ EURtoGBP</f>
        <v>3.1508124840087666</v>
      </c>
      <c r="P786" s="33">
        <f>Inventory[[#This Row],[Total Price GBP]]/USDtoGBP</f>
        <v>3.8050996664415524</v>
      </c>
      <c r="Q786" s="33">
        <f>Inventory[[#This Row],[Total Price GBP]]/ CADtoGBP</f>
        <v>4.8707463110406568</v>
      </c>
      <c r="R786" s="33">
        <f>Inventory[[#This Row],[Total Price GBP]]/AUDtoGBP</f>
        <v>4.9855512608211487</v>
      </c>
      <c r="S786" s="33">
        <f>IFERROR(VLOOKUP(Inventory[[#This Row],[Assigned Item SKU]],skuQuantity[#All],2,FALSE),0)</f>
        <v>0</v>
      </c>
      <c r="T786" s="33" t="str">
        <f>PROPER(Inventory[[#This Row],[METAL]] &amp; " " &amp; Inventory[[#This Row],[Item Type]])</f>
        <v>925 Silver Pendant</v>
      </c>
      <c r="U786" s="33">
        <f>Inventory[[#This Row],[Quantity]]*Inventory[[#This Row],[Weight (g)]]</f>
        <v>0</v>
      </c>
      <c r="V786" s="33">
        <f>Inventory[[#This Row],[Total Price GBP]]*Inventory[[#This Row],[Quantity]]</f>
        <v>0</v>
      </c>
      <c r="W786" s="33">
        <f>Inventory[[#This Row],[Total Cost GBP]]/EURtoGBP</f>
        <v>0</v>
      </c>
      <c r="X786" s="33">
        <f>Inventory[[#This Row],[Total Cost GBP]]/USDtoGBP</f>
        <v>0</v>
      </c>
      <c r="Y786" s="33">
        <f>Inventory[[#This Row],[Total Cost GBP]]/CADtoGBP</f>
        <v>0</v>
      </c>
      <c r="Z786" s="33">
        <f>Inventory[[#This Row],[Total Cost GBP]]*AUDtoGBP</f>
        <v>0</v>
      </c>
      <c r="AA786" s="33"/>
      <c r="AB786" s="33"/>
    </row>
    <row r="787" spans="1:28" x14ac:dyDescent="0.25">
      <c r="A787" t="s">
        <v>1894</v>
      </c>
      <c r="B787" t="s">
        <v>1895</v>
      </c>
      <c r="C787" t="s">
        <v>114</v>
      </c>
      <c r="D787" t="s">
        <v>1896</v>
      </c>
      <c r="E787">
        <v>1.56</v>
      </c>
      <c r="F787" t="s">
        <v>116</v>
      </c>
      <c r="G787" t="s">
        <v>1450</v>
      </c>
      <c r="H787">
        <v>2.1429902148100486</v>
      </c>
      <c r="I787" t="str">
        <f>IF(Inventory[[#This Row],[METAL]] = "925 Silver",  "7113.11.00"," 7113.19.00")</f>
        <v>7113.11.00</v>
      </c>
      <c r="J787" t="str">
        <f>IF(Inventory[[#This Row],[METAL]]= "925 Silver", "7113.11.10.00"," 7113.19.10.00")</f>
        <v>7113.11.10.00</v>
      </c>
      <c r="K787" t="str">
        <f>IF(Inventory[[#This Row],[METAL]] = "925 Silver",  "7113.11.00"," 7113.19.00")</f>
        <v>7113.11.00</v>
      </c>
      <c r="L787" s="106" t="str">
        <f>PROPER(Inventory[[#This Row],[METAL]] &amp; " " &amp; Inventory[[#This Row],[Item Type]])</f>
        <v>925 Silver Pendant</v>
      </c>
      <c r="M787" s="106" t="str">
        <f>IFERROR(VLOOKUP(Inventory[[#This Row],[Short Description]],Map!$G$12:$H$32,2,FALSE), IF(F786 = "925 Silver", "7113.11.10.00", "7113.19.29.00"))</f>
        <v>7113.11.10.00</v>
      </c>
      <c r="N787" s="106" t="str">
        <f>Inventory[[#This Row],[ASIN]] &amp; " " &amp; Inventory[[#This Row],[Short Description]]</f>
        <v>B091FRRZGQ Pendant - Animals - Dolphin</v>
      </c>
      <c r="O787" s="33">
        <f>Inventory[[#This Row],[Total Price GBP]]/ EURtoGBP</f>
        <v>2.4325486424659872</v>
      </c>
      <c r="P787" s="33">
        <f>Inventory[[#This Row],[Total Price GBP]]/USDtoGBP</f>
        <v>2.9376835578211535</v>
      </c>
      <c r="Q787" s="33">
        <f>Inventory[[#This Row],[Total Price GBP]]/ CADtoGBP</f>
        <v>3.7604038281718326</v>
      </c>
      <c r="R787" s="33">
        <f>Inventory[[#This Row],[Total Price GBP]]/AUDtoGBP</f>
        <v>3.84903767298306</v>
      </c>
      <c r="S787" s="33">
        <f>IFERROR(VLOOKUP(Inventory[[#This Row],[Assigned Item SKU]],skuQuantity[#All],2,FALSE),0)</f>
        <v>0</v>
      </c>
      <c r="T787" s="33" t="str">
        <f>PROPER(Inventory[[#This Row],[METAL]] &amp; " " &amp; Inventory[[#This Row],[Item Type]])</f>
        <v>925 Silver Pendant</v>
      </c>
      <c r="U787" s="33">
        <f>Inventory[[#This Row],[Quantity]]*Inventory[[#This Row],[Weight (g)]]</f>
        <v>0</v>
      </c>
      <c r="V787" s="33">
        <f>Inventory[[#This Row],[Total Price GBP]]*Inventory[[#This Row],[Quantity]]</f>
        <v>0</v>
      </c>
      <c r="W787" s="33">
        <f>Inventory[[#This Row],[Total Cost GBP]]/EURtoGBP</f>
        <v>0</v>
      </c>
      <c r="X787" s="33">
        <f>Inventory[[#This Row],[Total Cost GBP]]/USDtoGBP</f>
        <v>0</v>
      </c>
      <c r="Y787" s="33">
        <f>Inventory[[#This Row],[Total Cost GBP]]/CADtoGBP</f>
        <v>0</v>
      </c>
      <c r="Z787" s="33">
        <f>Inventory[[#This Row],[Total Cost GBP]]*AUDtoGBP</f>
        <v>0</v>
      </c>
      <c r="AA787" s="33"/>
      <c r="AB787" s="33"/>
    </row>
    <row r="788" spans="1:28" x14ac:dyDescent="0.25">
      <c r="A788" t="s">
        <v>1897</v>
      </c>
      <c r="B788" t="s">
        <v>1898</v>
      </c>
      <c r="C788" t="s">
        <v>114</v>
      </c>
      <c r="D788" t="s">
        <v>1899</v>
      </c>
      <c r="E788">
        <v>2.46</v>
      </c>
      <c r="F788" t="s">
        <v>116</v>
      </c>
      <c r="G788" t="s">
        <v>1450</v>
      </c>
      <c r="H788">
        <v>5.144569226488918</v>
      </c>
      <c r="I788" t="str">
        <f>IF(Inventory[[#This Row],[METAL]] = "925 Silver",  "7113.11.00"," 7113.19.00")</f>
        <v>7113.11.00</v>
      </c>
      <c r="J788" t="str">
        <f>IF(Inventory[[#This Row],[METAL]]= "925 Silver", "7113.11.10.00"," 7113.19.10.00")</f>
        <v>7113.11.10.00</v>
      </c>
      <c r="K788" t="str">
        <f>IF(Inventory[[#This Row],[METAL]] = "925 Silver",  "7113.11.00"," 7113.19.00")</f>
        <v>7113.11.00</v>
      </c>
      <c r="L788" s="106" t="str">
        <f>PROPER(Inventory[[#This Row],[METAL]] &amp; " " &amp; Inventory[[#This Row],[Item Type]])</f>
        <v>925 Silver Pendant</v>
      </c>
      <c r="M788" s="106" t="str">
        <f>IFERROR(VLOOKUP(Inventory[[#This Row],[Short Description]],Map!$G$12:$H$32,2,FALSE), IF(F787 = "925 Silver", "7113.11.10.00", "7113.19.29.00"))</f>
        <v>7113.11.10.00</v>
      </c>
      <c r="N788" s="106" t="str">
        <f>Inventory[[#This Row],[ASIN]] &amp; " " &amp; Inventory[[#This Row],[Short Description]]</f>
        <v>B091FS72KX Pendant - Sea - Anchor</v>
      </c>
      <c r="O788" s="33">
        <f>Inventory[[#This Row],[Total Price GBP]]/ EURtoGBP</f>
        <v>5.839697634399684</v>
      </c>
      <c r="P788" s="33">
        <f>Inventory[[#This Row],[Total Price GBP]]/USDtoGBP</f>
        <v>7.0523497140974056</v>
      </c>
      <c r="Q788" s="33">
        <f>Inventory[[#This Row],[Total Price GBP]]/ CADtoGBP</f>
        <v>9.0274130417803615</v>
      </c>
      <c r="R788" s="33">
        <f>Inventory[[#This Row],[Total Price GBP]]/AUDtoGBP</f>
        <v>9.2401918717022014</v>
      </c>
      <c r="S788" s="33">
        <f>IFERROR(VLOOKUP(Inventory[[#This Row],[Assigned Item SKU]],skuQuantity[#All],2,FALSE),0)</f>
        <v>0</v>
      </c>
      <c r="T788" s="33" t="str">
        <f>PROPER(Inventory[[#This Row],[METAL]] &amp; " " &amp; Inventory[[#This Row],[Item Type]])</f>
        <v>925 Silver Pendant</v>
      </c>
      <c r="U788" s="33">
        <f>Inventory[[#This Row],[Quantity]]*Inventory[[#This Row],[Weight (g)]]</f>
        <v>0</v>
      </c>
      <c r="V788" s="33">
        <f>Inventory[[#This Row],[Total Price GBP]]*Inventory[[#This Row],[Quantity]]</f>
        <v>0</v>
      </c>
      <c r="W788" s="33">
        <f>Inventory[[#This Row],[Total Cost GBP]]/EURtoGBP</f>
        <v>0</v>
      </c>
      <c r="X788" s="33">
        <f>Inventory[[#This Row],[Total Cost GBP]]/USDtoGBP</f>
        <v>0</v>
      </c>
      <c r="Y788" s="33">
        <f>Inventory[[#This Row],[Total Cost GBP]]/CADtoGBP</f>
        <v>0</v>
      </c>
      <c r="Z788" s="33">
        <f>Inventory[[#This Row],[Total Cost GBP]]*AUDtoGBP</f>
        <v>0</v>
      </c>
      <c r="AA788" s="33"/>
      <c r="AB788" s="33"/>
    </row>
    <row r="789" spans="1:28" x14ac:dyDescent="0.25">
      <c r="A789" t="s">
        <v>1900</v>
      </c>
      <c r="B789" t="s">
        <v>1901</v>
      </c>
      <c r="C789" t="s">
        <v>114</v>
      </c>
      <c r="D789" t="s">
        <v>1902</v>
      </c>
      <c r="E789">
        <v>2.4900000000000002</v>
      </c>
      <c r="F789" t="s">
        <v>116</v>
      </c>
      <c r="G789" t="s">
        <v>1450</v>
      </c>
      <c r="H789">
        <v>5.4690642547785258</v>
      </c>
      <c r="I789" t="str">
        <f>IF(Inventory[[#This Row],[METAL]] = "925 Silver",  "7113.11.00"," 7113.19.00")</f>
        <v>7113.11.00</v>
      </c>
      <c r="J789" t="str">
        <f>IF(Inventory[[#This Row],[METAL]]= "925 Silver", "7113.11.10.00"," 7113.19.10.00")</f>
        <v>7113.11.10.00</v>
      </c>
      <c r="K789" t="str">
        <f>IF(Inventory[[#This Row],[METAL]] = "925 Silver",  "7113.11.00"," 7113.19.00")</f>
        <v>7113.11.00</v>
      </c>
      <c r="L789" s="106" t="str">
        <f>PROPER(Inventory[[#This Row],[METAL]] &amp; " " &amp; Inventory[[#This Row],[Item Type]])</f>
        <v>925 Silver Pendant</v>
      </c>
      <c r="M789" s="106" t="str">
        <f>IFERROR(VLOOKUP(Inventory[[#This Row],[Short Description]],Map!$G$12:$H$32,2,FALSE), IF(F788 = "925 Silver", "7113.11.10.00", "7113.19.29.00"))</f>
        <v>7113.11.10.00</v>
      </c>
      <c r="N789" s="106" t="str">
        <f>Inventory[[#This Row],[ASIN]] &amp; " " &amp; Inventory[[#This Row],[Short Description]]</f>
        <v>B091FQPMZK Pendant - Music - Music Note</v>
      </c>
      <c r="O789" s="33">
        <f>Inventory[[#This Row],[Total Price GBP]]/ EURtoGBP</f>
        <v>6.2080380659600847</v>
      </c>
      <c r="P789" s="33">
        <f>Inventory[[#This Row],[Total Price GBP]]/USDtoGBP</f>
        <v>7.4971784877488927</v>
      </c>
      <c r="Q789" s="33">
        <f>Inventory[[#This Row],[Total Price GBP]]/ CADtoGBP</f>
        <v>9.5968194432515546</v>
      </c>
      <c r="R789" s="33">
        <f>Inventory[[#This Row],[Total Price GBP]]/AUDtoGBP</f>
        <v>9.8230193526448115</v>
      </c>
      <c r="S789" s="33">
        <f>IFERROR(VLOOKUP(Inventory[[#This Row],[Assigned Item SKU]],skuQuantity[#All],2,FALSE),0)</f>
        <v>0</v>
      </c>
      <c r="T789" s="33" t="str">
        <f>PROPER(Inventory[[#This Row],[METAL]] &amp; " " &amp; Inventory[[#This Row],[Item Type]])</f>
        <v>925 Silver Pendant</v>
      </c>
      <c r="U789" s="33">
        <f>Inventory[[#This Row],[Quantity]]*Inventory[[#This Row],[Weight (g)]]</f>
        <v>0</v>
      </c>
      <c r="V789" s="33">
        <f>Inventory[[#This Row],[Total Price GBP]]*Inventory[[#This Row],[Quantity]]</f>
        <v>0</v>
      </c>
      <c r="W789" s="33">
        <f>Inventory[[#This Row],[Total Cost GBP]]/EURtoGBP</f>
        <v>0</v>
      </c>
      <c r="X789" s="33">
        <f>Inventory[[#This Row],[Total Cost GBP]]/USDtoGBP</f>
        <v>0</v>
      </c>
      <c r="Y789" s="33">
        <f>Inventory[[#This Row],[Total Cost GBP]]/CADtoGBP</f>
        <v>0</v>
      </c>
      <c r="Z789" s="33">
        <f>Inventory[[#This Row],[Total Cost GBP]]*AUDtoGBP</f>
        <v>0</v>
      </c>
      <c r="AA789" s="33"/>
      <c r="AB789" s="33"/>
    </row>
    <row r="790" spans="1:28" x14ac:dyDescent="0.25">
      <c r="A790" t="s">
        <v>1903</v>
      </c>
      <c r="B790" t="s">
        <v>1904</v>
      </c>
      <c r="C790" t="s">
        <v>114</v>
      </c>
      <c r="D790" t="s">
        <v>1905</v>
      </c>
      <c r="E790">
        <v>1.17</v>
      </c>
      <c r="F790" t="s">
        <v>116</v>
      </c>
      <c r="G790" t="s">
        <v>1450</v>
      </c>
      <c r="H790">
        <v>2.7919802713892636</v>
      </c>
      <c r="I790" t="str">
        <f>IF(Inventory[[#This Row],[METAL]] = "925 Silver",  "7113.11.00"," 7113.19.00")</f>
        <v>7113.11.00</v>
      </c>
      <c r="J790" t="str">
        <f>IF(Inventory[[#This Row],[METAL]]= "925 Silver", "7113.11.10.00"," 7113.19.10.00")</f>
        <v>7113.11.10.00</v>
      </c>
      <c r="K790" t="str">
        <f>IF(Inventory[[#This Row],[METAL]] = "925 Silver",  "7113.11.00"," 7113.19.00")</f>
        <v>7113.11.00</v>
      </c>
      <c r="L790" s="106" t="str">
        <f>PROPER(Inventory[[#This Row],[METAL]] &amp; " " &amp; Inventory[[#This Row],[Item Type]])</f>
        <v>925 Silver Pendant</v>
      </c>
      <c r="M790" s="106" t="str">
        <f>IFERROR(VLOOKUP(Inventory[[#This Row],[Short Description]],Map!$G$12:$H$32,2,FALSE), IF(F789 = "925 Silver", "7113.11.10.00", "7113.19.29.00"))</f>
        <v>7113.11.10.00</v>
      </c>
      <c r="N790" s="106" t="str">
        <f>Inventory[[#This Row],[ASIN]] &amp; " " &amp; Inventory[[#This Row],[Short Description]]</f>
        <v>B091FRDB42 Pendant - Key</v>
      </c>
      <c r="O790" s="33">
        <f>Inventory[[#This Row],[Total Price GBP]]/ EURtoGBP</f>
        <v>3.1692295055867867</v>
      </c>
      <c r="P790" s="33">
        <f>Inventory[[#This Row],[Total Price GBP]]/USDtoGBP</f>
        <v>3.8273411051241273</v>
      </c>
      <c r="Q790" s="33">
        <f>Inventory[[#This Row],[Total Price GBP]]/ CADtoGBP</f>
        <v>4.8992166311142169</v>
      </c>
      <c r="R790" s="33">
        <f>Inventory[[#This Row],[Total Price GBP]]/AUDtoGBP</f>
        <v>5.0146926348682799</v>
      </c>
      <c r="S790" s="33">
        <f>IFERROR(VLOOKUP(Inventory[[#This Row],[Assigned Item SKU]],skuQuantity[#All],2,FALSE),0)</f>
        <v>0</v>
      </c>
      <c r="T790" s="33" t="str">
        <f>PROPER(Inventory[[#This Row],[METAL]] &amp; " " &amp; Inventory[[#This Row],[Item Type]])</f>
        <v>925 Silver Pendant</v>
      </c>
      <c r="U790" s="33">
        <f>Inventory[[#This Row],[Quantity]]*Inventory[[#This Row],[Weight (g)]]</f>
        <v>0</v>
      </c>
      <c r="V790" s="33">
        <f>Inventory[[#This Row],[Total Price GBP]]*Inventory[[#This Row],[Quantity]]</f>
        <v>0</v>
      </c>
      <c r="W790" s="33">
        <f>Inventory[[#This Row],[Total Cost GBP]]/EURtoGBP</f>
        <v>0</v>
      </c>
      <c r="X790" s="33">
        <f>Inventory[[#This Row],[Total Cost GBP]]/USDtoGBP</f>
        <v>0</v>
      </c>
      <c r="Y790" s="33">
        <f>Inventory[[#This Row],[Total Cost GBP]]/CADtoGBP</f>
        <v>0</v>
      </c>
      <c r="Z790" s="33">
        <f>Inventory[[#This Row],[Total Cost GBP]]*AUDtoGBP</f>
        <v>0</v>
      </c>
      <c r="AA790" s="33"/>
      <c r="AB790" s="33"/>
    </row>
    <row r="791" spans="1:28" x14ac:dyDescent="0.25">
      <c r="A791" t="s">
        <v>1906</v>
      </c>
      <c r="B791" t="s">
        <v>1907</v>
      </c>
      <c r="C791" t="s">
        <v>114</v>
      </c>
      <c r="D791" t="s">
        <v>1908</v>
      </c>
      <c r="E791">
        <v>2.79</v>
      </c>
      <c r="F791" t="s">
        <v>116</v>
      </c>
      <c r="G791" t="s">
        <v>1450</v>
      </c>
      <c r="H791">
        <v>2.954227785534068</v>
      </c>
      <c r="I791" t="str">
        <f>IF(Inventory[[#This Row],[METAL]] = "925 Silver",  "7113.11.00"," 7113.19.00")</f>
        <v>7113.11.00</v>
      </c>
      <c r="J791" t="str">
        <f>IF(Inventory[[#This Row],[METAL]]= "925 Silver", "7113.11.10.00"," 7113.19.10.00")</f>
        <v>7113.11.10.00</v>
      </c>
      <c r="K791" t="str">
        <f>IF(Inventory[[#This Row],[METAL]] = "925 Silver",  "7113.11.00"," 7113.19.00")</f>
        <v>7113.11.00</v>
      </c>
      <c r="L791" s="106" t="str">
        <f>PROPER(Inventory[[#This Row],[METAL]] &amp; " " &amp; Inventory[[#This Row],[Item Type]])</f>
        <v>925 Silver Pendant</v>
      </c>
      <c r="M791" s="106" t="str">
        <f>IFERROR(VLOOKUP(Inventory[[#This Row],[Short Description]],Map!$G$12:$H$32,2,FALSE), IF(F790 = "925 Silver", "7113.11.10.00", "7113.19.29.00"))</f>
        <v>7113.11.10.00</v>
      </c>
      <c r="N791" s="106" t="str">
        <f>Inventory[[#This Row],[ASIN]] &amp; " " &amp; Inventory[[#This Row],[Short Description]]</f>
        <v>B091FRN6MN Pendant - Padlock</v>
      </c>
      <c r="O791" s="33">
        <f>Inventory[[#This Row],[Total Price GBP]]/ EURtoGBP</f>
        <v>3.3533997213669875</v>
      </c>
      <c r="P791" s="33">
        <f>Inventory[[#This Row],[Total Price GBP]]/USDtoGBP</f>
        <v>4.0497554919498713</v>
      </c>
      <c r="Q791" s="33">
        <f>Inventory[[#This Row],[Total Price GBP]]/ CADtoGBP</f>
        <v>5.1839198318498143</v>
      </c>
      <c r="R791" s="33">
        <f>Inventory[[#This Row],[Total Price GBP]]/AUDtoGBP</f>
        <v>5.3061063753395858</v>
      </c>
      <c r="S791" s="33">
        <f>IFERROR(VLOOKUP(Inventory[[#This Row],[Assigned Item SKU]],skuQuantity[#All],2,FALSE),0)</f>
        <v>0</v>
      </c>
      <c r="T791" s="33" t="str">
        <f>PROPER(Inventory[[#This Row],[METAL]] &amp; " " &amp; Inventory[[#This Row],[Item Type]])</f>
        <v>925 Silver Pendant</v>
      </c>
      <c r="U791" s="33">
        <f>Inventory[[#This Row],[Quantity]]*Inventory[[#This Row],[Weight (g)]]</f>
        <v>0</v>
      </c>
      <c r="V791" s="33">
        <f>Inventory[[#This Row],[Total Price GBP]]*Inventory[[#This Row],[Quantity]]</f>
        <v>0</v>
      </c>
      <c r="W791" s="33">
        <f>Inventory[[#This Row],[Total Cost GBP]]/EURtoGBP</f>
        <v>0</v>
      </c>
      <c r="X791" s="33">
        <f>Inventory[[#This Row],[Total Cost GBP]]/USDtoGBP</f>
        <v>0</v>
      </c>
      <c r="Y791" s="33">
        <f>Inventory[[#This Row],[Total Cost GBP]]/CADtoGBP</f>
        <v>0</v>
      </c>
      <c r="Z791" s="33">
        <f>Inventory[[#This Row],[Total Cost GBP]]*AUDtoGBP</f>
        <v>0</v>
      </c>
      <c r="AA791" s="33"/>
      <c r="AB791" s="33"/>
    </row>
    <row r="792" spans="1:28" x14ac:dyDescent="0.25">
      <c r="A792" t="s">
        <v>1909</v>
      </c>
      <c r="B792" t="s">
        <v>1910</v>
      </c>
      <c r="C792" t="s">
        <v>114</v>
      </c>
      <c r="D792" t="s">
        <v>1911</v>
      </c>
      <c r="E792">
        <v>2.1</v>
      </c>
      <c r="F792" t="s">
        <v>116</v>
      </c>
      <c r="G792" t="s">
        <v>1309</v>
      </c>
      <c r="H792">
        <v>2.4269233645634549</v>
      </c>
      <c r="I792" t="str">
        <f>IF(Inventory[[#This Row],[METAL]] = "925 Silver",  "7113.11.00"," 7113.19.00")</f>
        <v>7113.11.00</v>
      </c>
      <c r="J792" t="str">
        <f>IF(Inventory[[#This Row],[METAL]]= "925 Silver", "7113.11.10.00"," 7113.19.10.00")</f>
        <v>7113.11.10.00</v>
      </c>
      <c r="K792" t="str">
        <f>IF(Inventory[[#This Row],[METAL]] = "925 Silver",  "7113.11.00"," 7113.19.00")</f>
        <v>7113.11.00</v>
      </c>
      <c r="L792" s="106" t="str">
        <f>PROPER(Inventory[[#This Row],[METAL]] &amp; " " &amp; Inventory[[#This Row],[Item Type]])</f>
        <v>925 Silver Earrings</v>
      </c>
      <c r="M792" s="106" t="str">
        <f>IFERROR(VLOOKUP(Inventory[[#This Row],[Short Description]],Map!$G$12:$H$32,2,FALSE), IF(F791 = "925 Silver", "7113.11.10.00", "7113.19.29.00"))</f>
        <v>7113.11.10.00</v>
      </c>
      <c r="N792" s="106" t="str">
        <f>Inventory[[#This Row],[ASIN]] &amp; " " &amp; Inventory[[#This Row],[Short Description]]</f>
        <v>B08J89FDQR Stud Earrings - Shell</v>
      </c>
      <c r="O792" s="33">
        <f>Inventory[[#This Row],[Total Price GBP]]/ EURtoGBP</f>
        <v>2.7548465200813368</v>
      </c>
      <c r="P792" s="33">
        <f>Inventory[[#This Row],[Total Price GBP]]/USDtoGBP</f>
        <v>3.3269087347662043</v>
      </c>
      <c r="Q792" s="33">
        <f>Inventory[[#This Row],[Total Price GBP]]/ CADtoGBP</f>
        <v>4.2586344294591258</v>
      </c>
      <c r="R792" s="33">
        <f>Inventory[[#This Row],[Total Price GBP]]/AUDtoGBP</f>
        <v>4.3590117188078432</v>
      </c>
      <c r="S792" s="33">
        <f>IFERROR(VLOOKUP(Inventory[[#This Row],[Assigned Item SKU]],skuQuantity[#All],2,FALSE),0)</f>
        <v>0</v>
      </c>
      <c r="T792" s="33" t="str">
        <f>PROPER(Inventory[[#This Row],[METAL]] &amp; " " &amp; Inventory[[#This Row],[Item Type]])</f>
        <v>925 Silver Earrings</v>
      </c>
      <c r="U792" s="33">
        <f>Inventory[[#This Row],[Quantity]]*Inventory[[#This Row],[Weight (g)]]</f>
        <v>0</v>
      </c>
      <c r="V792" s="33">
        <f>Inventory[[#This Row],[Total Price GBP]]*Inventory[[#This Row],[Quantity]]</f>
        <v>0</v>
      </c>
      <c r="W792" s="33">
        <f>Inventory[[#This Row],[Total Cost GBP]]/EURtoGBP</f>
        <v>0</v>
      </c>
      <c r="X792" s="33">
        <f>Inventory[[#This Row],[Total Cost GBP]]/USDtoGBP</f>
        <v>0</v>
      </c>
      <c r="Y792" s="33">
        <f>Inventory[[#This Row],[Total Cost GBP]]/CADtoGBP</f>
        <v>0</v>
      </c>
      <c r="Z792" s="33">
        <f>Inventory[[#This Row],[Total Cost GBP]]*AUDtoGBP</f>
        <v>0</v>
      </c>
      <c r="AA792" s="33"/>
      <c r="AB792" s="33"/>
    </row>
    <row r="793" spans="1:28" x14ac:dyDescent="0.25">
      <c r="A793" t="s">
        <v>1912</v>
      </c>
      <c r="B793" t="s">
        <v>1913</v>
      </c>
      <c r="C793" t="s">
        <v>114</v>
      </c>
      <c r="D793" t="s">
        <v>1914</v>
      </c>
      <c r="E793">
        <v>1.31</v>
      </c>
      <c r="F793" t="s">
        <v>116</v>
      </c>
      <c r="G793" t="s">
        <v>1309</v>
      </c>
      <c r="H793">
        <v>2.7108565143168621</v>
      </c>
      <c r="I793" t="str">
        <f>IF(Inventory[[#This Row],[METAL]] = "925 Silver",  "7113.11.00"," 7113.19.00")</f>
        <v>7113.11.00</v>
      </c>
      <c r="J793" t="str">
        <f>IF(Inventory[[#This Row],[METAL]]= "925 Silver", "7113.11.10.00"," 7113.19.10.00")</f>
        <v>7113.11.10.00</v>
      </c>
      <c r="K793" t="str">
        <f>IF(Inventory[[#This Row],[METAL]] = "925 Silver",  "7113.11.00"," 7113.19.00")</f>
        <v>7113.11.00</v>
      </c>
      <c r="L793" s="106" t="str">
        <f>PROPER(Inventory[[#This Row],[METAL]] &amp; " " &amp; Inventory[[#This Row],[Item Type]])</f>
        <v>925 Silver Earrings</v>
      </c>
      <c r="M793" s="106" t="str">
        <f>IFERROR(VLOOKUP(Inventory[[#This Row],[Short Description]],Map!$G$12:$H$32,2,FALSE), IF(F792 = "925 Silver", "7113.11.10.00", "7113.19.29.00"))</f>
        <v>7113.11.10.00</v>
      </c>
      <c r="N793" s="106" t="str">
        <f>Inventory[[#This Row],[ASIN]] &amp; " " &amp; Inventory[[#This Row],[Short Description]]</f>
        <v>B08J87MT2X Stud Earrings - Turtle</v>
      </c>
      <c r="O793" s="33">
        <f>Inventory[[#This Row],[Total Price GBP]]/ EURtoGBP</f>
        <v>3.0771443976966872</v>
      </c>
      <c r="P793" s="33">
        <f>Inventory[[#This Row],[Total Price GBP]]/USDtoGBP</f>
        <v>3.716133911711256</v>
      </c>
      <c r="Q793" s="33">
        <f>Inventory[[#This Row],[Total Price GBP]]/ CADtoGBP</f>
        <v>4.75686503074642</v>
      </c>
      <c r="R793" s="33">
        <f>Inventory[[#This Row],[Total Price GBP]]/AUDtoGBP</f>
        <v>4.8689857646326278</v>
      </c>
      <c r="S793" s="33">
        <f>IFERROR(VLOOKUP(Inventory[[#This Row],[Assigned Item SKU]],skuQuantity[#All],2,FALSE),0)</f>
        <v>0</v>
      </c>
      <c r="T793" s="33" t="str">
        <f>PROPER(Inventory[[#This Row],[METAL]] &amp; " " &amp; Inventory[[#This Row],[Item Type]])</f>
        <v>925 Silver Earrings</v>
      </c>
      <c r="U793" s="33">
        <f>Inventory[[#This Row],[Quantity]]*Inventory[[#This Row],[Weight (g)]]</f>
        <v>0</v>
      </c>
      <c r="V793" s="33">
        <f>Inventory[[#This Row],[Total Price GBP]]*Inventory[[#This Row],[Quantity]]</f>
        <v>0</v>
      </c>
      <c r="W793" s="33">
        <f>Inventory[[#This Row],[Total Cost GBP]]/EURtoGBP</f>
        <v>0</v>
      </c>
      <c r="X793" s="33">
        <f>Inventory[[#This Row],[Total Cost GBP]]/USDtoGBP</f>
        <v>0</v>
      </c>
      <c r="Y793" s="33">
        <f>Inventory[[#This Row],[Total Cost GBP]]/CADtoGBP</f>
        <v>0</v>
      </c>
      <c r="Z793" s="33">
        <f>Inventory[[#This Row],[Total Cost GBP]]*AUDtoGBP</f>
        <v>0</v>
      </c>
      <c r="AA793" s="33"/>
      <c r="AB793" s="33"/>
    </row>
    <row r="794" spans="1:28" x14ac:dyDescent="0.25">
      <c r="A794" t="s">
        <v>1915</v>
      </c>
      <c r="B794" t="s">
        <v>1916</v>
      </c>
      <c r="C794" t="s">
        <v>114</v>
      </c>
      <c r="D794" t="s">
        <v>1917</v>
      </c>
      <c r="E794">
        <v>1.35</v>
      </c>
      <c r="F794" t="s">
        <v>116</v>
      </c>
      <c r="G794" t="s">
        <v>1309</v>
      </c>
      <c r="H794">
        <v>2.8325421499254646</v>
      </c>
      <c r="I794" t="str">
        <f>IF(Inventory[[#This Row],[METAL]] = "925 Silver",  "7113.11.00"," 7113.19.00")</f>
        <v>7113.11.00</v>
      </c>
      <c r="J794" t="str">
        <f>IF(Inventory[[#This Row],[METAL]]= "925 Silver", "7113.11.10.00"," 7113.19.10.00")</f>
        <v>7113.11.10.00</v>
      </c>
      <c r="K794" t="str">
        <f>IF(Inventory[[#This Row],[METAL]] = "925 Silver",  "7113.11.00"," 7113.19.00")</f>
        <v>7113.11.00</v>
      </c>
      <c r="L794" s="106" t="str">
        <f>PROPER(Inventory[[#This Row],[METAL]] &amp; " " &amp; Inventory[[#This Row],[Item Type]])</f>
        <v>925 Silver Earrings</v>
      </c>
      <c r="M794" s="106" t="str">
        <f>IFERROR(VLOOKUP(Inventory[[#This Row],[Short Description]],Map!$G$12:$H$32,2,FALSE), IF(F793 = "925 Silver", "7113.11.10.00", "7113.19.29.00"))</f>
        <v>7113.11.10.00</v>
      </c>
      <c r="N794" s="106" t="str">
        <f>Inventory[[#This Row],[ASIN]] &amp; " " &amp; Inventory[[#This Row],[Short Description]]</f>
        <v>B08J887BY3 Stud Earrings - Sea Star</v>
      </c>
      <c r="O794" s="33">
        <f>Inventory[[#This Row],[Total Price GBP]]/ EURtoGBP</f>
        <v>3.2152720595318369</v>
      </c>
      <c r="P794" s="33">
        <f>Inventory[[#This Row],[Total Price GBP]]/USDtoGBP</f>
        <v>3.8829447018305632</v>
      </c>
      <c r="Q794" s="33">
        <f>Inventory[[#This Row],[Total Price GBP]]/ CADtoGBP</f>
        <v>4.9703924312981167</v>
      </c>
      <c r="R794" s="33">
        <f>Inventory[[#This Row],[Total Price GBP]]/AUDtoGBP</f>
        <v>5.0875460699861064</v>
      </c>
      <c r="S794" s="33">
        <f>IFERROR(VLOOKUP(Inventory[[#This Row],[Assigned Item SKU]],skuQuantity[#All],2,FALSE),0)</f>
        <v>0</v>
      </c>
      <c r="T794" s="33" t="str">
        <f>PROPER(Inventory[[#This Row],[METAL]] &amp; " " &amp; Inventory[[#This Row],[Item Type]])</f>
        <v>925 Silver Earrings</v>
      </c>
      <c r="U794" s="33">
        <f>Inventory[[#This Row],[Quantity]]*Inventory[[#This Row],[Weight (g)]]</f>
        <v>0</v>
      </c>
      <c r="V794" s="33">
        <f>Inventory[[#This Row],[Total Price GBP]]*Inventory[[#This Row],[Quantity]]</f>
        <v>0</v>
      </c>
      <c r="W794" s="33">
        <f>Inventory[[#This Row],[Total Cost GBP]]/EURtoGBP</f>
        <v>0</v>
      </c>
      <c r="X794" s="33">
        <f>Inventory[[#This Row],[Total Cost GBP]]/USDtoGBP</f>
        <v>0</v>
      </c>
      <c r="Y794" s="33">
        <f>Inventory[[#This Row],[Total Cost GBP]]/CADtoGBP</f>
        <v>0</v>
      </c>
      <c r="Z794" s="33">
        <f>Inventory[[#This Row],[Total Cost GBP]]*AUDtoGBP</f>
        <v>0</v>
      </c>
      <c r="AA794" s="33"/>
      <c r="AB794" s="33"/>
    </row>
    <row r="795" spans="1:28" x14ac:dyDescent="0.25">
      <c r="A795" t="s">
        <v>1918</v>
      </c>
      <c r="B795" t="s">
        <v>1919</v>
      </c>
      <c r="C795" t="s">
        <v>114</v>
      </c>
      <c r="D795" t="s">
        <v>1920</v>
      </c>
      <c r="E795">
        <v>1.9</v>
      </c>
      <c r="F795" t="s">
        <v>116</v>
      </c>
      <c r="G795" t="s">
        <v>1309</v>
      </c>
      <c r="H795">
        <v>3.1570371782150723</v>
      </c>
      <c r="I795" t="str">
        <f>IF(Inventory[[#This Row],[METAL]] = "925 Silver",  "7113.11.00"," 7113.19.00")</f>
        <v>7113.11.00</v>
      </c>
      <c r="J795" t="str">
        <f>IF(Inventory[[#This Row],[METAL]]= "925 Silver", "7113.11.10.00"," 7113.19.10.00")</f>
        <v>7113.11.10.00</v>
      </c>
      <c r="K795" t="str">
        <f>IF(Inventory[[#This Row],[METAL]] = "925 Silver",  "7113.11.00"," 7113.19.00")</f>
        <v>7113.11.00</v>
      </c>
      <c r="L795" s="106" t="str">
        <f>PROPER(Inventory[[#This Row],[METAL]] &amp; " " &amp; Inventory[[#This Row],[Item Type]])</f>
        <v>925 Silver Earrings</v>
      </c>
      <c r="M795" s="106" t="str">
        <f>IFERROR(VLOOKUP(Inventory[[#This Row],[Short Description]],Map!$G$12:$H$32,2,FALSE), IF(F794 = "925 Silver", "7113.11.10.00", "7113.19.29.00"))</f>
        <v>7113.11.10.00</v>
      </c>
      <c r="N795" s="106" t="str">
        <f>Inventory[[#This Row],[ASIN]] &amp; " " &amp; Inventory[[#This Row],[Short Description]]</f>
        <v>B08J8712Z4 Stud Earrings - Fish Bone</v>
      </c>
      <c r="O795" s="33">
        <f>Inventory[[#This Row],[Total Price GBP]]/ EURtoGBP</f>
        <v>3.5836124910922367</v>
      </c>
      <c r="P795" s="33">
        <f>Inventory[[#This Row],[Total Price GBP]]/USDtoGBP</f>
        <v>4.3277734754820498</v>
      </c>
      <c r="Q795" s="33">
        <f>Inventory[[#This Row],[Total Price GBP]]/ CADtoGBP</f>
        <v>5.5397988327693088</v>
      </c>
      <c r="R795" s="33">
        <f>Inventory[[#This Row],[Total Price GBP]]/AUDtoGBP</f>
        <v>5.6703735509287165</v>
      </c>
      <c r="S795" s="33">
        <f>IFERROR(VLOOKUP(Inventory[[#This Row],[Assigned Item SKU]],skuQuantity[#All],2,FALSE),0)</f>
        <v>0</v>
      </c>
      <c r="T795" s="33" t="str">
        <f>PROPER(Inventory[[#This Row],[METAL]] &amp; " " &amp; Inventory[[#This Row],[Item Type]])</f>
        <v>925 Silver Earrings</v>
      </c>
      <c r="U795" s="33">
        <f>Inventory[[#This Row],[Quantity]]*Inventory[[#This Row],[Weight (g)]]</f>
        <v>0</v>
      </c>
      <c r="V795" s="33">
        <f>Inventory[[#This Row],[Total Price GBP]]*Inventory[[#This Row],[Quantity]]</f>
        <v>0</v>
      </c>
      <c r="W795" s="33">
        <f>Inventory[[#This Row],[Total Cost GBP]]/EURtoGBP</f>
        <v>0</v>
      </c>
      <c r="X795" s="33">
        <f>Inventory[[#This Row],[Total Cost GBP]]/USDtoGBP</f>
        <v>0</v>
      </c>
      <c r="Y795" s="33">
        <f>Inventory[[#This Row],[Total Cost GBP]]/CADtoGBP</f>
        <v>0</v>
      </c>
      <c r="Z795" s="33">
        <f>Inventory[[#This Row],[Total Cost GBP]]*AUDtoGBP</f>
        <v>0</v>
      </c>
      <c r="AA795" s="33"/>
      <c r="AB795" s="33"/>
    </row>
    <row r="796" spans="1:28" x14ac:dyDescent="0.25">
      <c r="A796" t="s">
        <v>1921</v>
      </c>
      <c r="B796" t="s">
        <v>1922</v>
      </c>
      <c r="C796" t="s">
        <v>114</v>
      </c>
      <c r="D796" t="s">
        <v>1923</v>
      </c>
      <c r="E796">
        <v>1.59</v>
      </c>
      <c r="F796" t="s">
        <v>116</v>
      </c>
      <c r="G796" t="s">
        <v>1309</v>
      </c>
      <c r="H796">
        <v>2.9298906584123472</v>
      </c>
      <c r="I796" t="str">
        <f>IF(Inventory[[#This Row],[METAL]] = "925 Silver",  "7113.11.00"," 7113.19.00")</f>
        <v>7113.11.00</v>
      </c>
      <c r="J796" t="str">
        <f>IF(Inventory[[#This Row],[METAL]]= "925 Silver", "7113.11.10.00"," 7113.19.10.00")</f>
        <v>7113.11.10.00</v>
      </c>
      <c r="K796" t="str">
        <f>IF(Inventory[[#This Row],[METAL]] = "925 Silver",  "7113.11.00"," 7113.19.00")</f>
        <v>7113.11.00</v>
      </c>
      <c r="L796" s="106" t="str">
        <f>PROPER(Inventory[[#This Row],[METAL]] &amp; " " &amp; Inventory[[#This Row],[Item Type]])</f>
        <v>925 Silver Earrings</v>
      </c>
      <c r="M796" s="106" t="str">
        <f>IFERROR(VLOOKUP(Inventory[[#This Row],[Short Description]],Map!$G$12:$H$32,2,FALSE), IF(F795 = "925 Silver", "7113.11.10.00", "7113.19.29.00"))</f>
        <v>7113.11.10.00</v>
      </c>
      <c r="N796" s="106" t="str">
        <f>Inventory[[#This Row],[ASIN]] &amp; " " &amp; Inventory[[#This Row],[Short Description]]</f>
        <v>B08J87RYMD Stud Earrings - Leaf</v>
      </c>
      <c r="O796" s="33">
        <f>Inventory[[#This Row],[Total Price GBP]]/ EURtoGBP</f>
        <v>3.325774188999957</v>
      </c>
      <c r="P796" s="33">
        <f>Inventory[[#This Row],[Total Price GBP]]/USDtoGBP</f>
        <v>4.0163933339260094</v>
      </c>
      <c r="Q796" s="33">
        <f>Inventory[[#This Row],[Total Price GBP]]/ CADtoGBP</f>
        <v>5.1412143517394746</v>
      </c>
      <c r="R796" s="33">
        <f>Inventory[[#This Row],[Total Price GBP]]/AUDtoGBP</f>
        <v>5.2623943142688896</v>
      </c>
      <c r="S796" s="33">
        <f>IFERROR(VLOOKUP(Inventory[[#This Row],[Assigned Item SKU]],skuQuantity[#All],2,FALSE),0)</f>
        <v>0</v>
      </c>
      <c r="T796" s="33" t="str">
        <f>PROPER(Inventory[[#This Row],[METAL]] &amp; " " &amp; Inventory[[#This Row],[Item Type]])</f>
        <v>925 Silver Earrings</v>
      </c>
      <c r="U796" s="33">
        <f>Inventory[[#This Row],[Quantity]]*Inventory[[#This Row],[Weight (g)]]</f>
        <v>0</v>
      </c>
      <c r="V796" s="33">
        <f>Inventory[[#This Row],[Total Price GBP]]*Inventory[[#This Row],[Quantity]]</f>
        <v>0</v>
      </c>
      <c r="W796" s="33">
        <f>Inventory[[#This Row],[Total Cost GBP]]/EURtoGBP</f>
        <v>0</v>
      </c>
      <c r="X796" s="33">
        <f>Inventory[[#This Row],[Total Cost GBP]]/USDtoGBP</f>
        <v>0</v>
      </c>
      <c r="Y796" s="33">
        <f>Inventory[[#This Row],[Total Cost GBP]]/CADtoGBP</f>
        <v>0</v>
      </c>
      <c r="Z796" s="33">
        <f>Inventory[[#This Row],[Total Cost GBP]]*AUDtoGBP</f>
        <v>0</v>
      </c>
      <c r="AA796" s="33"/>
      <c r="AB796" s="33"/>
    </row>
    <row r="797" spans="1:28" x14ac:dyDescent="0.25">
      <c r="A797" t="s">
        <v>1924</v>
      </c>
      <c r="B797" t="s">
        <v>1925</v>
      </c>
      <c r="C797" t="s">
        <v>114</v>
      </c>
      <c r="D797" t="s">
        <v>1926</v>
      </c>
      <c r="E797">
        <v>2.0699999999999998</v>
      </c>
      <c r="F797" t="s">
        <v>116</v>
      </c>
      <c r="G797" t="s">
        <v>1309</v>
      </c>
      <c r="H797">
        <v>3.0596886697281898</v>
      </c>
      <c r="I797" t="str">
        <f>IF(Inventory[[#This Row],[METAL]] = "925 Silver",  "7113.11.00"," 7113.19.00")</f>
        <v>7113.11.00</v>
      </c>
      <c r="J797" t="str">
        <f>IF(Inventory[[#This Row],[METAL]]= "925 Silver", "7113.11.10.00"," 7113.19.10.00")</f>
        <v>7113.11.10.00</v>
      </c>
      <c r="K797" t="str">
        <f>IF(Inventory[[#This Row],[METAL]] = "925 Silver",  "7113.11.00"," 7113.19.00")</f>
        <v>7113.11.00</v>
      </c>
      <c r="L797" s="106" t="str">
        <f>PROPER(Inventory[[#This Row],[METAL]] &amp; " " &amp; Inventory[[#This Row],[Item Type]])</f>
        <v>925 Silver Earrings</v>
      </c>
      <c r="M797" s="106" t="str">
        <f>IFERROR(VLOOKUP(Inventory[[#This Row],[Short Description]],Map!$G$12:$H$32,2,FALSE), IF(F796 = "925 Silver", "7113.11.10.00", "7113.19.29.00"))</f>
        <v>7113.11.10.00</v>
      </c>
      <c r="N797" s="106" t="str">
        <f>Inventory[[#This Row],[ASIN]] &amp; " " &amp; Inventory[[#This Row],[Short Description]]</f>
        <v>B08J8BRHCZ Stud Earrings - Celtic Design</v>
      </c>
      <c r="O797" s="33">
        <f>Inventory[[#This Row],[Total Price GBP]]/ EURtoGBP</f>
        <v>3.4731103616241166</v>
      </c>
      <c r="P797" s="33">
        <f>Inventory[[#This Row],[Total Price GBP]]/USDtoGBP</f>
        <v>4.1943248433866041</v>
      </c>
      <c r="Q797" s="33">
        <f>Inventory[[#This Row],[Total Price GBP]]/ CADtoGBP</f>
        <v>5.3689769123279509</v>
      </c>
      <c r="R797" s="33">
        <f>Inventory[[#This Row],[Total Price GBP]]/AUDtoGBP</f>
        <v>5.4955253066459324</v>
      </c>
      <c r="S797" s="33">
        <f>IFERROR(VLOOKUP(Inventory[[#This Row],[Assigned Item SKU]],skuQuantity[#All],2,FALSE),0)</f>
        <v>0</v>
      </c>
      <c r="T797" s="33" t="str">
        <f>PROPER(Inventory[[#This Row],[METAL]] &amp; " " &amp; Inventory[[#This Row],[Item Type]])</f>
        <v>925 Silver Earrings</v>
      </c>
      <c r="U797" s="33">
        <f>Inventory[[#This Row],[Quantity]]*Inventory[[#This Row],[Weight (g)]]</f>
        <v>0</v>
      </c>
      <c r="V797" s="33">
        <f>Inventory[[#This Row],[Total Price GBP]]*Inventory[[#This Row],[Quantity]]</f>
        <v>0</v>
      </c>
      <c r="W797" s="33">
        <f>Inventory[[#This Row],[Total Cost GBP]]/EURtoGBP</f>
        <v>0</v>
      </c>
      <c r="X797" s="33">
        <f>Inventory[[#This Row],[Total Cost GBP]]/USDtoGBP</f>
        <v>0</v>
      </c>
      <c r="Y797" s="33">
        <f>Inventory[[#This Row],[Total Cost GBP]]/CADtoGBP</f>
        <v>0</v>
      </c>
      <c r="Z797" s="33">
        <f>Inventory[[#This Row],[Total Cost GBP]]*AUDtoGBP</f>
        <v>0</v>
      </c>
      <c r="AA797" s="33"/>
      <c r="AB797" s="33"/>
    </row>
    <row r="798" spans="1:28" x14ac:dyDescent="0.25">
      <c r="A798" t="s">
        <v>1927</v>
      </c>
      <c r="B798" t="s">
        <v>1928</v>
      </c>
      <c r="C798" t="s">
        <v>114</v>
      </c>
      <c r="D798" t="s">
        <v>1929</v>
      </c>
      <c r="E798">
        <v>1.2</v>
      </c>
      <c r="F798" t="s">
        <v>116</v>
      </c>
      <c r="G798" t="s">
        <v>1309</v>
      </c>
      <c r="H798">
        <v>2.305237728954852</v>
      </c>
      <c r="I798" t="str">
        <f>IF(Inventory[[#This Row],[METAL]] = "925 Silver",  "7113.11.00"," 7113.19.00")</f>
        <v>7113.11.00</v>
      </c>
      <c r="J798" t="str">
        <f>IF(Inventory[[#This Row],[METAL]]= "925 Silver", "7113.11.10.00"," 7113.19.10.00")</f>
        <v>7113.11.10.00</v>
      </c>
      <c r="K798" t="str">
        <f>IF(Inventory[[#This Row],[METAL]] = "925 Silver",  "7113.11.00"," 7113.19.00")</f>
        <v>7113.11.00</v>
      </c>
      <c r="L798" s="106" t="str">
        <f>PROPER(Inventory[[#This Row],[METAL]] &amp; " " &amp; Inventory[[#This Row],[Item Type]])</f>
        <v>925 Silver Earrings</v>
      </c>
      <c r="M798" s="106" t="str">
        <f>IFERROR(VLOOKUP(Inventory[[#This Row],[Short Description]],Map!$G$12:$H$32,2,FALSE), IF(F797 = "925 Silver", "7113.11.10.00", "7113.19.29.00"))</f>
        <v>7113.11.10.00</v>
      </c>
      <c r="N798" s="106" t="str">
        <f>Inventory[[#This Row],[ASIN]] &amp; " " &amp; Inventory[[#This Row],[Short Description]]</f>
        <v>B08J846JBG Stud Earrings - Owl</v>
      </c>
      <c r="O798" s="33">
        <f>Inventory[[#This Row],[Total Price GBP]]/ EURtoGBP</f>
        <v>2.6167188582461867</v>
      </c>
      <c r="P798" s="33">
        <f>Inventory[[#This Row],[Total Price GBP]]/USDtoGBP</f>
        <v>3.1600979446468966</v>
      </c>
      <c r="Q798" s="33">
        <f>Inventory[[#This Row],[Total Price GBP]]/ CADtoGBP</f>
        <v>4.0451070289074282</v>
      </c>
      <c r="R798" s="33">
        <f>Inventory[[#This Row],[Total Price GBP]]/AUDtoGBP</f>
        <v>4.1404514134543646</v>
      </c>
      <c r="S798" s="33">
        <f>IFERROR(VLOOKUP(Inventory[[#This Row],[Assigned Item SKU]],skuQuantity[#All],2,FALSE),0)</f>
        <v>0</v>
      </c>
      <c r="T798" s="33" t="str">
        <f>PROPER(Inventory[[#This Row],[METAL]] &amp; " " &amp; Inventory[[#This Row],[Item Type]])</f>
        <v>925 Silver Earrings</v>
      </c>
      <c r="U798" s="33">
        <f>Inventory[[#This Row],[Quantity]]*Inventory[[#This Row],[Weight (g)]]</f>
        <v>0</v>
      </c>
      <c r="V798" s="33">
        <f>Inventory[[#This Row],[Total Price GBP]]*Inventory[[#This Row],[Quantity]]</f>
        <v>0</v>
      </c>
      <c r="W798" s="33">
        <f>Inventory[[#This Row],[Total Cost GBP]]/EURtoGBP</f>
        <v>0</v>
      </c>
      <c r="X798" s="33">
        <f>Inventory[[#This Row],[Total Cost GBP]]/USDtoGBP</f>
        <v>0</v>
      </c>
      <c r="Y798" s="33">
        <f>Inventory[[#This Row],[Total Cost GBP]]/CADtoGBP</f>
        <v>0</v>
      </c>
      <c r="Z798" s="33">
        <f>Inventory[[#This Row],[Total Cost GBP]]*AUDtoGBP</f>
        <v>0</v>
      </c>
      <c r="AA798" s="33"/>
      <c r="AB798" s="33"/>
    </row>
    <row r="799" spans="1:28" x14ac:dyDescent="0.25">
      <c r="A799" t="s">
        <v>1930</v>
      </c>
      <c r="B799" t="s">
        <v>1931</v>
      </c>
      <c r="C799" t="s">
        <v>114</v>
      </c>
      <c r="D799" t="s">
        <v>1932</v>
      </c>
      <c r="E799">
        <v>1.1399999999999999</v>
      </c>
      <c r="F799" t="s">
        <v>116</v>
      </c>
      <c r="G799" t="s">
        <v>1309</v>
      </c>
      <c r="H799">
        <v>2.5891708787082588</v>
      </c>
      <c r="I799" t="str">
        <f>IF(Inventory[[#This Row],[METAL]] = "925 Silver",  "7113.11.00"," 7113.19.00")</f>
        <v>7113.11.00</v>
      </c>
      <c r="J799" t="str">
        <f>IF(Inventory[[#This Row],[METAL]]= "925 Silver", "7113.11.10.00"," 7113.19.10.00")</f>
        <v>7113.11.10.00</v>
      </c>
      <c r="K799" t="str">
        <f>IF(Inventory[[#This Row],[METAL]] = "925 Silver",  "7113.11.00"," 7113.19.00")</f>
        <v>7113.11.00</v>
      </c>
      <c r="L799" s="106" t="str">
        <f>PROPER(Inventory[[#This Row],[METAL]] &amp; " " &amp; Inventory[[#This Row],[Item Type]])</f>
        <v>925 Silver Earrings</v>
      </c>
      <c r="M799" s="106" t="str">
        <f>IFERROR(VLOOKUP(Inventory[[#This Row],[Short Description]],Map!$G$12:$H$32,2,FALSE), IF(F798 = "925 Silver", "7113.11.10.00", "7113.19.29.00"))</f>
        <v>7113.11.10.00</v>
      </c>
      <c r="N799" s="106" t="str">
        <f>Inventory[[#This Row],[ASIN]] &amp; " " &amp; Inventory[[#This Row],[Short Description]]</f>
        <v>B08J88JQTR Stud Earrings - Angel Wings</v>
      </c>
      <c r="O799" s="33">
        <f>Inventory[[#This Row],[Total Price GBP]]/ EURtoGBP</f>
        <v>2.9390167358615367</v>
      </c>
      <c r="P799" s="33">
        <f>Inventory[[#This Row],[Total Price GBP]]/USDtoGBP</f>
        <v>3.5493231215919478</v>
      </c>
      <c r="Q799" s="33">
        <f>Inventory[[#This Row],[Total Price GBP]]/ CADtoGBP</f>
        <v>4.5433376301947215</v>
      </c>
      <c r="R799" s="33">
        <f>Inventory[[#This Row],[Total Price GBP]]/AUDtoGBP</f>
        <v>4.6504254592791483</v>
      </c>
      <c r="S799" s="33">
        <f>IFERROR(VLOOKUP(Inventory[[#This Row],[Assigned Item SKU]],skuQuantity[#All],2,FALSE),0)</f>
        <v>0</v>
      </c>
      <c r="T799" s="33" t="str">
        <f>PROPER(Inventory[[#This Row],[METAL]] &amp; " " &amp; Inventory[[#This Row],[Item Type]])</f>
        <v>925 Silver Earrings</v>
      </c>
      <c r="U799" s="33">
        <f>Inventory[[#This Row],[Quantity]]*Inventory[[#This Row],[Weight (g)]]</f>
        <v>0</v>
      </c>
      <c r="V799" s="33">
        <f>Inventory[[#This Row],[Total Price GBP]]*Inventory[[#This Row],[Quantity]]</f>
        <v>0</v>
      </c>
      <c r="W799" s="33">
        <f>Inventory[[#This Row],[Total Cost GBP]]/EURtoGBP</f>
        <v>0</v>
      </c>
      <c r="X799" s="33">
        <f>Inventory[[#This Row],[Total Cost GBP]]/USDtoGBP</f>
        <v>0</v>
      </c>
      <c r="Y799" s="33">
        <f>Inventory[[#This Row],[Total Cost GBP]]/CADtoGBP</f>
        <v>0</v>
      </c>
      <c r="Z799" s="33">
        <f>Inventory[[#This Row],[Total Cost GBP]]*AUDtoGBP</f>
        <v>0</v>
      </c>
      <c r="AA799" s="33"/>
      <c r="AB799" s="33"/>
    </row>
    <row r="800" spans="1:28" x14ac:dyDescent="0.25">
      <c r="A800" t="s">
        <v>1933</v>
      </c>
      <c r="B800" t="s">
        <v>1934</v>
      </c>
      <c r="C800" t="s">
        <v>114</v>
      </c>
      <c r="D800" t="s">
        <v>1935</v>
      </c>
      <c r="E800">
        <v>1.4</v>
      </c>
      <c r="F800" t="s">
        <v>116</v>
      </c>
      <c r="G800" t="s">
        <v>1309</v>
      </c>
      <c r="H800">
        <v>2.9136659069978665</v>
      </c>
      <c r="I800" t="str">
        <f>IF(Inventory[[#This Row],[METAL]] = "925 Silver",  "7113.11.00"," 7113.19.00")</f>
        <v>7113.11.00</v>
      </c>
      <c r="J800" t="str">
        <f>IF(Inventory[[#This Row],[METAL]]= "925 Silver", "7113.11.10.00"," 7113.19.10.00")</f>
        <v>7113.11.10.00</v>
      </c>
      <c r="K800" t="str">
        <f>IF(Inventory[[#This Row],[METAL]] = "925 Silver",  "7113.11.00"," 7113.19.00")</f>
        <v>7113.11.00</v>
      </c>
      <c r="L800" s="106" t="str">
        <f>PROPER(Inventory[[#This Row],[METAL]] &amp; " " &amp; Inventory[[#This Row],[Item Type]])</f>
        <v>925 Silver Earrings</v>
      </c>
      <c r="M800" s="106" t="str">
        <f>IFERROR(VLOOKUP(Inventory[[#This Row],[Short Description]],Map!$G$12:$H$32,2,FALSE), IF(F799 = "925 Silver", "7113.11.10.00", "7113.19.29.00"))</f>
        <v>7113.11.10.00</v>
      </c>
      <c r="N800" s="106" t="str">
        <f>Inventory[[#This Row],[ASIN]] &amp; " " &amp; Inventory[[#This Row],[Short Description]]</f>
        <v xml:space="preserve">B08J884SGN Stud Earrings - Interlocking Circles </v>
      </c>
      <c r="O800" s="33">
        <f>Inventory[[#This Row],[Total Price GBP]]/ EURtoGBP</f>
        <v>3.3073571674219369</v>
      </c>
      <c r="P800" s="33">
        <f>Inventory[[#This Row],[Total Price GBP]]/USDtoGBP</f>
        <v>3.9941518952434349</v>
      </c>
      <c r="Q800" s="33">
        <f>Inventory[[#This Row],[Total Price GBP]]/ CADtoGBP</f>
        <v>5.1127440316659145</v>
      </c>
      <c r="R800" s="33">
        <f>Inventory[[#This Row],[Total Price GBP]]/AUDtoGBP</f>
        <v>5.2332529402217585</v>
      </c>
      <c r="S800" s="33">
        <f>IFERROR(VLOOKUP(Inventory[[#This Row],[Assigned Item SKU]],skuQuantity[#All],2,FALSE),0)</f>
        <v>0</v>
      </c>
      <c r="T800" s="33" t="str">
        <f>PROPER(Inventory[[#This Row],[METAL]] &amp; " " &amp; Inventory[[#This Row],[Item Type]])</f>
        <v>925 Silver Earrings</v>
      </c>
      <c r="U800" s="33">
        <f>Inventory[[#This Row],[Quantity]]*Inventory[[#This Row],[Weight (g)]]</f>
        <v>0</v>
      </c>
      <c r="V800" s="33">
        <f>Inventory[[#This Row],[Total Price GBP]]*Inventory[[#This Row],[Quantity]]</f>
        <v>0</v>
      </c>
      <c r="W800" s="33">
        <f>Inventory[[#This Row],[Total Cost GBP]]/EURtoGBP</f>
        <v>0</v>
      </c>
      <c r="X800" s="33">
        <f>Inventory[[#This Row],[Total Cost GBP]]/USDtoGBP</f>
        <v>0</v>
      </c>
      <c r="Y800" s="33">
        <f>Inventory[[#This Row],[Total Cost GBP]]/CADtoGBP</f>
        <v>0</v>
      </c>
      <c r="Z800" s="33">
        <f>Inventory[[#This Row],[Total Cost GBP]]*AUDtoGBP</f>
        <v>0</v>
      </c>
      <c r="AA800" s="33"/>
      <c r="AB800" s="33"/>
    </row>
    <row r="801" spans="1:28" x14ac:dyDescent="0.25">
      <c r="A801" t="s">
        <v>1936</v>
      </c>
      <c r="B801" t="s">
        <v>1937</v>
      </c>
      <c r="C801" t="s">
        <v>114</v>
      </c>
      <c r="D801" t="s">
        <v>1938</v>
      </c>
      <c r="E801">
        <v>0.68</v>
      </c>
      <c r="F801" t="s">
        <v>116</v>
      </c>
      <c r="G801" t="s">
        <v>1309</v>
      </c>
      <c r="H801">
        <v>2.0618664577376467</v>
      </c>
      <c r="I801" t="str">
        <f>IF(Inventory[[#This Row],[METAL]] = "925 Silver",  "7113.11.00"," 7113.19.00")</f>
        <v>7113.11.00</v>
      </c>
      <c r="J801" t="str">
        <f>IF(Inventory[[#This Row],[METAL]]= "925 Silver", "7113.11.10.00"," 7113.19.10.00")</f>
        <v>7113.11.10.00</v>
      </c>
      <c r="K801" t="str">
        <f>IF(Inventory[[#This Row],[METAL]] = "925 Silver",  "7113.11.00"," 7113.19.00")</f>
        <v>7113.11.00</v>
      </c>
      <c r="L801" s="106" t="str">
        <f>PROPER(Inventory[[#This Row],[METAL]] &amp; " " &amp; Inventory[[#This Row],[Item Type]])</f>
        <v>925 Silver Earrings</v>
      </c>
      <c r="M801" s="106" t="str">
        <f>IFERROR(VLOOKUP(Inventory[[#This Row],[Short Description]],Map!$G$12:$H$32,2,FALSE), IF(F800 = "925 Silver", "7113.11.10.00", "7113.19.29.00"))</f>
        <v>7113.11.10.00</v>
      </c>
      <c r="N801" s="106" t="str">
        <f>Inventory[[#This Row],[ASIN]] &amp; " " &amp; Inventory[[#This Row],[Short Description]]</f>
        <v>B08J89ZYXP Stud Earrings - Snake</v>
      </c>
      <c r="O801" s="33">
        <f>Inventory[[#This Row],[Total Price GBP]]/ EURtoGBP</f>
        <v>2.3404635345758873</v>
      </c>
      <c r="P801" s="33">
        <f>Inventory[[#This Row],[Total Price GBP]]/USDtoGBP</f>
        <v>2.8264763644082818</v>
      </c>
      <c r="Q801" s="33">
        <f>Inventory[[#This Row],[Total Price GBP]]/ CADtoGBP</f>
        <v>3.6180522278040343</v>
      </c>
      <c r="R801" s="33">
        <f>Inventory[[#This Row],[Total Price GBP]]/AUDtoGBP</f>
        <v>3.7033308027474074</v>
      </c>
      <c r="S801" s="33">
        <f>IFERROR(VLOOKUP(Inventory[[#This Row],[Assigned Item SKU]],skuQuantity[#All],2,FALSE),0)</f>
        <v>0</v>
      </c>
      <c r="T801" s="33" t="str">
        <f>PROPER(Inventory[[#This Row],[METAL]] &amp; " " &amp; Inventory[[#This Row],[Item Type]])</f>
        <v>925 Silver Earrings</v>
      </c>
      <c r="U801" s="33">
        <f>Inventory[[#This Row],[Quantity]]*Inventory[[#This Row],[Weight (g)]]</f>
        <v>0</v>
      </c>
      <c r="V801" s="33">
        <f>Inventory[[#This Row],[Total Price GBP]]*Inventory[[#This Row],[Quantity]]</f>
        <v>0</v>
      </c>
      <c r="W801" s="33">
        <f>Inventory[[#This Row],[Total Cost GBP]]/EURtoGBP</f>
        <v>0</v>
      </c>
      <c r="X801" s="33">
        <f>Inventory[[#This Row],[Total Cost GBP]]/USDtoGBP</f>
        <v>0</v>
      </c>
      <c r="Y801" s="33">
        <f>Inventory[[#This Row],[Total Cost GBP]]/CADtoGBP</f>
        <v>0</v>
      </c>
      <c r="Z801" s="33">
        <f>Inventory[[#This Row],[Total Cost GBP]]*AUDtoGBP</f>
        <v>0</v>
      </c>
      <c r="AA801" s="33"/>
      <c r="AB801" s="33"/>
    </row>
    <row r="802" spans="1:28" x14ac:dyDescent="0.25">
      <c r="A802" t="s">
        <v>1939</v>
      </c>
      <c r="B802" t="s">
        <v>1940</v>
      </c>
      <c r="C802" t="s">
        <v>114</v>
      </c>
      <c r="D802" t="s">
        <v>1941</v>
      </c>
      <c r="E802">
        <v>0.98</v>
      </c>
      <c r="F802" t="s">
        <v>116</v>
      </c>
      <c r="G802" t="s">
        <v>1309</v>
      </c>
      <c r="H802">
        <v>2.0618664577376467</v>
      </c>
      <c r="I802" t="str">
        <f>IF(Inventory[[#This Row],[METAL]] = "925 Silver",  "7113.11.00"," 7113.19.00")</f>
        <v>7113.11.00</v>
      </c>
      <c r="J802" t="str">
        <f>IF(Inventory[[#This Row],[METAL]]= "925 Silver", "7113.11.10.00"," 7113.19.10.00")</f>
        <v>7113.11.10.00</v>
      </c>
      <c r="K802" t="str">
        <f>IF(Inventory[[#This Row],[METAL]] = "925 Silver",  "7113.11.00"," 7113.19.00")</f>
        <v>7113.11.00</v>
      </c>
      <c r="L802" s="106" t="str">
        <f>PROPER(Inventory[[#This Row],[METAL]] &amp; " " &amp; Inventory[[#This Row],[Item Type]])</f>
        <v>925 Silver Earrings</v>
      </c>
      <c r="M802" s="106" t="str">
        <f>IFERROR(VLOOKUP(Inventory[[#This Row],[Short Description]],Map!$G$12:$H$32,2,FALSE), IF(F801 = "925 Silver", "7113.11.10.00", "7113.19.29.00"))</f>
        <v>7113.11.10.00</v>
      </c>
      <c r="N802" s="106" t="str">
        <f>Inventory[[#This Row],[ASIN]] &amp; " " &amp; Inventory[[#This Row],[Short Description]]</f>
        <v>B08J8CB3KB Stud Earrings - Knot</v>
      </c>
      <c r="O802" s="33">
        <f>Inventory[[#This Row],[Total Price GBP]]/ EURtoGBP</f>
        <v>2.3404635345758873</v>
      </c>
      <c r="P802" s="33">
        <f>Inventory[[#This Row],[Total Price GBP]]/USDtoGBP</f>
        <v>2.8264763644082818</v>
      </c>
      <c r="Q802" s="33">
        <f>Inventory[[#This Row],[Total Price GBP]]/ CADtoGBP</f>
        <v>3.6180522278040343</v>
      </c>
      <c r="R802" s="33">
        <f>Inventory[[#This Row],[Total Price GBP]]/AUDtoGBP</f>
        <v>3.7033308027474074</v>
      </c>
      <c r="S802" s="33">
        <f>IFERROR(VLOOKUP(Inventory[[#This Row],[Assigned Item SKU]],skuQuantity[#All],2,FALSE),0)</f>
        <v>0</v>
      </c>
      <c r="T802" s="33" t="str">
        <f>PROPER(Inventory[[#This Row],[METAL]] &amp; " " &amp; Inventory[[#This Row],[Item Type]])</f>
        <v>925 Silver Earrings</v>
      </c>
      <c r="U802" s="33">
        <f>Inventory[[#This Row],[Quantity]]*Inventory[[#This Row],[Weight (g)]]</f>
        <v>0</v>
      </c>
      <c r="V802" s="33">
        <f>Inventory[[#This Row],[Total Price GBP]]*Inventory[[#This Row],[Quantity]]</f>
        <v>0</v>
      </c>
      <c r="W802" s="33">
        <f>Inventory[[#This Row],[Total Cost GBP]]/EURtoGBP</f>
        <v>0</v>
      </c>
      <c r="X802" s="33">
        <f>Inventory[[#This Row],[Total Cost GBP]]/USDtoGBP</f>
        <v>0</v>
      </c>
      <c r="Y802" s="33">
        <f>Inventory[[#This Row],[Total Cost GBP]]/CADtoGBP</f>
        <v>0</v>
      </c>
      <c r="Z802" s="33">
        <f>Inventory[[#This Row],[Total Cost GBP]]*AUDtoGBP</f>
        <v>0</v>
      </c>
      <c r="AA802" s="33"/>
      <c r="AB802" s="33"/>
    </row>
    <row r="803" spans="1:28" x14ac:dyDescent="0.25">
      <c r="A803" t="s">
        <v>1942</v>
      </c>
      <c r="B803" t="s">
        <v>1943</v>
      </c>
      <c r="C803" t="s">
        <v>114</v>
      </c>
      <c r="D803" t="s">
        <v>1944</v>
      </c>
      <c r="E803">
        <v>1.1100000000000001</v>
      </c>
      <c r="F803" t="s">
        <v>116</v>
      </c>
      <c r="G803" t="s">
        <v>1309</v>
      </c>
      <c r="H803">
        <v>2.1186530876883278</v>
      </c>
      <c r="I803" t="str">
        <f>IF(Inventory[[#This Row],[METAL]] = "925 Silver",  "7113.11.00"," 7113.19.00")</f>
        <v>7113.11.00</v>
      </c>
      <c r="J803" t="str">
        <f>IF(Inventory[[#This Row],[METAL]]= "925 Silver", "7113.11.10.00"," 7113.19.10.00")</f>
        <v>7113.11.10.00</v>
      </c>
      <c r="K803" t="str">
        <f>IF(Inventory[[#This Row],[METAL]] = "925 Silver",  "7113.11.00"," 7113.19.00")</f>
        <v>7113.11.00</v>
      </c>
      <c r="L803" s="106" t="str">
        <f>PROPER(Inventory[[#This Row],[METAL]] &amp; " " &amp; Inventory[[#This Row],[Item Type]])</f>
        <v>925 Silver Earrings</v>
      </c>
      <c r="M803" s="106" t="str">
        <f>IFERROR(VLOOKUP(Inventory[[#This Row],[Short Description]],Map!$G$12:$H$32,2,FALSE), IF(F802 = "925 Silver", "7113.11.10.00", "7113.19.29.00"))</f>
        <v>7113.11.10.00</v>
      </c>
      <c r="N803" s="106" t="str">
        <f>Inventory[[#This Row],[ASIN]] &amp; " " &amp; Inventory[[#This Row],[Short Description]]</f>
        <v>B08J89S5PD Stud Earrings - Unicorn</v>
      </c>
      <c r="O803" s="33">
        <f>Inventory[[#This Row],[Total Price GBP]]/ EURtoGBP</f>
        <v>2.4049231100989572</v>
      </c>
      <c r="P803" s="33">
        <f>Inventory[[#This Row],[Total Price GBP]]/USDtoGBP</f>
        <v>2.9043213997972916</v>
      </c>
      <c r="Q803" s="33">
        <f>Inventory[[#This Row],[Total Price GBP]]/ CADtoGBP</f>
        <v>3.7176983480614929</v>
      </c>
      <c r="R803" s="33">
        <f>Inventory[[#This Row],[Total Price GBP]]/AUDtoGBP</f>
        <v>3.8053256119123637</v>
      </c>
      <c r="S803" s="33">
        <f>IFERROR(VLOOKUP(Inventory[[#This Row],[Assigned Item SKU]],skuQuantity[#All],2,FALSE),0)</f>
        <v>0</v>
      </c>
      <c r="T803" s="33" t="str">
        <f>PROPER(Inventory[[#This Row],[METAL]] &amp; " " &amp; Inventory[[#This Row],[Item Type]])</f>
        <v>925 Silver Earrings</v>
      </c>
      <c r="U803" s="33">
        <f>Inventory[[#This Row],[Quantity]]*Inventory[[#This Row],[Weight (g)]]</f>
        <v>0</v>
      </c>
      <c r="V803" s="33">
        <f>Inventory[[#This Row],[Total Price GBP]]*Inventory[[#This Row],[Quantity]]</f>
        <v>0</v>
      </c>
      <c r="W803" s="33">
        <f>Inventory[[#This Row],[Total Cost GBP]]/EURtoGBP</f>
        <v>0</v>
      </c>
      <c r="X803" s="33">
        <f>Inventory[[#This Row],[Total Cost GBP]]/USDtoGBP</f>
        <v>0</v>
      </c>
      <c r="Y803" s="33">
        <f>Inventory[[#This Row],[Total Cost GBP]]/CADtoGBP</f>
        <v>0</v>
      </c>
      <c r="Z803" s="33">
        <f>Inventory[[#This Row],[Total Cost GBP]]*AUDtoGBP</f>
        <v>0</v>
      </c>
      <c r="AA803" s="33"/>
      <c r="AB803" s="33"/>
    </row>
    <row r="804" spans="1:28" x14ac:dyDescent="0.25">
      <c r="A804" t="s">
        <v>1945</v>
      </c>
      <c r="B804" t="s">
        <v>1946</v>
      </c>
      <c r="C804" t="s">
        <v>114</v>
      </c>
      <c r="D804" t="s">
        <v>1947</v>
      </c>
      <c r="E804">
        <v>0.97</v>
      </c>
      <c r="F804" t="s">
        <v>116</v>
      </c>
      <c r="G804" t="s">
        <v>1284</v>
      </c>
      <c r="H804">
        <v>2.264675850418651</v>
      </c>
      <c r="I804" t="str">
        <f>IF(Inventory[[#This Row],[METAL]] = "925 Silver",  "7113.11.00"," 7113.19.00")</f>
        <v>7113.11.00</v>
      </c>
      <c r="J804" t="str">
        <f>IF(Inventory[[#This Row],[METAL]]= "925 Silver", "7113.11.10.00"," 7113.19.10.00")</f>
        <v>7113.11.10.00</v>
      </c>
      <c r="K804" t="str">
        <f>IF(Inventory[[#This Row],[METAL]] = "925 Silver",  "7113.11.00"," 7113.19.00")</f>
        <v>7113.11.00</v>
      </c>
      <c r="L804" s="106" t="str">
        <f>PROPER(Inventory[[#This Row],[METAL]] &amp; " " &amp; Inventory[[#This Row],[Item Type]])</f>
        <v>925 Silver Toe Ring</v>
      </c>
      <c r="M804" s="106" t="str">
        <f>IFERROR(VLOOKUP(Inventory[[#This Row],[Short Description]],Map!$G$12:$H$32,2,FALSE), IF(F803 = "925 Silver", "7113.11.10.00", "7113.19.29.00"))</f>
        <v>7113.11.10.00</v>
      </c>
      <c r="N804" s="106" t="str">
        <f>Inventory[[#This Row],[ASIN]] &amp; " " &amp; Inventory[[#This Row],[Short Description]]</f>
        <v>B08C34DY3Z Toe Ring - Leaf/Feather</v>
      </c>
      <c r="O804" s="33">
        <f>Inventory[[#This Row],[Total Price GBP]]/ EURtoGBP</f>
        <v>2.5706763043011369</v>
      </c>
      <c r="P804" s="33">
        <f>Inventory[[#This Row],[Total Price GBP]]/USDtoGBP</f>
        <v>3.1044943479404608</v>
      </c>
      <c r="Q804" s="33">
        <f>Inventory[[#This Row],[Total Price GBP]]/ CADtoGBP</f>
        <v>3.9739312287235289</v>
      </c>
      <c r="R804" s="33">
        <f>Inventory[[#This Row],[Total Price GBP]]/AUDtoGBP</f>
        <v>4.0675979783365381</v>
      </c>
      <c r="S804" s="33">
        <f>IFERROR(VLOOKUP(Inventory[[#This Row],[Assigned Item SKU]],skuQuantity[#All],2,FALSE),0)</f>
        <v>0</v>
      </c>
      <c r="T804" s="33" t="str">
        <f>PROPER(Inventory[[#This Row],[METAL]] &amp; " " &amp; Inventory[[#This Row],[Item Type]])</f>
        <v>925 Silver Toe Ring</v>
      </c>
      <c r="U804" s="33">
        <f>Inventory[[#This Row],[Quantity]]*Inventory[[#This Row],[Weight (g)]]</f>
        <v>0</v>
      </c>
      <c r="V804" s="33">
        <f>Inventory[[#This Row],[Total Price GBP]]*Inventory[[#This Row],[Quantity]]</f>
        <v>0</v>
      </c>
      <c r="W804" s="33">
        <f>Inventory[[#This Row],[Total Cost GBP]]/EURtoGBP</f>
        <v>0</v>
      </c>
      <c r="X804" s="33">
        <f>Inventory[[#This Row],[Total Cost GBP]]/USDtoGBP</f>
        <v>0</v>
      </c>
      <c r="Y804" s="33">
        <f>Inventory[[#This Row],[Total Cost GBP]]/CADtoGBP</f>
        <v>0</v>
      </c>
      <c r="Z804" s="33">
        <f>Inventory[[#This Row],[Total Cost GBP]]*AUDtoGBP</f>
        <v>0</v>
      </c>
      <c r="AA804" s="33"/>
      <c r="AB804" s="33"/>
    </row>
    <row r="805" spans="1:28" x14ac:dyDescent="0.25">
      <c r="A805" t="s">
        <v>1948</v>
      </c>
      <c r="B805" t="s">
        <v>1949</v>
      </c>
      <c r="C805" t="s">
        <v>114</v>
      </c>
      <c r="D805" t="s">
        <v>1950</v>
      </c>
      <c r="E805">
        <v>4.3499999999999996</v>
      </c>
      <c r="F805" t="s">
        <v>116</v>
      </c>
      <c r="G805" t="s">
        <v>1450</v>
      </c>
      <c r="H805">
        <v>7.3754725459799708</v>
      </c>
      <c r="I805" t="str">
        <f>IF(Inventory[[#This Row],[METAL]] = "925 Silver",  "7113.11.00"," 7113.19.00")</f>
        <v>7113.11.00</v>
      </c>
      <c r="J805" t="str">
        <f>IF(Inventory[[#This Row],[METAL]]= "925 Silver", "7113.11.10.00"," 7113.19.10.00")</f>
        <v>7113.11.10.00</v>
      </c>
      <c r="K805" t="str">
        <f>IF(Inventory[[#This Row],[METAL]] = "925 Silver",  "7113.11.00"," 7113.19.00")</f>
        <v>7113.11.00</v>
      </c>
      <c r="L805" s="106" t="str">
        <f>PROPER(Inventory[[#This Row],[METAL]] &amp; " " &amp; Inventory[[#This Row],[Item Type]])</f>
        <v>925 Silver Pendant</v>
      </c>
      <c r="M805" s="106" t="str">
        <f>IFERROR(VLOOKUP(Inventory[[#This Row],[Short Description]],Map!$G$12:$H$32,2,FALSE), IF(F804 = "925 Silver", "7113.11.10.00", "7113.19.29.00"))</f>
        <v>7113.11.10.00</v>
      </c>
      <c r="N805" s="106" t="str">
        <f>Inventory[[#This Row],[ASIN]] &amp; " " &amp; Inventory[[#This Row],[Short Description]]</f>
        <v>B08Z4869H6 Pendant - Locket with a Plant</v>
      </c>
      <c r="O805" s="33">
        <f>Inventory[[#This Row],[Total Price GBP]]/ EURtoGBP</f>
        <v>8.3720381013774343</v>
      </c>
      <c r="P805" s="33">
        <f>Inventory[[#This Row],[Total Price GBP]]/USDtoGBP</f>
        <v>10.110547532951379</v>
      </c>
      <c r="Q805" s="33">
        <f>Inventory[[#This Row],[Total Price GBP]]/ CADtoGBP</f>
        <v>12.942082051894811</v>
      </c>
      <c r="R805" s="33">
        <f>Inventory[[#This Row],[Total Price GBP]]/AUDtoGBP</f>
        <v>13.247130803182646</v>
      </c>
      <c r="S805" s="33">
        <f>IFERROR(VLOOKUP(Inventory[[#This Row],[Assigned Item SKU]],skuQuantity[#All],2,FALSE),0)</f>
        <v>0</v>
      </c>
      <c r="T805" s="33" t="str">
        <f>PROPER(Inventory[[#This Row],[METAL]] &amp; " " &amp; Inventory[[#This Row],[Item Type]])</f>
        <v>925 Silver Pendant</v>
      </c>
      <c r="U805" s="33">
        <f>Inventory[[#This Row],[Quantity]]*Inventory[[#This Row],[Weight (g)]]</f>
        <v>0</v>
      </c>
      <c r="V805" s="33">
        <f>Inventory[[#This Row],[Total Price GBP]]*Inventory[[#This Row],[Quantity]]</f>
        <v>0</v>
      </c>
      <c r="W805" s="33">
        <f>Inventory[[#This Row],[Total Cost GBP]]/EURtoGBP</f>
        <v>0</v>
      </c>
      <c r="X805" s="33">
        <f>Inventory[[#This Row],[Total Cost GBP]]/USDtoGBP</f>
        <v>0</v>
      </c>
      <c r="Y805" s="33">
        <f>Inventory[[#This Row],[Total Cost GBP]]/CADtoGBP</f>
        <v>0</v>
      </c>
      <c r="Z805" s="33">
        <f>Inventory[[#This Row],[Total Cost GBP]]*AUDtoGBP</f>
        <v>0</v>
      </c>
      <c r="AA805" s="33"/>
      <c r="AB805" s="33"/>
    </row>
    <row r="806" spans="1:28" x14ac:dyDescent="0.25">
      <c r="A806" t="s">
        <v>1951</v>
      </c>
      <c r="B806" t="s">
        <v>1952</v>
      </c>
      <c r="C806" t="s">
        <v>114</v>
      </c>
      <c r="D806" t="s">
        <v>1953</v>
      </c>
      <c r="E806">
        <v>0.93</v>
      </c>
      <c r="F806" t="s">
        <v>116</v>
      </c>
      <c r="G806" t="s">
        <v>1309</v>
      </c>
      <c r="H806">
        <v>2.5486090001720574</v>
      </c>
      <c r="I806" t="str">
        <f>IF(Inventory[[#This Row],[METAL]] = "925 Silver",  "7113.11.00"," 7113.19.00")</f>
        <v>7113.11.00</v>
      </c>
      <c r="J806" t="str">
        <f>IF(Inventory[[#This Row],[METAL]]= "925 Silver", "7113.11.10.00"," 7113.19.10.00")</f>
        <v>7113.11.10.00</v>
      </c>
      <c r="K806" t="str">
        <f>IF(Inventory[[#This Row],[METAL]] = "925 Silver",  "7113.11.00"," 7113.19.00")</f>
        <v>7113.11.00</v>
      </c>
      <c r="L806" s="106" t="str">
        <f>PROPER(Inventory[[#This Row],[METAL]] &amp; " " &amp; Inventory[[#This Row],[Item Type]])</f>
        <v>925 Silver Earrings</v>
      </c>
      <c r="M806" s="106" t="str">
        <f>IFERROR(VLOOKUP(Inventory[[#This Row],[Short Description]],Map!$G$12:$H$32,2,FALSE), IF(F805 = "925 Silver", "7113.11.10.00", "7113.19.29.00"))</f>
        <v>7113.11.10.00</v>
      </c>
      <c r="N806" s="106" t="str">
        <f>Inventory[[#This Row],[ASIN]] &amp; " " &amp; Inventory[[#This Row],[Short Description]]</f>
        <v>B08NQZ8G92 Crawler Earrings with Hearts</v>
      </c>
      <c r="O806" s="33">
        <f>Inventory[[#This Row],[Total Price GBP]]/ EURtoGBP</f>
        <v>2.8929741819164865</v>
      </c>
      <c r="P806" s="33">
        <f>Inventory[[#This Row],[Total Price GBP]]/USDtoGBP</f>
        <v>3.4937195248855111</v>
      </c>
      <c r="Q806" s="33">
        <f>Inventory[[#This Row],[Total Price GBP]]/ CADtoGBP</f>
        <v>4.4721618300108217</v>
      </c>
      <c r="R806" s="33">
        <f>Inventory[[#This Row],[Total Price GBP]]/AUDtoGBP</f>
        <v>4.5775720241613209</v>
      </c>
      <c r="S806" s="33">
        <f>IFERROR(VLOOKUP(Inventory[[#This Row],[Assigned Item SKU]],skuQuantity[#All],2,FALSE),0)</f>
        <v>0</v>
      </c>
      <c r="T806" s="33" t="str">
        <f>PROPER(Inventory[[#This Row],[METAL]] &amp; " " &amp; Inventory[[#This Row],[Item Type]])</f>
        <v>925 Silver Earrings</v>
      </c>
      <c r="U806" s="33">
        <f>Inventory[[#This Row],[Quantity]]*Inventory[[#This Row],[Weight (g)]]</f>
        <v>0</v>
      </c>
      <c r="V806" s="33">
        <f>Inventory[[#This Row],[Total Price GBP]]*Inventory[[#This Row],[Quantity]]</f>
        <v>0</v>
      </c>
      <c r="W806" s="33">
        <f>Inventory[[#This Row],[Total Cost GBP]]/EURtoGBP</f>
        <v>0</v>
      </c>
      <c r="X806" s="33">
        <f>Inventory[[#This Row],[Total Cost GBP]]/USDtoGBP</f>
        <v>0</v>
      </c>
      <c r="Y806" s="33">
        <f>Inventory[[#This Row],[Total Cost GBP]]/CADtoGBP</f>
        <v>0</v>
      </c>
      <c r="Z806" s="33">
        <f>Inventory[[#This Row],[Total Cost GBP]]*AUDtoGBP</f>
        <v>0</v>
      </c>
      <c r="AA806" s="33"/>
      <c r="AB806" s="33"/>
    </row>
    <row r="807" spans="1:28" x14ac:dyDescent="0.25">
      <c r="A807" t="s">
        <v>1954</v>
      </c>
      <c r="B807" t="s">
        <v>1955</v>
      </c>
      <c r="C807" t="s">
        <v>114</v>
      </c>
      <c r="D807" t="s">
        <v>1956</v>
      </c>
      <c r="E807">
        <v>1.33</v>
      </c>
      <c r="F807" t="s">
        <v>116</v>
      </c>
      <c r="G807" t="s">
        <v>1309</v>
      </c>
      <c r="H807">
        <v>2.873104028461666</v>
      </c>
      <c r="I807" t="str">
        <f>IF(Inventory[[#This Row],[METAL]] = "925 Silver",  "7113.11.00"," 7113.19.00")</f>
        <v>7113.11.00</v>
      </c>
      <c r="J807" t="str">
        <f>IF(Inventory[[#This Row],[METAL]]= "925 Silver", "7113.11.10.00"," 7113.19.10.00")</f>
        <v>7113.11.10.00</v>
      </c>
      <c r="K807" t="str">
        <f>IF(Inventory[[#This Row],[METAL]] = "925 Silver",  "7113.11.00"," 7113.19.00")</f>
        <v>7113.11.00</v>
      </c>
      <c r="L807" s="106" t="str">
        <f>PROPER(Inventory[[#This Row],[METAL]] &amp; " " &amp; Inventory[[#This Row],[Item Type]])</f>
        <v>925 Silver Earrings</v>
      </c>
      <c r="M807" s="106" t="str">
        <f>IFERROR(VLOOKUP(Inventory[[#This Row],[Short Description]],Map!$G$12:$H$32,2,FALSE), IF(F806 = "925 Silver", "7113.11.10.00", "7113.19.29.00"))</f>
        <v>7113.11.10.00</v>
      </c>
      <c r="N807" s="106" t="str">
        <f>Inventory[[#This Row],[ASIN]] &amp; " " &amp; Inventory[[#This Row],[Short Description]]</f>
        <v>B08NQZ8SNT Crawler Earrings with White CZ</v>
      </c>
      <c r="O807" s="33">
        <f>Inventory[[#This Row],[Total Price GBP]]/ EURtoGBP</f>
        <v>3.2613146134768871</v>
      </c>
      <c r="P807" s="33">
        <f>Inventory[[#This Row],[Total Price GBP]]/USDtoGBP</f>
        <v>3.9385482985369995</v>
      </c>
      <c r="Q807" s="33">
        <f>Inventory[[#This Row],[Total Price GBP]]/ CADtoGBP</f>
        <v>5.0415682314820165</v>
      </c>
      <c r="R807" s="33">
        <f>Inventory[[#This Row],[Total Price GBP]]/AUDtoGBP</f>
        <v>5.1603995051039329</v>
      </c>
      <c r="S807" s="33">
        <f>IFERROR(VLOOKUP(Inventory[[#This Row],[Assigned Item SKU]],skuQuantity[#All],2,FALSE),0)</f>
        <v>0</v>
      </c>
      <c r="T807" s="33" t="str">
        <f>PROPER(Inventory[[#This Row],[METAL]] &amp; " " &amp; Inventory[[#This Row],[Item Type]])</f>
        <v>925 Silver Earrings</v>
      </c>
      <c r="U807" s="33">
        <f>Inventory[[#This Row],[Quantity]]*Inventory[[#This Row],[Weight (g)]]</f>
        <v>0</v>
      </c>
      <c r="V807" s="33">
        <f>Inventory[[#This Row],[Total Price GBP]]*Inventory[[#This Row],[Quantity]]</f>
        <v>0</v>
      </c>
      <c r="W807" s="33">
        <f>Inventory[[#This Row],[Total Cost GBP]]/EURtoGBP</f>
        <v>0</v>
      </c>
      <c r="X807" s="33">
        <f>Inventory[[#This Row],[Total Cost GBP]]/USDtoGBP</f>
        <v>0</v>
      </c>
      <c r="Y807" s="33">
        <f>Inventory[[#This Row],[Total Cost GBP]]/CADtoGBP</f>
        <v>0</v>
      </c>
      <c r="Z807" s="33">
        <f>Inventory[[#This Row],[Total Cost GBP]]*AUDtoGBP</f>
        <v>0</v>
      </c>
      <c r="AA807" s="33"/>
      <c r="AB807" s="33"/>
    </row>
    <row r="808" spans="1:28" x14ac:dyDescent="0.25">
      <c r="A808" t="s">
        <v>1957</v>
      </c>
      <c r="B808" t="s">
        <v>1958</v>
      </c>
      <c r="C808" t="s">
        <v>114</v>
      </c>
      <c r="D808" t="s">
        <v>1959</v>
      </c>
      <c r="E808">
        <v>1.22</v>
      </c>
      <c r="F808" t="s">
        <v>116</v>
      </c>
      <c r="G808" t="s">
        <v>1309</v>
      </c>
      <c r="H808">
        <v>5.3879404977061247</v>
      </c>
      <c r="I808" t="str">
        <f>IF(Inventory[[#This Row],[METAL]] = "925 Silver",  "7113.11.00"," 7113.19.00")</f>
        <v>7113.11.00</v>
      </c>
      <c r="J808" t="str">
        <f>IF(Inventory[[#This Row],[METAL]]= "925 Silver", "7113.11.10.00"," 7113.19.10.00")</f>
        <v>7113.11.10.00</v>
      </c>
      <c r="K808" t="str">
        <f>IF(Inventory[[#This Row],[METAL]] = "925 Silver",  "7113.11.00"," 7113.19.00")</f>
        <v>7113.11.00</v>
      </c>
      <c r="L808" s="106" t="str">
        <f>PROPER(Inventory[[#This Row],[METAL]] &amp; " " &amp; Inventory[[#This Row],[Item Type]])</f>
        <v>925 Silver Earrings</v>
      </c>
      <c r="M808" s="106" t="str">
        <f>IFERROR(VLOOKUP(Inventory[[#This Row],[Short Description]],Map!$G$12:$H$32,2,FALSE), IF(F807 = "925 Silver", "7113.11.10.00", "7113.19.29.00"))</f>
        <v>7113.11.10.00</v>
      </c>
      <c r="N808" s="106" t="str">
        <f>Inventory[[#This Row],[ASIN]] &amp; " " &amp; Inventory[[#This Row],[Short Description]]</f>
        <v>B08NQ37246 Crawler Earrings with Pink CZ</v>
      </c>
      <c r="O808" s="33">
        <f>Inventory[[#This Row],[Total Price GBP]]/ EURtoGBP</f>
        <v>6.1159529580699852</v>
      </c>
      <c r="P808" s="33">
        <f>Inventory[[#This Row],[Total Price GBP]]/USDtoGBP</f>
        <v>7.3859712943360227</v>
      </c>
      <c r="Q808" s="33">
        <f>Inventory[[#This Row],[Total Price GBP]]/ CADtoGBP</f>
        <v>9.4544678428837567</v>
      </c>
      <c r="R808" s="33">
        <f>Inventory[[#This Row],[Total Price GBP]]/AUDtoGBP</f>
        <v>9.6773124824091603</v>
      </c>
      <c r="S808" s="33">
        <f>IFERROR(VLOOKUP(Inventory[[#This Row],[Assigned Item SKU]],skuQuantity[#All],2,FALSE),0)</f>
        <v>0</v>
      </c>
      <c r="T808" s="33" t="str">
        <f>PROPER(Inventory[[#This Row],[METAL]] &amp; " " &amp; Inventory[[#This Row],[Item Type]])</f>
        <v>925 Silver Earrings</v>
      </c>
      <c r="U808" s="33">
        <f>Inventory[[#This Row],[Quantity]]*Inventory[[#This Row],[Weight (g)]]</f>
        <v>0</v>
      </c>
      <c r="V808" s="33">
        <f>Inventory[[#This Row],[Total Price GBP]]*Inventory[[#This Row],[Quantity]]</f>
        <v>0</v>
      </c>
      <c r="W808" s="33">
        <f>Inventory[[#This Row],[Total Cost GBP]]/EURtoGBP</f>
        <v>0</v>
      </c>
      <c r="X808" s="33">
        <f>Inventory[[#This Row],[Total Cost GBP]]/USDtoGBP</f>
        <v>0</v>
      </c>
      <c r="Y808" s="33">
        <f>Inventory[[#This Row],[Total Cost GBP]]/CADtoGBP</f>
        <v>0</v>
      </c>
      <c r="Z808" s="33">
        <f>Inventory[[#This Row],[Total Cost GBP]]*AUDtoGBP</f>
        <v>0</v>
      </c>
      <c r="AA808" s="33"/>
      <c r="AB808" s="33"/>
    </row>
    <row r="809" spans="1:28" x14ac:dyDescent="0.25">
      <c r="A809" t="s">
        <v>1960</v>
      </c>
      <c r="B809" t="s">
        <v>1961</v>
      </c>
      <c r="C809" t="s">
        <v>114</v>
      </c>
      <c r="D809" t="s">
        <v>1962</v>
      </c>
      <c r="E809">
        <v>2.15</v>
      </c>
      <c r="F809" t="s">
        <v>116</v>
      </c>
      <c r="G809" t="s">
        <v>1309</v>
      </c>
      <c r="H809">
        <v>4.1710841416200957</v>
      </c>
      <c r="I809" t="str">
        <f>IF(Inventory[[#This Row],[METAL]] = "925 Silver",  "7113.11.00"," 7113.19.00")</f>
        <v>7113.11.00</v>
      </c>
      <c r="J809" t="str">
        <f>IF(Inventory[[#This Row],[METAL]]= "925 Silver", "7113.11.10.00"," 7113.19.10.00")</f>
        <v>7113.11.10.00</v>
      </c>
      <c r="K809" t="str">
        <f>IF(Inventory[[#This Row],[METAL]] = "925 Silver",  "7113.11.00"," 7113.19.00")</f>
        <v>7113.11.00</v>
      </c>
      <c r="L809" s="106" t="str">
        <f>PROPER(Inventory[[#This Row],[METAL]] &amp; " " &amp; Inventory[[#This Row],[Item Type]])</f>
        <v>925 Silver Earrings</v>
      </c>
      <c r="M809" s="106" t="str">
        <f>IFERROR(VLOOKUP(Inventory[[#This Row],[Short Description]],Map!$G$12:$H$32,2,FALSE), IF(F808 = "925 Silver", "7113.11.10.00", "7113.19.29.00"))</f>
        <v>7113.11.10.00</v>
      </c>
      <c r="N809" s="106" t="str">
        <f>Inventory[[#This Row],[ASIN]] &amp; " " &amp; Inventory[[#This Row],[Short Description]]</f>
        <v>B08PC5RJC8 Drop Earrings - Asymmetrical Cubes</v>
      </c>
      <c r="O809" s="33">
        <f>Inventory[[#This Row],[Total Price GBP]]/ EURtoGBP</f>
        <v>4.7346763397184857</v>
      </c>
      <c r="P809" s="33">
        <f>Inventory[[#This Row],[Total Price GBP]]/USDtoGBP</f>
        <v>5.7178633931429461</v>
      </c>
      <c r="Q809" s="33">
        <f>Inventory[[#This Row],[Total Price GBP]]/ CADtoGBP</f>
        <v>7.3191938373667851</v>
      </c>
      <c r="R809" s="33">
        <f>Inventory[[#This Row],[Total Price GBP]]/AUDtoGBP</f>
        <v>7.4917094288743717</v>
      </c>
      <c r="S809" s="33">
        <f>IFERROR(VLOOKUP(Inventory[[#This Row],[Assigned Item SKU]],skuQuantity[#All],2,FALSE),0)</f>
        <v>0</v>
      </c>
      <c r="T809" s="33" t="str">
        <f>PROPER(Inventory[[#This Row],[METAL]] &amp; " " &amp; Inventory[[#This Row],[Item Type]])</f>
        <v>925 Silver Earrings</v>
      </c>
      <c r="U809" s="33">
        <f>Inventory[[#This Row],[Quantity]]*Inventory[[#This Row],[Weight (g)]]</f>
        <v>0</v>
      </c>
      <c r="V809" s="33">
        <f>Inventory[[#This Row],[Total Price GBP]]*Inventory[[#This Row],[Quantity]]</f>
        <v>0</v>
      </c>
      <c r="W809" s="33">
        <f>Inventory[[#This Row],[Total Cost GBP]]/EURtoGBP</f>
        <v>0</v>
      </c>
      <c r="X809" s="33">
        <f>Inventory[[#This Row],[Total Cost GBP]]/USDtoGBP</f>
        <v>0</v>
      </c>
      <c r="Y809" s="33">
        <f>Inventory[[#This Row],[Total Cost GBP]]/CADtoGBP</f>
        <v>0</v>
      </c>
      <c r="Z809" s="33">
        <f>Inventory[[#This Row],[Total Cost GBP]]*AUDtoGBP</f>
        <v>0</v>
      </c>
      <c r="AA809" s="33"/>
      <c r="AB809" s="33"/>
    </row>
    <row r="810" spans="1:28" x14ac:dyDescent="0.25">
      <c r="A810" t="s">
        <v>1963</v>
      </c>
      <c r="B810" t="s">
        <v>1964</v>
      </c>
      <c r="C810" t="s">
        <v>114</v>
      </c>
      <c r="D810" t="s">
        <v>1965</v>
      </c>
      <c r="E810">
        <v>3.51</v>
      </c>
      <c r="F810" t="s">
        <v>116</v>
      </c>
      <c r="G810" t="s">
        <v>1309</v>
      </c>
      <c r="H810">
        <v>6.7670443679369567</v>
      </c>
      <c r="I810" t="str">
        <f>IF(Inventory[[#This Row],[METAL]] = "925 Silver",  "7113.11.00"," 7113.19.00")</f>
        <v>7113.11.00</v>
      </c>
      <c r="J810" t="str">
        <f>IF(Inventory[[#This Row],[METAL]]= "925 Silver", "7113.11.10.00"," 7113.19.10.00")</f>
        <v>7113.11.10.00</v>
      </c>
      <c r="K810" t="str">
        <f>IF(Inventory[[#This Row],[METAL]] = "925 Silver",  "7113.11.00"," 7113.19.00")</f>
        <v>7113.11.00</v>
      </c>
      <c r="L810" s="106" t="str">
        <f>PROPER(Inventory[[#This Row],[METAL]] &amp; " " &amp; Inventory[[#This Row],[Item Type]])</f>
        <v>925 Silver Earrings</v>
      </c>
      <c r="M810" s="106" t="str">
        <f>IFERROR(VLOOKUP(Inventory[[#This Row],[Short Description]],Map!$G$12:$H$32,2,FALSE), IF(F809 = "925 Silver", "7113.11.10.00", "7113.19.29.00"))</f>
        <v>7113.11.10.00</v>
      </c>
      <c r="N810" s="106" t="str">
        <f>Inventory[[#This Row],[ASIN]] &amp; " " &amp; Inventory[[#This Row],[Short Description]]</f>
        <v>B08PC64BC9 Drop Earrings - Flower</v>
      </c>
      <c r="O810" s="33">
        <f>Inventory[[#This Row],[Total Price GBP]]/ EURtoGBP</f>
        <v>7.6813997922016846</v>
      </c>
      <c r="P810" s="33">
        <f>Inventory[[#This Row],[Total Price GBP]]/USDtoGBP</f>
        <v>9.276493582354842</v>
      </c>
      <c r="Q810" s="33">
        <f>Inventory[[#This Row],[Total Price GBP]]/ CADtoGBP</f>
        <v>11.874445049136325</v>
      </c>
      <c r="R810" s="33">
        <f>Inventory[[#This Row],[Total Price GBP]]/AUDtoGBP</f>
        <v>12.154329276415254</v>
      </c>
      <c r="S810" s="33">
        <f>IFERROR(VLOOKUP(Inventory[[#This Row],[Assigned Item SKU]],skuQuantity[#All],2,FALSE),0)</f>
        <v>0</v>
      </c>
      <c r="T810" s="33" t="str">
        <f>PROPER(Inventory[[#This Row],[METAL]] &amp; " " &amp; Inventory[[#This Row],[Item Type]])</f>
        <v>925 Silver Earrings</v>
      </c>
      <c r="U810" s="33">
        <f>Inventory[[#This Row],[Quantity]]*Inventory[[#This Row],[Weight (g)]]</f>
        <v>0</v>
      </c>
      <c r="V810" s="33">
        <f>Inventory[[#This Row],[Total Price GBP]]*Inventory[[#This Row],[Quantity]]</f>
        <v>0</v>
      </c>
      <c r="W810" s="33">
        <f>Inventory[[#This Row],[Total Cost GBP]]/EURtoGBP</f>
        <v>0</v>
      </c>
      <c r="X810" s="33">
        <f>Inventory[[#This Row],[Total Cost GBP]]/USDtoGBP</f>
        <v>0</v>
      </c>
      <c r="Y810" s="33">
        <f>Inventory[[#This Row],[Total Cost GBP]]/CADtoGBP</f>
        <v>0</v>
      </c>
      <c r="Z810" s="33">
        <f>Inventory[[#This Row],[Total Cost GBP]]*AUDtoGBP</f>
        <v>0</v>
      </c>
      <c r="AA810" s="33"/>
      <c r="AB810" s="33"/>
    </row>
    <row r="811" spans="1:28" x14ac:dyDescent="0.25">
      <c r="A811" t="s">
        <v>1966</v>
      </c>
      <c r="B811" t="s">
        <v>1967</v>
      </c>
      <c r="C811" t="s">
        <v>114</v>
      </c>
      <c r="D811" t="s">
        <v>1968</v>
      </c>
      <c r="E811">
        <v>1.94</v>
      </c>
      <c r="F811" t="s">
        <v>116</v>
      </c>
      <c r="G811" t="s">
        <v>1309</v>
      </c>
      <c r="H811">
        <v>2.0618664577376467</v>
      </c>
      <c r="I811" t="str">
        <f>IF(Inventory[[#This Row],[METAL]] = "925 Silver",  "7113.11.00"," 7113.19.00")</f>
        <v>7113.11.00</v>
      </c>
      <c r="J811" t="str">
        <f>IF(Inventory[[#This Row],[METAL]]= "925 Silver", "7113.11.10.00"," 7113.19.10.00")</f>
        <v>7113.11.10.00</v>
      </c>
      <c r="K811" t="str">
        <f>IF(Inventory[[#This Row],[METAL]] = "925 Silver",  "7113.11.00"," 7113.19.00")</f>
        <v>7113.11.00</v>
      </c>
      <c r="L811" s="106" t="str">
        <f>PROPER(Inventory[[#This Row],[METAL]] &amp; " " &amp; Inventory[[#This Row],[Item Type]])</f>
        <v>925 Silver Earrings</v>
      </c>
      <c r="M811" s="106" t="str">
        <f>IFERROR(VLOOKUP(Inventory[[#This Row],[Short Description]],Map!$G$12:$H$32,2,FALSE), IF(F810 = "925 Silver", "7113.11.10.00", "7113.19.29.00"))</f>
        <v>7113.11.10.00</v>
      </c>
      <c r="N811" s="106" t="str">
        <f>Inventory[[#This Row],[ASIN]] &amp; " " &amp; Inventory[[#This Row],[Short Description]]</f>
        <v>B08PC6F2G3 Drop Earrings - Keys</v>
      </c>
      <c r="O811" s="33">
        <f>Inventory[[#This Row],[Total Price GBP]]/ EURtoGBP</f>
        <v>2.3404635345758873</v>
      </c>
      <c r="P811" s="33">
        <f>Inventory[[#This Row],[Total Price GBP]]/USDtoGBP</f>
        <v>2.8264763644082818</v>
      </c>
      <c r="Q811" s="33">
        <f>Inventory[[#This Row],[Total Price GBP]]/ CADtoGBP</f>
        <v>3.6180522278040343</v>
      </c>
      <c r="R811" s="33">
        <f>Inventory[[#This Row],[Total Price GBP]]/AUDtoGBP</f>
        <v>3.7033308027474074</v>
      </c>
      <c r="S811" s="33">
        <f>IFERROR(VLOOKUP(Inventory[[#This Row],[Assigned Item SKU]],skuQuantity[#All],2,FALSE),0)</f>
        <v>0</v>
      </c>
      <c r="T811" s="33" t="str">
        <f>PROPER(Inventory[[#This Row],[METAL]] &amp; " " &amp; Inventory[[#This Row],[Item Type]])</f>
        <v>925 Silver Earrings</v>
      </c>
      <c r="U811" s="33">
        <f>Inventory[[#This Row],[Quantity]]*Inventory[[#This Row],[Weight (g)]]</f>
        <v>0</v>
      </c>
      <c r="V811" s="33">
        <f>Inventory[[#This Row],[Total Price GBP]]*Inventory[[#This Row],[Quantity]]</f>
        <v>0</v>
      </c>
      <c r="W811" s="33">
        <f>Inventory[[#This Row],[Total Cost GBP]]/EURtoGBP</f>
        <v>0</v>
      </c>
      <c r="X811" s="33">
        <f>Inventory[[#This Row],[Total Cost GBP]]/USDtoGBP</f>
        <v>0</v>
      </c>
      <c r="Y811" s="33">
        <f>Inventory[[#This Row],[Total Cost GBP]]/CADtoGBP</f>
        <v>0</v>
      </c>
      <c r="Z811" s="33">
        <f>Inventory[[#This Row],[Total Cost GBP]]*AUDtoGBP</f>
        <v>0</v>
      </c>
      <c r="AA811" s="33"/>
      <c r="AB811" s="33"/>
    </row>
    <row r="812" spans="1:28" x14ac:dyDescent="0.25">
      <c r="A812" t="s">
        <v>1969</v>
      </c>
      <c r="B812" t="s">
        <v>1970</v>
      </c>
      <c r="C812" t="s">
        <v>114</v>
      </c>
      <c r="D812" t="s">
        <v>1971</v>
      </c>
      <c r="E812">
        <v>1.76</v>
      </c>
      <c r="F812" t="s">
        <v>116</v>
      </c>
      <c r="G812" t="s">
        <v>1309</v>
      </c>
      <c r="H812">
        <v>3.2787228138236748</v>
      </c>
      <c r="I812" t="str">
        <f>IF(Inventory[[#This Row],[METAL]] = "925 Silver",  "7113.11.00"," 7113.19.00")</f>
        <v>7113.11.00</v>
      </c>
      <c r="J812" t="str">
        <f>IF(Inventory[[#This Row],[METAL]]= "925 Silver", "7113.11.10.00"," 7113.19.10.00")</f>
        <v>7113.11.10.00</v>
      </c>
      <c r="K812" t="str">
        <f>IF(Inventory[[#This Row],[METAL]] = "925 Silver",  "7113.11.00"," 7113.19.00")</f>
        <v>7113.11.00</v>
      </c>
      <c r="L812" s="106" t="str">
        <f>PROPER(Inventory[[#This Row],[METAL]] &amp; " " &amp; Inventory[[#This Row],[Item Type]])</f>
        <v>925 Silver Earrings</v>
      </c>
      <c r="M812" s="106" t="str">
        <f>IFERROR(VLOOKUP(Inventory[[#This Row],[Short Description]],Map!$G$12:$H$32,2,FALSE), IF(F811 = "925 Silver", "7113.11.10.00", "7113.19.29.00"))</f>
        <v>7113.11.10.00</v>
      </c>
      <c r="N812" s="106" t="str">
        <f>Inventory[[#This Row],[ASIN]] &amp; " " &amp; Inventory[[#This Row],[Short Description]]</f>
        <v>B08PC8RXQN Drop Earrings - Music Note</v>
      </c>
      <c r="O812" s="33">
        <f>Inventory[[#This Row],[Total Price GBP]]/ EURtoGBP</f>
        <v>3.7217401529273864</v>
      </c>
      <c r="P812" s="33">
        <f>Inventory[[#This Row],[Total Price GBP]]/USDtoGBP</f>
        <v>4.4945842656013575</v>
      </c>
      <c r="Q812" s="33">
        <f>Inventory[[#This Row],[Total Price GBP]]/ CADtoGBP</f>
        <v>5.7533262333210056</v>
      </c>
      <c r="R812" s="33">
        <f>Inventory[[#This Row],[Total Price GBP]]/AUDtoGBP</f>
        <v>5.8889338562821942</v>
      </c>
      <c r="S812" s="33">
        <f>IFERROR(VLOOKUP(Inventory[[#This Row],[Assigned Item SKU]],skuQuantity[#All],2,FALSE),0)</f>
        <v>0</v>
      </c>
      <c r="T812" s="33" t="str">
        <f>PROPER(Inventory[[#This Row],[METAL]] &amp; " " &amp; Inventory[[#This Row],[Item Type]])</f>
        <v>925 Silver Earrings</v>
      </c>
      <c r="U812" s="33">
        <f>Inventory[[#This Row],[Quantity]]*Inventory[[#This Row],[Weight (g)]]</f>
        <v>0</v>
      </c>
      <c r="V812" s="33">
        <f>Inventory[[#This Row],[Total Price GBP]]*Inventory[[#This Row],[Quantity]]</f>
        <v>0</v>
      </c>
      <c r="W812" s="33">
        <f>Inventory[[#This Row],[Total Cost GBP]]/EURtoGBP</f>
        <v>0</v>
      </c>
      <c r="X812" s="33">
        <f>Inventory[[#This Row],[Total Cost GBP]]/USDtoGBP</f>
        <v>0</v>
      </c>
      <c r="Y812" s="33">
        <f>Inventory[[#This Row],[Total Cost GBP]]/CADtoGBP</f>
        <v>0</v>
      </c>
      <c r="Z812" s="33">
        <f>Inventory[[#This Row],[Total Cost GBP]]*AUDtoGBP</f>
        <v>0</v>
      </c>
      <c r="AA812" s="33"/>
      <c r="AB812" s="33"/>
    </row>
    <row r="813" spans="1:28" x14ac:dyDescent="0.25">
      <c r="A813" t="s">
        <v>1972</v>
      </c>
      <c r="B813" t="s">
        <v>1973</v>
      </c>
      <c r="C813" t="s">
        <v>114</v>
      </c>
      <c r="D813" t="s">
        <v>1974</v>
      </c>
      <c r="E813">
        <v>1.08</v>
      </c>
      <c r="F813" t="s">
        <v>116</v>
      </c>
      <c r="G813" t="s">
        <v>1309</v>
      </c>
      <c r="H813">
        <v>2.7108565143168621</v>
      </c>
      <c r="I813" t="str">
        <f>IF(Inventory[[#This Row],[METAL]] = "925 Silver",  "7113.11.00"," 7113.19.00")</f>
        <v>7113.11.00</v>
      </c>
      <c r="J813" t="str">
        <f>IF(Inventory[[#This Row],[METAL]]= "925 Silver", "7113.11.10.00"," 7113.19.10.00")</f>
        <v>7113.11.10.00</v>
      </c>
      <c r="K813" t="str">
        <f>IF(Inventory[[#This Row],[METAL]] = "925 Silver",  "7113.11.00"," 7113.19.00")</f>
        <v>7113.11.00</v>
      </c>
      <c r="L813" s="106" t="str">
        <f>PROPER(Inventory[[#This Row],[METAL]] &amp; " " &amp; Inventory[[#This Row],[Item Type]])</f>
        <v>925 Silver Earrings</v>
      </c>
      <c r="M813" s="106" t="str">
        <f>IFERROR(VLOOKUP(Inventory[[#This Row],[Short Description]],Map!$G$12:$H$32,2,FALSE), IF(F812 = "925 Silver", "7113.11.10.00", "7113.19.29.00"))</f>
        <v>7113.11.10.00</v>
      </c>
      <c r="N813" s="106" t="str">
        <f>Inventory[[#This Row],[ASIN]] &amp; " " &amp; Inventory[[#This Row],[Short Description]]</f>
        <v>B08PC7P4DG Drop Earrings - Flower Countour</v>
      </c>
      <c r="O813" s="33">
        <f>Inventory[[#This Row],[Total Price GBP]]/ EURtoGBP</f>
        <v>3.0771443976966872</v>
      </c>
      <c r="P813" s="33">
        <f>Inventory[[#This Row],[Total Price GBP]]/USDtoGBP</f>
        <v>3.716133911711256</v>
      </c>
      <c r="Q813" s="33">
        <f>Inventory[[#This Row],[Total Price GBP]]/ CADtoGBP</f>
        <v>4.75686503074642</v>
      </c>
      <c r="R813" s="33">
        <f>Inventory[[#This Row],[Total Price GBP]]/AUDtoGBP</f>
        <v>4.8689857646326278</v>
      </c>
      <c r="S813" s="33">
        <f>IFERROR(VLOOKUP(Inventory[[#This Row],[Assigned Item SKU]],skuQuantity[#All],2,FALSE),0)</f>
        <v>0</v>
      </c>
      <c r="T813" s="33" t="str">
        <f>PROPER(Inventory[[#This Row],[METAL]] &amp; " " &amp; Inventory[[#This Row],[Item Type]])</f>
        <v>925 Silver Earrings</v>
      </c>
      <c r="U813" s="33">
        <f>Inventory[[#This Row],[Quantity]]*Inventory[[#This Row],[Weight (g)]]</f>
        <v>0</v>
      </c>
      <c r="V813" s="33">
        <f>Inventory[[#This Row],[Total Price GBP]]*Inventory[[#This Row],[Quantity]]</f>
        <v>0</v>
      </c>
      <c r="W813" s="33">
        <f>Inventory[[#This Row],[Total Cost GBP]]/EURtoGBP</f>
        <v>0</v>
      </c>
      <c r="X813" s="33">
        <f>Inventory[[#This Row],[Total Cost GBP]]/USDtoGBP</f>
        <v>0</v>
      </c>
      <c r="Y813" s="33">
        <f>Inventory[[#This Row],[Total Cost GBP]]/CADtoGBP</f>
        <v>0</v>
      </c>
      <c r="Z813" s="33">
        <f>Inventory[[#This Row],[Total Cost GBP]]*AUDtoGBP</f>
        <v>0</v>
      </c>
      <c r="AA813" s="33"/>
      <c r="AB813" s="33"/>
    </row>
    <row r="814" spans="1:28" x14ac:dyDescent="0.25">
      <c r="A814" t="s">
        <v>1975</v>
      </c>
      <c r="B814" t="s">
        <v>1976</v>
      </c>
      <c r="C814" t="s">
        <v>114</v>
      </c>
      <c r="D814" t="s">
        <v>1977</v>
      </c>
      <c r="E814">
        <v>1.4</v>
      </c>
      <c r="F814" t="s">
        <v>116</v>
      </c>
      <c r="G814" t="s">
        <v>1309</v>
      </c>
      <c r="H814">
        <v>2.873104028461666</v>
      </c>
      <c r="I814" t="str">
        <f>IF(Inventory[[#This Row],[METAL]] = "925 Silver",  "7113.11.00"," 7113.19.00")</f>
        <v>7113.11.00</v>
      </c>
      <c r="J814" t="str">
        <f>IF(Inventory[[#This Row],[METAL]]= "925 Silver", "7113.11.10.00"," 7113.19.10.00")</f>
        <v>7113.11.10.00</v>
      </c>
      <c r="K814" t="str">
        <f>IF(Inventory[[#This Row],[METAL]] = "925 Silver",  "7113.11.00"," 7113.19.00")</f>
        <v>7113.11.00</v>
      </c>
      <c r="L814" s="106" t="str">
        <f>PROPER(Inventory[[#This Row],[METAL]] &amp; " " &amp; Inventory[[#This Row],[Item Type]])</f>
        <v>925 Silver Earrings</v>
      </c>
      <c r="M814" s="106" t="str">
        <f>IFERROR(VLOOKUP(Inventory[[#This Row],[Short Description]],Map!$G$12:$H$32,2,FALSE), IF(F813 = "925 Silver", "7113.11.10.00", "7113.19.29.00"))</f>
        <v>7113.11.10.00</v>
      </c>
      <c r="N814" s="106" t="str">
        <f>Inventory[[#This Row],[ASIN]] &amp; " " &amp; Inventory[[#This Row],[Short Description]]</f>
        <v>B08PC6PM4R Drop Earrings - Celtic Shield</v>
      </c>
      <c r="O814" s="33">
        <f>Inventory[[#This Row],[Total Price GBP]]/ EURtoGBP</f>
        <v>3.2613146134768871</v>
      </c>
      <c r="P814" s="33">
        <f>Inventory[[#This Row],[Total Price GBP]]/USDtoGBP</f>
        <v>3.9385482985369995</v>
      </c>
      <c r="Q814" s="33">
        <f>Inventory[[#This Row],[Total Price GBP]]/ CADtoGBP</f>
        <v>5.0415682314820165</v>
      </c>
      <c r="R814" s="33">
        <f>Inventory[[#This Row],[Total Price GBP]]/AUDtoGBP</f>
        <v>5.1603995051039329</v>
      </c>
      <c r="S814" s="33">
        <f>IFERROR(VLOOKUP(Inventory[[#This Row],[Assigned Item SKU]],skuQuantity[#All],2,FALSE),0)</f>
        <v>0</v>
      </c>
      <c r="T814" s="33" t="str">
        <f>PROPER(Inventory[[#This Row],[METAL]] &amp; " " &amp; Inventory[[#This Row],[Item Type]])</f>
        <v>925 Silver Earrings</v>
      </c>
      <c r="U814" s="33">
        <f>Inventory[[#This Row],[Quantity]]*Inventory[[#This Row],[Weight (g)]]</f>
        <v>0</v>
      </c>
      <c r="V814" s="33">
        <f>Inventory[[#This Row],[Total Price GBP]]*Inventory[[#This Row],[Quantity]]</f>
        <v>0</v>
      </c>
      <c r="W814" s="33">
        <f>Inventory[[#This Row],[Total Cost GBP]]/EURtoGBP</f>
        <v>0</v>
      </c>
      <c r="X814" s="33">
        <f>Inventory[[#This Row],[Total Cost GBP]]/USDtoGBP</f>
        <v>0</v>
      </c>
      <c r="Y814" s="33">
        <f>Inventory[[#This Row],[Total Cost GBP]]/CADtoGBP</f>
        <v>0</v>
      </c>
      <c r="Z814" s="33">
        <f>Inventory[[#This Row],[Total Cost GBP]]*AUDtoGBP</f>
        <v>0</v>
      </c>
      <c r="AA814" s="33"/>
      <c r="AB814" s="33"/>
    </row>
    <row r="815" spans="1:28" x14ac:dyDescent="0.25">
      <c r="A815" t="s">
        <v>1978</v>
      </c>
      <c r="B815" t="s">
        <v>1979</v>
      </c>
      <c r="C815" t="s">
        <v>114</v>
      </c>
      <c r="D815" t="s">
        <v>1980</v>
      </c>
      <c r="E815">
        <v>2.89</v>
      </c>
      <c r="F815" t="s">
        <v>116</v>
      </c>
      <c r="G815" t="s">
        <v>1309</v>
      </c>
      <c r="H815">
        <v>5.1040073479527184</v>
      </c>
      <c r="I815" t="str">
        <f>IF(Inventory[[#This Row],[METAL]] = "925 Silver",  "7113.11.00"," 7113.19.00")</f>
        <v>7113.11.00</v>
      </c>
      <c r="J815" t="str">
        <f>IF(Inventory[[#This Row],[METAL]]= "925 Silver", "7113.11.10.00"," 7113.19.10.00")</f>
        <v>7113.11.10.00</v>
      </c>
      <c r="K815" t="str">
        <f>IF(Inventory[[#This Row],[METAL]] = "925 Silver",  "7113.11.00"," 7113.19.00")</f>
        <v>7113.11.00</v>
      </c>
      <c r="L815" s="106" t="str">
        <f>PROPER(Inventory[[#This Row],[METAL]] &amp; " " &amp; Inventory[[#This Row],[Item Type]])</f>
        <v>925 Silver Earrings</v>
      </c>
      <c r="M815" s="106" t="str">
        <f>IFERROR(VLOOKUP(Inventory[[#This Row],[Short Description]],Map!$G$12:$H$32,2,FALSE), IF(F814 = "925 Silver", "7113.11.10.00", "7113.19.29.00"))</f>
        <v>7113.11.10.00</v>
      </c>
      <c r="N815" s="106" t="str">
        <f>Inventory[[#This Row],[ASIN]] &amp; " " &amp; Inventory[[#This Row],[Short Description]]</f>
        <v>B08PC621HT Drop Earrings - 3 Interlocking Circles</v>
      </c>
      <c r="O815" s="33">
        <f>Inventory[[#This Row],[Total Price GBP]]/ EURtoGBP</f>
        <v>5.7936550804546361</v>
      </c>
      <c r="P815" s="33">
        <f>Inventory[[#This Row],[Total Price GBP]]/USDtoGBP</f>
        <v>6.9967461173909724</v>
      </c>
      <c r="Q815" s="33">
        <f>Inventory[[#This Row],[Total Price GBP]]/ CADtoGBP</f>
        <v>8.9562372415964653</v>
      </c>
      <c r="R815" s="33">
        <f>Inventory[[#This Row],[Total Price GBP]]/AUDtoGBP</f>
        <v>9.1673384365843784</v>
      </c>
      <c r="S815" s="33">
        <f>IFERROR(VLOOKUP(Inventory[[#This Row],[Assigned Item SKU]],skuQuantity[#All],2,FALSE),0)</f>
        <v>0</v>
      </c>
      <c r="T815" s="33" t="str">
        <f>PROPER(Inventory[[#This Row],[METAL]] &amp; " " &amp; Inventory[[#This Row],[Item Type]])</f>
        <v>925 Silver Earrings</v>
      </c>
      <c r="U815" s="33">
        <f>Inventory[[#This Row],[Quantity]]*Inventory[[#This Row],[Weight (g)]]</f>
        <v>0</v>
      </c>
      <c r="V815" s="33">
        <f>Inventory[[#This Row],[Total Price GBP]]*Inventory[[#This Row],[Quantity]]</f>
        <v>0</v>
      </c>
      <c r="W815" s="33">
        <f>Inventory[[#This Row],[Total Cost GBP]]/EURtoGBP</f>
        <v>0</v>
      </c>
      <c r="X815" s="33">
        <f>Inventory[[#This Row],[Total Cost GBP]]/USDtoGBP</f>
        <v>0</v>
      </c>
      <c r="Y815" s="33">
        <f>Inventory[[#This Row],[Total Cost GBP]]/CADtoGBP</f>
        <v>0</v>
      </c>
      <c r="Z815" s="33">
        <f>Inventory[[#This Row],[Total Cost GBP]]*AUDtoGBP</f>
        <v>0</v>
      </c>
      <c r="AA815" s="33"/>
      <c r="AB815" s="33"/>
    </row>
    <row r="816" spans="1:28" x14ac:dyDescent="0.25">
      <c r="A816" t="s">
        <v>1981</v>
      </c>
      <c r="B816" t="s">
        <v>1982</v>
      </c>
      <c r="C816" t="s">
        <v>114</v>
      </c>
      <c r="D816" t="s">
        <v>1983</v>
      </c>
      <c r="E816">
        <v>1.84</v>
      </c>
      <c r="F816" t="s">
        <v>116</v>
      </c>
      <c r="G816" t="s">
        <v>1309</v>
      </c>
      <c r="H816">
        <v>3.1975990567512729</v>
      </c>
      <c r="I816" t="str">
        <f>IF(Inventory[[#This Row],[METAL]] = "925 Silver",  "7113.11.00"," 7113.19.00")</f>
        <v>7113.11.00</v>
      </c>
      <c r="J816" t="str">
        <f>IF(Inventory[[#This Row],[METAL]]= "925 Silver", "7113.11.10.00"," 7113.19.10.00")</f>
        <v>7113.11.10.00</v>
      </c>
      <c r="K816" t="str">
        <f>IF(Inventory[[#This Row],[METAL]] = "925 Silver",  "7113.11.00"," 7113.19.00")</f>
        <v>7113.11.00</v>
      </c>
      <c r="L816" s="106" t="str">
        <f>PROPER(Inventory[[#This Row],[METAL]] &amp; " " &amp; Inventory[[#This Row],[Item Type]])</f>
        <v>925 Silver Earrings</v>
      </c>
      <c r="M816" s="106" t="str">
        <f>IFERROR(VLOOKUP(Inventory[[#This Row],[Short Description]],Map!$G$12:$H$32,2,FALSE), IF(F815 = "925 Silver", "7113.11.10.00", "7113.19.29.00"))</f>
        <v>7113.11.10.00</v>
      </c>
      <c r="N816" s="106" t="str">
        <f>Inventory[[#This Row],[ASIN]] &amp; " " &amp; Inventory[[#This Row],[Short Description]]</f>
        <v>B08PC7RRS5 Drop Earrings - Padlock and Key</v>
      </c>
      <c r="O816" s="33">
        <f>Inventory[[#This Row],[Total Price GBP]]/ EURtoGBP</f>
        <v>3.6296550450372864</v>
      </c>
      <c r="P816" s="33">
        <f>Inventory[[#This Row],[Total Price GBP]]/USDtoGBP</f>
        <v>4.3833770721884857</v>
      </c>
      <c r="Q816" s="33">
        <f>Inventory[[#This Row],[Total Price GBP]]/ CADtoGBP</f>
        <v>5.6109746329532078</v>
      </c>
      <c r="R816" s="33">
        <f>Inventory[[#This Row],[Total Price GBP]]/AUDtoGBP</f>
        <v>5.7432269860465421</v>
      </c>
      <c r="S816" s="33">
        <f>IFERROR(VLOOKUP(Inventory[[#This Row],[Assigned Item SKU]],skuQuantity[#All],2,FALSE),0)</f>
        <v>0</v>
      </c>
      <c r="T816" s="33" t="str">
        <f>PROPER(Inventory[[#This Row],[METAL]] &amp; " " &amp; Inventory[[#This Row],[Item Type]])</f>
        <v>925 Silver Earrings</v>
      </c>
      <c r="U816" s="33">
        <f>Inventory[[#This Row],[Quantity]]*Inventory[[#This Row],[Weight (g)]]</f>
        <v>0</v>
      </c>
      <c r="V816" s="33">
        <f>Inventory[[#This Row],[Total Price GBP]]*Inventory[[#This Row],[Quantity]]</f>
        <v>0</v>
      </c>
      <c r="W816" s="33">
        <f>Inventory[[#This Row],[Total Cost GBP]]/EURtoGBP</f>
        <v>0</v>
      </c>
      <c r="X816" s="33">
        <f>Inventory[[#This Row],[Total Cost GBP]]/USDtoGBP</f>
        <v>0</v>
      </c>
      <c r="Y816" s="33">
        <f>Inventory[[#This Row],[Total Cost GBP]]/CADtoGBP</f>
        <v>0</v>
      </c>
      <c r="Z816" s="33">
        <f>Inventory[[#This Row],[Total Cost GBP]]*AUDtoGBP</f>
        <v>0</v>
      </c>
      <c r="AA816" s="33"/>
      <c r="AB816" s="33"/>
    </row>
    <row r="817" spans="1:28" x14ac:dyDescent="0.25">
      <c r="A817" t="s">
        <v>1984</v>
      </c>
      <c r="B817" t="s">
        <v>1985</v>
      </c>
      <c r="C817" t="s">
        <v>114</v>
      </c>
      <c r="D817" t="s">
        <v>1986</v>
      </c>
      <c r="E817">
        <v>4.28</v>
      </c>
      <c r="F817" t="s">
        <v>116</v>
      </c>
      <c r="G817" t="s">
        <v>1309</v>
      </c>
      <c r="H817">
        <v>5.3879404977061247</v>
      </c>
      <c r="I817" t="str">
        <f>IF(Inventory[[#This Row],[METAL]] = "925 Silver",  "7113.11.00"," 7113.19.00")</f>
        <v>7113.11.00</v>
      </c>
      <c r="J817" t="str">
        <f>IF(Inventory[[#This Row],[METAL]]= "925 Silver", "7113.11.10.00"," 7113.19.10.00")</f>
        <v>7113.11.10.00</v>
      </c>
      <c r="K817" t="str">
        <f>IF(Inventory[[#This Row],[METAL]] = "925 Silver",  "7113.11.00"," 7113.19.00")</f>
        <v>7113.11.00</v>
      </c>
      <c r="L817" s="106" t="str">
        <f>PROPER(Inventory[[#This Row],[METAL]] &amp; " " &amp; Inventory[[#This Row],[Item Type]])</f>
        <v>925 Silver Earrings</v>
      </c>
      <c r="M817" s="106" t="str">
        <f>IFERROR(VLOOKUP(Inventory[[#This Row],[Short Description]],Map!$G$12:$H$32,2,FALSE), IF(F816 = "925 Silver", "7113.11.10.00", "7113.19.29.00"))</f>
        <v>7113.11.10.00</v>
      </c>
      <c r="N817" s="106" t="str">
        <f>Inventory[[#This Row],[ASIN]] &amp; " " &amp; Inventory[[#This Row],[Short Description]]</f>
        <v>B08PC7HL1K Drop Earrings - Celtic Square</v>
      </c>
      <c r="O817" s="33">
        <f>Inventory[[#This Row],[Total Price GBP]]/ EURtoGBP</f>
        <v>6.1159529580699852</v>
      </c>
      <c r="P817" s="33">
        <f>Inventory[[#This Row],[Total Price GBP]]/USDtoGBP</f>
        <v>7.3859712943360227</v>
      </c>
      <c r="Q817" s="33">
        <f>Inventory[[#This Row],[Total Price GBP]]/ CADtoGBP</f>
        <v>9.4544678428837567</v>
      </c>
      <c r="R817" s="33">
        <f>Inventory[[#This Row],[Total Price GBP]]/AUDtoGBP</f>
        <v>9.6773124824091603</v>
      </c>
      <c r="S817" s="33">
        <f>IFERROR(VLOOKUP(Inventory[[#This Row],[Assigned Item SKU]],skuQuantity[#All],2,FALSE),0)</f>
        <v>0</v>
      </c>
      <c r="T817" s="33" t="str">
        <f>PROPER(Inventory[[#This Row],[METAL]] &amp; " " &amp; Inventory[[#This Row],[Item Type]])</f>
        <v>925 Silver Earrings</v>
      </c>
      <c r="U817" s="33">
        <f>Inventory[[#This Row],[Quantity]]*Inventory[[#This Row],[Weight (g)]]</f>
        <v>0</v>
      </c>
      <c r="V817" s="33">
        <f>Inventory[[#This Row],[Total Price GBP]]*Inventory[[#This Row],[Quantity]]</f>
        <v>0</v>
      </c>
      <c r="W817" s="33">
        <f>Inventory[[#This Row],[Total Cost GBP]]/EURtoGBP</f>
        <v>0</v>
      </c>
      <c r="X817" s="33">
        <f>Inventory[[#This Row],[Total Cost GBP]]/USDtoGBP</f>
        <v>0</v>
      </c>
      <c r="Y817" s="33">
        <f>Inventory[[#This Row],[Total Cost GBP]]/CADtoGBP</f>
        <v>0</v>
      </c>
      <c r="Z817" s="33">
        <f>Inventory[[#This Row],[Total Cost GBP]]*AUDtoGBP</f>
        <v>0</v>
      </c>
      <c r="AA817" s="33"/>
      <c r="AB817" s="33"/>
    </row>
    <row r="818" spans="1:28" x14ac:dyDescent="0.25">
      <c r="A818" t="s">
        <v>1987</v>
      </c>
      <c r="B818" t="s">
        <v>1988</v>
      </c>
      <c r="C818" t="s">
        <v>114</v>
      </c>
      <c r="D818" t="s">
        <v>1989</v>
      </c>
      <c r="E818">
        <v>1.9</v>
      </c>
      <c r="F818" t="s">
        <v>116</v>
      </c>
      <c r="G818" t="s">
        <v>1309</v>
      </c>
      <c r="H818">
        <v>3.724903477721885</v>
      </c>
      <c r="I818" t="str">
        <f>IF(Inventory[[#This Row],[METAL]] = "925 Silver",  "7113.11.00"," 7113.19.00")</f>
        <v>7113.11.00</v>
      </c>
      <c r="J818" t="str">
        <f>IF(Inventory[[#This Row],[METAL]]= "925 Silver", "7113.11.10.00"," 7113.19.10.00")</f>
        <v>7113.11.10.00</v>
      </c>
      <c r="K818" t="str">
        <f>IF(Inventory[[#This Row],[METAL]] = "925 Silver",  "7113.11.00"," 7113.19.00")</f>
        <v>7113.11.00</v>
      </c>
      <c r="L818" s="106" t="str">
        <f>PROPER(Inventory[[#This Row],[METAL]] &amp; " " &amp; Inventory[[#This Row],[Item Type]])</f>
        <v>925 Silver Earrings</v>
      </c>
      <c r="M818" s="106" t="str">
        <f>IFERROR(VLOOKUP(Inventory[[#This Row],[Short Description]],Map!$G$12:$H$32,2,FALSE), IF(F817 = "925 Silver", "7113.11.10.00", "7113.19.29.00"))</f>
        <v>7113.11.10.00</v>
      </c>
      <c r="N818" s="106" t="str">
        <f>Inventory[[#This Row],[ASIN]] &amp; " " &amp; Inventory[[#This Row],[Short Description]]</f>
        <v>B08PC4VQPZ Drop Earrings - Gothic Heart</v>
      </c>
      <c r="O818" s="33">
        <f>Inventory[[#This Row],[Total Price GBP]]/ EURtoGBP</f>
        <v>4.2282082463229358</v>
      </c>
      <c r="P818" s="33">
        <f>Inventory[[#This Row],[Total Price GBP]]/USDtoGBP</f>
        <v>5.1062238293721514</v>
      </c>
      <c r="Q818" s="33">
        <f>Inventory[[#This Row],[Total Price GBP]]/ CADtoGBP</f>
        <v>6.5362600353438944</v>
      </c>
      <c r="R818" s="33">
        <f>Inventory[[#This Row],[Total Price GBP]]/AUDtoGBP</f>
        <v>6.690321642578283</v>
      </c>
      <c r="S818" s="33">
        <f>IFERROR(VLOOKUP(Inventory[[#This Row],[Assigned Item SKU]],skuQuantity[#All],2,FALSE),0)</f>
        <v>0</v>
      </c>
      <c r="T818" s="33" t="str">
        <f>PROPER(Inventory[[#This Row],[METAL]] &amp; " " &amp; Inventory[[#This Row],[Item Type]])</f>
        <v>925 Silver Earrings</v>
      </c>
      <c r="U818" s="33">
        <f>Inventory[[#This Row],[Quantity]]*Inventory[[#This Row],[Weight (g)]]</f>
        <v>0</v>
      </c>
      <c r="V818" s="33">
        <f>Inventory[[#This Row],[Total Price GBP]]*Inventory[[#This Row],[Quantity]]</f>
        <v>0</v>
      </c>
      <c r="W818" s="33">
        <f>Inventory[[#This Row],[Total Cost GBP]]/EURtoGBP</f>
        <v>0</v>
      </c>
      <c r="X818" s="33">
        <f>Inventory[[#This Row],[Total Cost GBP]]/USDtoGBP</f>
        <v>0</v>
      </c>
      <c r="Y818" s="33">
        <f>Inventory[[#This Row],[Total Cost GBP]]/CADtoGBP</f>
        <v>0</v>
      </c>
      <c r="Z818" s="33">
        <f>Inventory[[#This Row],[Total Cost GBP]]*AUDtoGBP</f>
        <v>0</v>
      </c>
      <c r="AA818" s="33"/>
      <c r="AB818" s="33"/>
    </row>
    <row r="819" spans="1:28" x14ac:dyDescent="0.25">
      <c r="A819" t="s">
        <v>1990</v>
      </c>
      <c r="B819" t="s">
        <v>1991</v>
      </c>
      <c r="C819" t="s">
        <v>114</v>
      </c>
      <c r="D819" t="s">
        <v>1992</v>
      </c>
      <c r="E819">
        <v>3.04</v>
      </c>
      <c r="F819" t="s">
        <v>116</v>
      </c>
      <c r="G819" t="s">
        <v>1309</v>
      </c>
      <c r="H819">
        <v>3.765465356258086</v>
      </c>
      <c r="I819" t="str">
        <f>IF(Inventory[[#This Row],[METAL]] = "925 Silver",  "7113.11.00"," 7113.19.00")</f>
        <v>7113.11.00</v>
      </c>
      <c r="J819" t="str">
        <f>IF(Inventory[[#This Row],[METAL]]= "925 Silver", "7113.11.10.00"," 7113.19.10.00")</f>
        <v>7113.11.10.00</v>
      </c>
      <c r="K819" t="str">
        <f>IF(Inventory[[#This Row],[METAL]] = "925 Silver",  "7113.11.00"," 7113.19.00")</f>
        <v>7113.11.00</v>
      </c>
      <c r="L819" s="106" t="str">
        <f>PROPER(Inventory[[#This Row],[METAL]] &amp; " " &amp; Inventory[[#This Row],[Item Type]])</f>
        <v>925 Silver Earrings</v>
      </c>
      <c r="M819" s="106" t="str">
        <f>IFERROR(VLOOKUP(Inventory[[#This Row],[Short Description]],Map!$G$12:$H$32,2,FALSE), IF(F818 = "925 Silver", "7113.11.10.00", "7113.19.29.00"))</f>
        <v>7113.11.10.00</v>
      </c>
      <c r="N819" s="106" t="str">
        <f>Inventory[[#This Row],[ASIN]] &amp; " " &amp; Inventory[[#This Row],[Short Description]]</f>
        <v>B08PC8YPWJ Drop Earrings - Small and Big White CZ</v>
      </c>
      <c r="O819" s="33">
        <f>Inventory[[#This Row],[Total Price GBP]]/ EURtoGBP</f>
        <v>4.2742508002679855</v>
      </c>
      <c r="P819" s="33">
        <f>Inventory[[#This Row],[Total Price GBP]]/USDtoGBP</f>
        <v>5.1618274260785872</v>
      </c>
      <c r="Q819" s="33">
        <f>Inventory[[#This Row],[Total Price GBP]]/ CADtoGBP</f>
        <v>6.6074358355277942</v>
      </c>
      <c r="R819" s="33">
        <f>Inventory[[#This Row],[Total Price GBP]]/AUDtoGBP</f>
        <v>6.7631750776961095</v>
      </c>
      <c r="S819" s="33">
        <f>IFERROR(VLOOKUP(Inventory[[#This Row],[Assigned Item SKU]],skuQuantity[#All],2,FALSE),0)</f>
        <v>0</v>
      </c>
      <c r="T819" s="33" t="str">
        <f>PROPER(Inventory[[#This Row],[METAL]] &amp; " " &amp; Inventory[[#This Row],[Item Type]])</f>
        <v>925 Silver Earrings</v>
      </c>
      <c r="U819" s="33">
        <f>Inventory[[#This Row],[Quantity]]*Inventory[[#This Row],[Weight (g)]]</f>
        <v>0</v>
      </c>
      <c r="V819" s="33">
        <f>Inventory[[#This Row],[Total Price GBP]]*Inventory[[#This Row],[Quantity]]</f>
        <v>0</v>
      </c>
      <c r="W819" s="33">
        <f>Inventory[[#This Row],[Total Cost GBP]]/EURtoGBP</f>
        <v>0</v>
      </c>
      <c r="X819" s="33">
        <f>Inventory[[#This Row],[Total Cost GBP]]/USDtoGBP</f>
        <v>0</v>
      </c>
      <c r="Y819" s="33">
        <f>Inventory[[#This Row],[Total Cost GBP]]/CADtoGBP</f>
        <v>0</v>
      </c>
      <c r="Z819" s="33">
        <f>Inventory[[#This Row],[Total Cost GBP]]*AUDtoGBP</f>
        <v>0</v>
      </c>
      <c r="AA819" s="33"/>
      <c r="AB819" s="33"/>
    </row>
    <row r="820" spans="1:28" x14ac:dyDescent="0.25">
      <c r="A820" t="s">
        <v>1993</v>
      </c>
      <c r="B820" t="s">
        <v>1994</v>
      </c>
      <c r="C820" t="s">
        <v>112</v>
      </c>
      <c r="D820" t="s">
        <v>1995</v>
      </c>
      <c r="E820">
        <v>1.79</v>
      </c>
      <c r="F820" t="s">
        <v>116</v>
      </c>
      <c r="G820" t="s">
        <v>1413</v>
      </c>
      <c r="H820">
        <v>2.3194969375000003</v>
      </c>
      <c r="I820" t="str">
        <f>IF(Inventory[[#This Row],[METAL]] = "925 Silver",  "7113.11.00"," 7113.19.00")</f>
        <v>7113.11.00</v>
      </c>
      <c r="J820" t="str">
        <f>IF(Inventory[[#This Row],[METAL]]= "925 Silver", "7113.11.10.00"," 7113.19.10.00")</f>
        <v>7113.11.10.00</v>
      </c>
      <c r="K820" t="str">
        <f>IF(Inventory[[#This Row],[METAL]] = "925 Silver",  "7113.11.00"," 7113.19.00")</f>
        <v>7113.11.00</v>
      </c>
      <c r="L820" s="106" t="str">
        <f>PROPER(Inventory[[#This Row],[METAL]] &amp; " " &amp; Inventory[[#This Row],[Item Type]])</f>
        <v>925 Silver Bracelet</v>
      </c>
      <c r="M820" s="106" t="str">
        <f>IFERROR(VLOOKUP(Inventory[[#This Row],[Short Description]],Map!$G$12:$H$32,2,FALSE), IF(F819 = "925 Silver", "7113.11.10.00", "7113.19.29.00"))</f>
        <v>7113.11.10.00</v>
      </c>
      <c r="N820" s="106" t="str">
        <f>Inventory[[#This Row],[ASIN]] &amp; " " &amp; Inventory[[#This Row],[Short Description]]</f>
        <v>B08F7XK7MR Singapore chain bracelet - gold plated</v>
      </c>
      <c r="O820" s="33">
        <f>Inventory[[#This Row],[Total Price GBP]]/ EURtoGBP</f>
        <v>2.6329047550129689</v>
      </c>
      <c r="P820" s="33">
        <f>Inventory[[#This Row],[Total Price GBP]]/USDtoGBP</f>
        <v>3.1796449506020021</v>
      </c>
      <c r="Q820" s="33">
        <f>Inventory[[#This Row],[Total Price GBP]]/ CADtoGBP</f>
        <v>4.0701283201990588</v>
      </c>
      <c r="R820" s="33">
        <f>Inventory[[#This Row],[Total Price GBP]]/AUDtoGBP</f>
        <v>4.1660624640778794</v>
      </c>
      <c r="S820" s="33">
        <f>IFERROR(VLOOKUP(Inventory[[#This Row],[Assigned Item SKU]],skuQuantity[#All],2,FALSE),0)</f>
        <v>0</v>
      </c>
      <c r="T820" s="33" t="str">
        <f>PROPER(Inventory[[#This Row],[METAL]] &amp; " " &amp; Inventory[[#This Row],[Item Type]])</f>
        <v>925 Silver Bracelet</v>
      </c>
      <c r="U820" s="33">
        <f>Inventory[[#This Row],[Quantity]]*Inventory[[#This Row],[Weight (g)]]</f>
        <v>0</v>
      </c>
      <c r="V820" s="33">
        <f>Inventory[[#This Row],[Total Price GBP]]*Inventory[[#This Row],[Quantity]]</f>
        <v>0</v>
      </c>
      <c r="W820" s="33">
        <f>Inventory[[#This Row],[Total Cost GBP]]/EURtoGBP</f>
        <v>0</v>
      </c>
      <c r="X820" s="33">
        <f>Inventory[[#This Row],[Total Cost GBP]]/USDtoGBP</f>
        <v>0</v>
      </c>
      <c r="Y820" s="33">
        <f>Inventory[[#This Row],[Total Cost GBP]]/CADtoGBP</f>
        <v>0</v>
      </c>
      <c r="Z820" s="33">
        <f>Inventory[[#This Row],[Total Cost GBP]]*AUDtoGBP</f>
        <v>0</v>
      </c>
      <c r="AA820" s="33"/>
      <c r="AB820" s="33"/>
    </row>
    <row r="821" spans="1:28" x14ac:dyDescent="0.25">
      <c r="A821" t="s">
        <v>1996</v>
      </c>
      <c r="B821" t="s">
        <v>1997</v>
      </c>
      <c r="C821" t="s">
        <v>112</v>
      </c>
      <c r="D821" t="s">
        <v>1995</v>
      </c>
      <c r="E821">
        <v>1.82</v>
      </c>
      <c r="F821" t="s">
        <v>116</v>
      </c>
      <c r="G821" t="s">
        <v>1413</v>
      </c>
      <c r="H821">
        <v>2.3525331250000003</v>
      </c>
      <c r="I821" t="str">
        <f>IF(Inventory[[#This Row],[METAL]] = "925 Silver",  "7113.11.00"," 7113.19.00")</f>
        <v>7113.11.00</v>
      </c>
      <c r="J821" t="str">
        <f>IF(Inventory[[#This Row],[METAL]]= "925 Silver", "7113.11.10.00"," 7113.19.10.00")</f>
        <v>7113.11.10.00</v>
      </c>
      <c r="K821" t="str">
        <f>IF(Inventory[[#This Row],[METAL]] = "925 Silver",  "7113.11.00"," 7113.19.00")</f>
        <v>7113.11.00</v>
      </c>
      <c r="L821" s="106" t="str">
        <f>PROPER(Inventory[[#This Row],[METAL]] &amp; " " &amp; Inventory[[#This Row],[Item Type]])</f>
        <v>925 Silver Bracelet</v>
      </c>
      <c r="M821" s="106" t="str">
        <f>IFERROR(VLOOKUP(Inventory[[#This Row],[Short Description]],Map!$G$12:$H$32,2,FALSE), IF(F820 = "925 Silver", "7113.11.10.00", "7113.19.29.00"))</f>
        <v>7113.11.10.00</v>
      </c>
      <c r="N821" s="106" t="str">
        <f>Inventory[[#This Row],[ASIN]] &amp; " " &amp; Inventory[[#This Row],[Short Description]]</f>
        <v>B08F7XTF68 Singapore chain bracelet - gold plated</v>
      </c>
      <c r="O821" s="33">
        <f>Inventory[[#This Row],[Total Price GBP]]/ EURtoGBP</f>
        <v>2.670404755012969</v>
      </c>
      <c r="P821" s="33">
        <f>Inventory[[#This Row],[Total Price GBP]]/USDtoGBP</f>
        <v>3.224932075182013</v>
      </c>
      <c r="Q821" s="33">
        <f>Inventory[[#This Row],[Total Price GBP]]/ CADtoGBP</f>
        <v>4.1280984430137417</v>
      </c>
      <c r="R821" s="33">
        <f>Inventory[[#This Row],[Total Price GBP]]/AUDtoGBP</f>
        <v>4.2253989600546022</v>
      </c>
      <c r="S821" s="33">
        <f>IFERROR(VLOOKUP(Inventory[[#This Row],[Assigned Item SKU]],skuQuantity[#All],2,FALSE),0)</f>
        <v>0</v>
      </c>
      <c r="T821" s="33" t="str">
        <f>PROPER(Inventory[[#This Row],[METAL]] &amp; " " &amp; Inventory[[#This Row],[Item Type]])</f>
        <v>925 Silver Bracelet</v>
      </c>
      <c r="U821" s="33">
        <f>Inventory[[#This Row],[Quantity]]*Inventory[[#This Row],[Weight (g)]]</f>
        <v>0</v>
      </c>
      <c r="V821" s="33">
        <f>Inventory[[#This Row],[Total Price GBP]]*Inventory[[#This Row],[Quantity]]</f>
        <v>0</v>
      </c>
      <c r="W821" s="33">
        <f>Inventory[[#This Row],[Total Cost GBP]]/EURtoGBP</f>
        <v>0</v>
      </c>
      <c r="X821" s="33">
        <f>Inventory[[#This Row],[Total Cost GBP]]/USDtoGBP</f>
        <v>0</v>
      </c>
      <c r="Y821" s="33">
        <f>Inventory[[#This Row],[Total Cost GBP]]/CADtoGBP</f>
        <v>0</v>
      </c>
      <c r="Z821" s="33">
        <f>Inventory[[#This Row],[Total Cost GBP]]*AUDtoGBP</f>
        <v>0</v>
      </c>
      <c r="AA821" s="33"/>
      <c r="AB821" s="33"/>
    </row>
    <row r="822" spans="1:28" x14ac:dyDescent="0.25">
      <c r="A822" t="s">
        <v>1998</v>
      </c>
      <c r="B822" t="s">
        <v>1999</v>
      </c>
      <c r="C822" t="s">
        <v>112</v>
      </c>
      <c r="D822" t="s">
        <v>2000</v>
      </c>
      <c r="E822">
        <v>1.79</v>
      </c>
      <c r="F822" t="s">
        <v>116</v>
      </c>
      <c r="G822" t="s">
        <v>1413</v>
      </c>
      <c r="H822">
        <v>2.3352662110000004</v>
      </c>
      <c r="I822" t="str">
        <f>IF(Inventory[[#This Row],[METAL]] = "925 Silver",  "7113.11.00"," 7113.19.00")</f>
        <v>7113.11.00</v>
      </c>
      <c r="J822" t="str">
        <f>IF(Inventory[[#This Row],[METAL]]= "925 Silver", "7113.11.10.00"," 7113.19.10.00")</f>
        <v>7113.11.10.00</v>
      </c>
      <c r="K822" t="str">
        <f>IF(Inventory[[#This Row],[METAL]] = "925 Silver",  "7113.11.00"," 7113.19.00")</f>
        <v>7113.11.00</v>
      </c>
      <c r="L822" s="106" t="str">
        <f>PROPER(Inventory[[#This Row],[METAL]] &amp; " " &amp; Inventory[[#This Row],[Item Type]])</f>
        <v>925 Silver Bracelet</v>
      </c>
      <c r="M822" s="106" t="str">
        <f>IFERROR(VLOOKUP(Inventory[[#This Row],[Short Description]],Map!$G$12:$H$32,2,FALSE), IF(F821 = "925 Silver", "7113.11.10.00", "7113.19.29.00"))</f>
        <v>7113.11.10.00</v>
      </c>
      <c r="N822" s="106" t="str">
        <f>Inventory[[#This Row],[ASIN]] &amp; " " &amp; Inventory[[#This Row],[Short Description]]</f>
        <v>B08FTMH29W Singapore chain bracelet - rose plated</v>
      </c>
      <c r="O822" s="33">
        <f>Inventory[[#This Row],[Total Price GBP]]/ EURtoGBP</f>
        <v>2.6508047550129694</v>
      </c>
      <c r="P822" s="33">
        <f>Inventory[[#This Row],[Total Price GBP]]/USDtoGBP</f>
        <v>3.2012620047348608</v>
      </c>
      <c r="Q822" s="33">
        <f>Inventory[[#This Row],[Total Price GBP]]/ CADtoGBP</f>
        <v>4.0977993921559346</v>
      </c>
      <c r="R822" s="33">
        <f>Inventory[[#This Row],[Total Price GBP]]/AUDtoGBP</f>
        <v>4.1943857514907688</v>
      </c>
      <c r="S822" s="33">
        <f>IFERROR(VLOOKUP(Inventory[[#This Row],[Assigned Item SKU]],skuQuantity[#All],2,FALSE),0)</f>
        <v>0</v>
      </c>
      <c r="T822" s="33" t="str">
        <f>PROPER(Inventory[[#This Row],[METAL]] &amp; " " &amp; Inventory[[#This Row],[Item Type]])</f>
        <v>925 Silver Bracelet</v>
      </c>
      <c r="U822" s="33">
        <f>Inventory[[#This Row],[Quantity]]*Inventory[[#This Row],[Weight (g)]]</f>
        <v>0</v>
      </c>
      <c r="V822" s="33">
        <f>Inventory[[#This Row],[Total Price GBP]]*Inventory[[#This Row],[Quantity]]</f>
        <v>0</v>
      </c>
      <c r="W822" s="33">
        <f>Inventory[[#This Row],[Total Cost GBP]]/EURtoGBP</f>
        <v>0</v>
      </c>
      <c r="X822" s="33">
        <f>Inventory[[#This Row],[Total Cost GBP]]/USDtoGBP</f>
        <v>0</v>
      </c>
      <c r="Y822" s="33">
        <f>Inventory[[#This Row],[Total Cost GBP]]/CADtoGBP</f>
        <v>0</v>
      </c>
      <c r="Z822" s="33">
        <f>Inventory[[#This Row],[Total Cost GBP]]*AUDtoGBP</f>
        <v>0</v>
      </c>
      <c r="AA822" s="33"/>
      <c r="AB822" s="33"/>
    </row>
    <row r="823" spans="1:28" x14ac:dyDescent="0.25">
      <c r="A823" t="s">
        <v>2001</v>
      </c>
      <c r="B823" t="s">
        <v>2002</v>
      </c>
      <c r="C823" t="s">
        <v>112</v>
      </c>
      <c r="D823" t="s">
        <v>2000</v>
      </c>
      <c r="E823">
        <v>1.82</v>
      </c>
      <c r="F823" t="s">
        <v>116</v>
      </c>
      <c r="G823" t="s">
        <v>1413</v>
      </c>
      <c r="H823">
        <v>2.368566688</v>
      </c>
      <c r="I823" t="str">
        <f>IF(Inventory[[#This Row],[METAL]] = "925 Silver",  "7113.11.00"," 7113.19.00")</f>
        <v>7113.11.00</v>
      </c>
      <c r="J823" t="str">
        <f>IF(Inventory[[#This Row],[METAL]]= "925 Silver", "7113.11.10.00"," 7113.19.10.00")</f>
        <v>7113.11.10.00</v>
      </c>
      <c r="K823" t="str">
        <f>IF(Inventory[[#This Row],[METAL]] = "925 Silver",  "7113.11.00"," 7113.19.00")</f>
        <v>7113.11.00</v>
      </c>
      <c r="L823" s="106" t="str">
        <f>PROPER(Inventory[[#This Row],[METAL]] &amp; " " &amp; Inventory[[#This Row],[Item Type]])</f>
        <v>925 Silver Bracelet</v>
      </c>
      <c r="M823" s="106" t="str">
        <f>IFERROR(VLOOKUP(Inventory[[#This Row],[Short Description]],Map!$G$12:$H$32,2,FALSE), IF(F822 = "925 Silver", "7113.11.10.00", "7113.19.29.00"))</f>
        <v>7113.11.10.00</v>
      </c>
      <c r="N823" s="106" t="str">
        <f>Inventory[[#This Row],[ASIN]] &amp; " " &amp; Inventory[[#This Row],[Short Description]]</f>
        <v>B08FTJP1RV Singapore chain bracelet - rose plated</v>
      </c>
      <c r="O823" s="33">
        <f>Inventory[[#This Row],[Total Price GBP]]/ EURtoGBP</f>
        <v>2.6886047550129688</v>
      </c>
      <c r="P823" s="33">
        <f>Inventory[[#This Row],[Total Price GBP]]/USDtoGBP</f>
        <v>3.2469114263115113</v>
      </c>
      <c r="Q823" s="33">
        <f>Inventory[[#This Row],[Total Price GBP]]/ CADtoGBP</f>
        <v>4.1562332759531344</v>
      </c>
      <c r="R823" s="33">
        <f>Inventory[[#This Row],[Total Price GBP]]/AUDtoGBP</f>
        <v>4.2541969394353041</v>
      </c>
      <c r="S823" s="33">
        <f>IFERROR(VLOOKUP(Inventory[[#This Row],[Assigned Item SKU]],skuQuantity[#All],2,FALSE),0)</f>
        <v>0</v>
      </c>
      <c r="T823" s="33" t="str">
        <f>PROPER(Inventory[[#This Row],[METAL]] &amp; " " &amp; Inventory[[#This Row],[Item Type]])</f>
        <v>925 Silver Bracelet</v>
      </c>
      <c r="U823" s="33">
        <f>Inventory[[#This Row],[Quantity]]*Inventory[[#This Row],[Weight (g)]]</f>
        <v>0</v>
      </c>
      <c r="V823" s="33">
        <f>Inventory[[#This Row],[Total Price GBP]]*Inventory[[#This Row],[Quantity]]</f>
        <v>0</v>
      </c>
      <c r="W823" s="33">
        <f>Inventory[[#This Row],[Total Cost GBP]]/EURtoGBP</f>
        <v>0</v>
      </c>
      <c r="X823" s="33">
        <f>Inventory[[#This Row],[Total Cost GBP]]/USDtoGBP</f>
        <v>0</v>
      </c>
      <c r="Y823" s="33">
        <f>Inventory[[#This Row],[Total Cost GBP]]/CADtoGBP</f>
        <v>0</v>
      </c>
      <c r="Z823" s="33">
        <f>Inventory[[#This Row],[Total Cost GBP]]*AUDtoGBP</f>
        <v>0</v>
      </c>
      <c r="AA823" s="33"/>
      <c r="AB823" s="33"/>
    </row>
    <row r="824" spans="1:28" x14ac:dyDescent="0.25">
      <c r="A824" t="s">
        <v>2003</v>
      </c>
      <c r="B824" t="s">
        <v>2004</v>
      </c>
      <c r="C824" t="s">
        <v>112</v>
      </c>
      <c r="D824" t="s">
        <v>2005</v>
      </c>
      <c r="E824">
        <v>3</v>
      </c>
      <c r="F824" t="s">
        <v>116</v>
      </c>
      <c r="G824" t="s">
        <v>1413</v>
      </c>
      <c r="H824">
        <v>3.6519564999999998</v>
      </c>
      <c r="I824" t="str">
        <f>IF(Inventory[[#This Row],[METAL]] = "925 Silver",  "7113.11.00"," 7113.19.00")</f>
        <v>7113.11.00</v>
      </c>
      <c r="J824" t="str">
        <f>IF(Inventory[[#This Row],[METAL]]= "925 Silver", "7113.11.10.00"," 7113.19.10.00")</f>
        <v>7113.11.10.00</v>
      </c>
      <c r="K824" t="str">
        <f>IF(Inventory[[#This Row],[METAL]] = "925 Silver",  "7113.11.00"," 7113.19.00")</f>
        <v>7113.11.00</v>
      </c>
      <c r="L824" s="106" t="str">
        <f>PROPER(Inventory[[#This Row],[METAL]] &amp; " " &amp; Inventory[[#This Row],[Item Type]])</f>
        <v>925 Silver Bracelet</v>
      </c>
      <c r="M824" s="106" t="str">
        <f>IFERROR(VLOOKUP(Inventory[[#This Row],[Short Description]],Map!$G$12:$H$32,2,FALSE), IF(F823 = "925 Silver", "7113.11.10.00", "7113.19.29.00"))</f>
        <v>7113.11.10.00</v>
      </c>
      <c r="N824" s="106" t="str">
        <f>Inventory[[#This Row],[ASIN]] &amp; " " &amp; Inventory[[#This Row],[Short Description]]</f>
        <v>B08KRSQX81 Link chain - Charm Bracelet</v>
      </c>
      <c r="O824" s="33">
        <f>Inventory[[#This Row],[Total Price GBP]]/ EURtoGBP</f>
        <v>4.1454047550129687</v>
      </c>
      <c r="P824" s="33">
        <f>Inventory[[#This Row],[Total Price GBP]]/USDtoGBP</f>
        <v>5.0062256419957691</v>
      </c>
      <c r="Q824" s="33">
        <f>Inventory[[#This Row],[Total Price GBP]]/ CADtoGBP</f>
        <v>6.4082566070579396</v>
      </c>
      <c r="R824" s="33">
        <f>Inventory[[#This Row],[Total Price GBP]]/AUDtoGBP</f>
        <v>6.5593011351390178</v>
      </c>
      <c r="S824" s="33">
        <f>IFERROR(VLOOKUP(Inventory[[#This Row],[Assigned Item SKU]],skuQuantity[#All],2,FALSE),0)</f>
        <v>2</v>
      </c>
      <c r="T824" s="33" t="str">
        <f>PROPER(Inventory[[#This Row],[METAL]] &amp; " " &amp; Inventory[[#This Row],[Item Type]])</f>
        <v>925 Silver Bracelet</v>
      </c>
      <c r="U824" s="33">
        <f>Inventory[[#This Row],[Quantity]]*Inventory[[#This Row],[Weight (g)]]</f>
        <v>6</v>
      </c>
      <c r="V824" s="33">
        <f>Inventory[[#This Row],[Total Price GBP]]*Inventory[[#This Row],[Quantity]]</f>
        <v>7.3039129999999997</v>
      </c>
      <c r="W824" s="33">
        <f>Inventory[[#This Row],[Total Cost GBP]]/EURtoGBP</f>
        <v>8.2908095100259374</v>
      </c>
      <c r="X824" s="33">
        <f>Inventory[[#This Row],[Total Cost GBP]]/USDtoGBP</f>
        <v>10.012451283991538</v>
      </c>
      <c r="Y824" s="33">
        <f>Inventory[[#This Row],[Total Cost GBP]]/CADtoGBP</f>
        <v>12.816513214115879</v>
      </c>
      <c r="Z824" s="33">
        <f>Inventory[[#This Row],[Total Cost GBP]]*AUDtoGBP</f>
        <v>4.0665266018799997</v>
      </c>
      <c r="AA824" s="33"/>
      <c r="AB824" s="33"/>
    </row>
    <row r="825" spans="1:28" x14ac:dyDescent="0.25">
      <c r="A825" t="s">
        <v>2006</v>
      </c>
      <c r="B825" t="s">
        <v>2007</v>
      </c>
      <c r="C825" t="s">
        <v>112</v>
      </c>
      <c r="D825" t="s">
        <v>2005</v>
      </c>
      <c r="E825">
        <v>3</v>
      </c>
      <c r="F825" t="s">
        <v>116</v>
      </c>
      <c r="G825" t="s">
        <v>1413</v>
      </c>
      <c r="H825">
        <v>3.6783854499999991</v>
      </c>
      <c r="I825" t="str">
        <f>IF(Inventory[[#This Row],[METAL]] = "925 Silver",  "7113.11.00"," 7113.19.00")</f>
        <v>7113.11.00</v>
      </c>
      <c r="J825" t="str">
        <f>IF(Inventory[[#This Row],[METAL]]= "925 Silver", "7113.11.10.00"," 7113.19.10.00")</f>
        <v>7113.11.10.00</v>
      </c>
      <c r="K825" t="str">
        <f>IF(Inventory[[#This Row],[METAL]] = "925 Silver",  "7113.11.00"," 7113.19.00")</f>
        <v>7113.11.00</v>
      </c>
      <c r="L825" s="106" t="str">
        <f>PROPER(Inventory[[#This Row],[METAL]] &amp; " " &amp; Inventory[[#This Row],[Item Type]])</f>
        <v>925 Silver Bracelet</v>
      </c>
      <c r="M825" s="106" t="str">
        <f>IFERROR(VLOOKUP(Inventory[[#This Row],[Short Description]],Map!$G$12:$H$32,2,FALSE), IF(F824 = "925 Silver", "7113.11.10.00", "7113.19.29.00"))</f>
        <v>7113.11.10.00</v>
      </c>
      <c r="N825" s="106" t="str">
        <f>Inventory[[#This Row],[ASIN]] &amp; " " &amp; Inventory[[#This Row],[Short Description]]</f>
        <v>B08KRSV2FM Link chain - Charm Bracelet</v>
      </c>
      <c r="O825" s="33">
        <f>Inventory[[#This Row],[Total Price GBP]]/ EURtoGBP</f>
        <v>4.175404755012968</v>
      </c>
      <c r="P825" s="33">
        <f>Inventory[[#This Row],[Total Price GBP]]/USDtoGBP</f>
        <v>5.0424553416597773</v>
      </c>
      <c r="Q825" s="33">
        <f>Inventory[[#This Row],[Total Price GBP]]/ CADtoGBP</f>
        <v>6.4546327053096846</v>
      </c>
      <c r="R825" s="33">
        <f>Inventory[[#This Row],[Total Price GBP]]/AUDtoGBP</f>
        <v>6.6067703319203943</v>
      </c>
      <c r="S825" s="33">
        <f>IFERROR(VLOOKUP(Inventory[[#This Row],[Assigned Item SKU]],skuQuantity[#All],2,FALSE),0)</f>
        <v>0</v>
      </c>
      <c r="T825" s="33" t="str">
        <f>PROPER(Inventory[[#This Row],[METAL]] &amp; " " &amp; Inventory[[#This Row],[Item Type]])</f>
        <v>925 Silver Bracelet</v>
      </c>
      <c r="U825" s="33">
        <f>Inventory[[#This Row],[Quantity]]*Inventory[[#This Row],[Weight (g)]]</f>
        <v>0</v>
      </c>
      <c r="V825" s="33">
        <f>Inventory[[#This Row],[Total Price GBP]]*Inventory[[#This Row],[Quantity]]</f>
        <v>0</v>
      </c>
      <c r="W825" s="33">
        <f>Inventory[[#This Row],[Total Cost GBP]]/EURtoGBP</f>
        <v>0</v>
      </c>
      <c r="X825" s="33">
        <f>Inventory[[#This Row],[Total Cost GBP]]/USDtoGBP</f>
        <v>0</v>
      </c>
      <c r="Y825" s="33">
        <f>Inventory[[#This Row],[Total Cost GBP]]/CADtoGBP</f>
        <v>0</v>
      </c>
      <c r="Z825" s="33">
        <f>Inventory[[#This Row],[Total Cost GBP]]*AUDtoGBP</f>
        <v>0</v>
      </c>
      <c r="AA825" s="33"/>
      <c r="AB825" s="33"/>
    </row>
    <row r="826" spans="1:28" x14ac:dyDescent="0.25">
      <c r="A826" t="s">
        <v>2008</v>
      </c>
      <c r="B826" t="s">
        <v>2009</v>
      </c>
      <c r="C826" t="s">
        <v>112</v>
      </c>
      <c r="D826" t="s">
        <v>2010</v>
      </c>
      <c r="E826">
        <v>0</v>
      </c>
      <c r="F826" t="s">
        <v>116</v>
      </c>
      <c r="G826" t="s">
        <v>102</v>
      </c>
      <c r="H826">
        <v>0.34833775</v>
      </c>
      <c r="I826" t="str">
        <f>IF(Inventory[[#This Row],[METAL]] = "925 Silver",  "7113.11.00"," 7113.19.00")</f>
        <v>7113.11.00</v>
      </c>
      <c r="J826" t="str">
        <f>IF(Inventory[[#This Row],[METAL]]= "925 Silver", "7113.11.10.00"," 7113.19.10.00")</f>
        <v>7113.11.10.00</v>
      </c>
      <c r="K826" t="str">
        <f>IF(Inventory[[#This Row],[METAL]] = "925 Silver",  "7113.11.00"," 7113.19.00")</f>
        <v>7113.11.00</v>
      </c>
      <c r="L826" s="106" t="str">
        <f>PROPER(Inventory[[#This Row],[METAL]] &amp; " " &amp; Inventory[[#This Row],[Item Type]])</f>
        <v>925 Silver Chain</v>
      </c>
      <c r="M826" s="106" t="str">
        <f>IFERROR(VLOOKUP(Inventory[[#This Row],[Short Description]],Map!$G$12:$H$32,2,FALSE), IF(F825 = "925 Silver", "7113.11.10.00", "7113.19.29.00"))</f>
        <v>7113.11.10.00</v>
      </c>
      <c r="N826" s="106" t="str">
        <f>Inventory[[#This Row],[ASIN]] &amp; " " &amp; Inventory[[#This Row],[Short Description]]</f>
        <v>B00D94C26O Curb Chain 1.1 mm thick</v>
      </c>
      <c r="O826" s="33">
        <f>Inventory[[#This Row],[Total Price GBP]]/ EURtoGBP</f>
        <v>0.39540475501296873</v>
      </c>
      <c r="P826" s="33">
        <f>Inventory[[#This Row],[Total Price GBP]]/USDtoGBP</f>
        <v>0.47751318399469211</v>
      </c>
      <c r="Q826" s="33">
        <f>Inventory[[#This Row],[Total Price GBP]]/ CADtoGBP</f>
        <v>0.61124432558963859</v>
      </c>
      <c r="R826" s="33">
        <f>Inventory[[#This Row],[Total Price GBP]]/AUDtoGBP</f>
        <v>0.62565153746677205</v>
      </c>
      <c r="S826" s="33">
        <f>IFERROR(VLOOKUP(Inventory[[#This Row],[Assigned Item SKU]],skuQuantity[#All],2,FALSE),0)</f>
        <v>0</v>
      </c>
      <c r="T826" s="33" t="str">
        <f>PROPER(Inventory[[#This Row],[METAL]] &amp; " " &amp; Inventory[[#This Row],[Item Type]])</f>
        <v>925 Silver Chain</v>
      </c>
      <c r="U826" s="33">
        <f>Inventory[[#This Row],[Quantity]]*Inventory[[#This Row],[Weight (g)]]</f>
        <v>0</v>
      </c>
      <c r="V826" s="33">
        <f>Inventory[[#This Row],[Total Price GBP]]*Inventory[[#This Row],[Quantity]]</f>
        <v>0</v>
      </c>
      <c r="W826" s="33">
        <f>Inventory[[#This Row],[Total Cost GBP]]/EURtoGBP</f>
        <v>0</v>
      </c>
      <c r="X826" s="33">
        <f>Inventory[[#This Row],[Total Cost GBP]]/USDtoGBP</f>
        <v>0</v>
      </c>
      <c r="Y826" s="33">
        <f>Inventory[[#This Row],[Total Cost GBP]]/CADtoGBP</f>
        <v>0</v>
      </c>
      <c r="Z826" s="33">
        <f>Inventory[[#This Row],[Total Cost GBP]]*AUDtoGBP</f>
        <v>0</v>
      </c>
      <c r="AA826" s="33"/>
      <c r="AB826" s="33"/>
    </row>
    <row r="827" spans="1:28" x14ac:dyDescent="0.25">
      <c r="A827" t="s">
        <v>2011</v>
      </c>
      <c r="B827" t="s">
        <v>2012</v>
      </c>
      <c r="C827" t="s">
        <v>113</v>
      </c>
      <c r="D827" t="s">
        <v>2013</v>
      </c>
      <c r="E827">
        <v>1.54</v>
      </c>
      <c r="F827" t="s">
        <v>1229</v>
      </c>
      <c r="G827" t="s">
        <v>1450</v>
      </c>
      <c r="H827">
        <v>32.704582753124996</v>
      </c>
      <c r="I827" t="str">
        <f>IF(Inventory[[#This Row],[METAL]] = "925 Silver",  "7113.11.00"," 7113.19.00")</f>
        <v xml:space="preserve"> 7113.19.00</v>
      </c>
      <c r="J827" t="str">
        <f>IF(Inventory[[#This Row],[METAL]]= "925 Silver", "7113.11.10.00"," 7113.19.10.00")</f>
        <v xml:space="preserve"> 7113.19.10.00</v>
      </c>
      <c r="K827" t="str">
        <f>IF(Inventory[[#This Row],[METAL]] = "925 Silver",  "7113.11.00"," 7113.19.00")</f>
        <v xml:space="preserve"> 7113.19.00</v>
      </c>
      <c r="L827" s="106" t="str">
        <f>PROPER(Inventory[[#This Row],[METAL]] &amp; " " &amp; Inventory[[#This Row],[Item Type]])</f>
        <v>9K Gold Pendant</v>
      </c>
      <c r="M827" s="106" t="str">
        <f>IFERROR(VLOOKUP(Inventory[[#This Row],[Short Description]],Map!$G$12:$H$32,2,FALSE), IF(F826 = "925 Silver", "7113.11.10.00", "7113.19.29.00"))</f>
        <v>7113.11.10.00</v>
      </c>
      <c r="N827" s="106" t="str">
        <f>Inventory[[#This Row],[ASIN]] &amp; " " &amp; Inventory[[#This Row],[Short Description]]</f>
        <v>B08MFPYD6Y St Christopher Octogonal Coin Pendant</v>
      </c>
      <c r="O827" s="33">
        <f>Inventory[[#This Row],[Total Price GBP]]/ EURtoGBP</f>
        <v>37.12358919267507</v>
      </c>
      <c r="P827" s="33">
        <f>Inventory[[#This Row],[Total Price GBP]]/USDtoGBP</f>
        <v>44.832549563355137</v>
      </c>
      <c r="Q827" s="33">
        <f>Inventory[[#This Row],[Total Price GBP]]/ CADtoGBP</f>
        <v>57.388240661899012</v>
      </c>
      <c r="R827" s="33">
        <f>Inventory[[#This Row],[Total Price GBP]]/AUDtoGBP</f>
        <v>58.740898687270985</v>
      </c>
      <c r="S827" s="33">
        <f>IFERROR(VLOOKUP(Inventory[[#This Row],[Assigned Item SKU]],skuQuantity[#All],2,FALSE),0)</f>
        <v>0</v>
      </c>
      <c r="T827" s="33" t="str">
        <f>PROPER(Inventory[[#This Row],[METAL]] &amp; " " &amp; Inventory[[#This Row],[Item Type]])</f>
        <v>9K Gold Pendant</v>
      </c>
      <c r="U827" s="33">
        <f>Inventory[[#This Row],[Quantity]]*Inventory[[#This Row],[Weight (g)]]</f>
        <v>0</v>
      </c>
      <c r="V827" s="33">
        <f>Inventory[[#This Row],[Total Price GBP]]*Inventory[[#This Row],[Quantity]]</f>
        <v>0</v>
      </c>
      <c r="W827" s="33">
        <f>Inventory[[#This Row],[Total Cost GBP]]/EURtoGBP</f>
        <v>0</v>
      </c>
      <c r="X827" s="33">
        <f>Inventory[[#This Row],[Total Cost GBP]]/USDtoGBP</f>
        <v>0</v>
      </c>
      <c r="Y827" s="33">
        <f>Inventory[[#This Row],[Total Cost GBP]]/CADtoGBP</f>
        <v>0</v>
      </c>
      <c r="Z827" s="33">
        <f>Inventory[[#This Row],[Total Cost GBP]]*AUDtoGBP</f>
        <v>0</v>
      </c>
      <c r="AA827" s="33"/>
      <c r="AB827" s="33"/>
    </row>
    <row r="828" spans="1:28" x14ac:dyDescent="0.25">
      <c r="A828" t="s">
        <v>2014</v>
      </c>
      <c r="B828" t="s">
        <v>2015</v>
      </c>
      <c r="C828" t="s">
        <v>113</v>
      </c>
      <c r="D828" t="s">
        <v>2016</v>
      </c>
      <c r="E828">
        <v>2.02</v>
      </c>
      <c r="F828" t="s">
        <v>1229</v>
      </c>
      <c r="G828" t="s">
        <v>1450</v>
      </c>
      <c r="H828">
        <v>42.707940328125005</v>
      </c>
      <c r="I828" t="str">
        <f>IF(Inventory[[#This Row],[METAL]] = "925 Silver",  "7113.11.00"," 7113.19.00")</f>
        <v xml:space="preserve"> 7113.19.00</v>
      </c>
      <c r="J828" t="str">
        <f>IF(Inventory[[#This Row],[METAL]]= "925 Silver", "7113.11.10.00"," 7113.19.10.00")</f>
        <v xml:space="preserve"> 7113.19.10.00</v>
      </c>
      <c r="K828" t="str">
        <f>IF(Inventory[[#This Row],[METAL]] = "925 Silver",  "7113.11.00"," 7113.19.00")</f>
        <v xml:space="preserve"> 7113.19.00</v>
      </c>
      <c r="L828" s="106" t="str">
        <f>PROPER(Inventory[[#This Row],[METAL]] &amp; " " &amp; Inventory[[#This Row],[Item Type]])</f>
        <v>9K Gold Pendant</v>
      </c>
      <c r="M828" s="106" t="str">
        <f>IFERROR(VLOOKUP(Inventory[[#This Row],[Short Description]],Map!$G$12:$H$32,2,FALSE), IF(F827 = "925 Silver", "7113.11.10.00", "7113.19.29.00"))</f>
        <v>7113.19.29.00</v>
      </c>
      <c r="N828" s="106" t="str">
        <f>Inventory[[#This Row],[ASIN]] &amp; " " &amp; Inventory[[#This Row],[Short Description]]</f>
        <v>B08MFP6S9X O'Maria Virgin Mary Oval Coin Pendant</v>
      </c>
      <c r="O828" s="33">
        <f>Inventory[[#This Row],[Total Price GBP]]/ EURtoGBP</f>
        <v>48.478589192675081</v>
      </c>
      <c r="P828" s="33">
        <f>Inventory[[#This Row],[Total Price GBP]]/USDtoGBP</f>
        <v>58.545490886182414</v>
      </c>
      <c r="Q828" s="33">
        <f>Inventory[[#This Row],[Total Price GBP]]/ CADtoGBP</f>
        <v>74.941593850185043</v>
      </c>
      <c r="R828" s="33">
        <f>Inventory[[#This Row],[Total Price GBP]]/AUDtoGBP</f>
        <v>76.707989669022567</v>
      </c>
      <c r="S828" s="33">
        <f>IFERROR(VLOOKUP(Inventory[[#This Row],[Assigned Item SKU]],skuQuantity[#All],2,FALSE),0)</f>
        <v>0</v>
      </c>
      <c r="T828" s="33" t="str">
        <f>PROPER(Inventory[[#This Row],[METAL]] &amp; " " &amp; Inventory[[#This Row],[Item Type]])</f>
        <v>9K Gold Pendant</v>
      </c>
      <c r="U828" s="33">
        <f>Inventory[[#This Row],[Quantity]]*Inventory[[#This Row],[Weight (g)]]</f>
        <v>0</v>
      </c>
      <c r="V828" s="33">
        <f>Inventory[[#This Row],[Total Price GBP]]*Inventory[[#This Row],[Quantity]]</f>
        <v>0</v>
      </c>
      <c r="W828" s="33">
        <f>Inventory[[#This Row],[Total Cost GBP]]/EURtoGBP</f>
        <v>0</v>
      </c>
      <c r="X828" s="33">
        <f>Inventory[[#This Row],[Total Cost GBP]]/USDtoGBP</f>
        <v>0</v>
      </c>
      <c r="Y828" s="33">
        <f>Inventory[[#This Row],[Total Cost GBP]]/CADtoGBP</f>
        <v>0</v>
      </c>
      <c r="Z828" s="33">
        <f>Inventory[[#This Row],[Total Cost GBP]]*AUDtoGBP</f>
        <v>0</v>
      </c>
      <c r="AA828" s="33"/>
      <c r="AB828" s="33"/>
    </row>
    <row r="829" spans="1:28" x14ac:dyDescent="0.25">
      <c r="A829" t="s">
        <v>2017</v>
      </c>
      <c r="B829" t="s">
        <v>2018</v>
      </c>
      <c r="C829" t="s">
        <v>113</v>
      </c>
      <c r="D829" t="s">
        <v>2019</v>
      </c>
      <c r="E829">
        <v>0.53</v>
      </c>
      <c r="F829" t="s">
        <v>1229</v>
      </c>
      <c r="G829" t="s">
        <v>1450</v>
      </c>
      <c r="H829">
        <v>11.155851189062499</v>
      </c>
      <c r="I829" t="str">
        <f>IF(Inventory[[#This Row],[METAL]] = "925 Silver",  "7113.11.00"," 7113.19.00")</f>
        <v xml:space="preserve"> 7113.19.00</v>
      </c>
      <c r="J829" t="str">
        <f>IF(Inventory[[#This Row],[METAL]]= "925 Silver", "7113.11.10.00"," 7113.19.10.00")</f>
        <v xml:space="preserve"> 7113.19.10.00</v>
      </c>
      <c r="K829" t="str">
        <f>IF(Inventory[[#This Row],[METAL]] = "925 Silver",  "7113.11.00"," 7113.19.00")</f>
        <v xml:space="preserve"> 7113.19.00</v>
      </c>
      <c r="L829" s="106" t="str">
        <f>PROPER(Inventory[[#This Row],[METAL]] &amp; " " &amp; Inventory[[#This Row],[Item Type]])</f>
        <v>9K Gold Pendant</v>
      </c>
      <c r="M829" s="106" t="str">
        <f>IFERROR(VLOOKUP(Inventory[[#This Row],[Short Description]],Map!$G$12:$H$32,2,FALSE), IF(F828 = "925 Silver", "7113.11.10.00", "7113.19.29.00"))</f>
        <v>7113.19.29.00</v>
      </c>
      <c r="N829" s="106" t="str">
        <f>Inventory[[#This Row],[ASIN]] &amp; " " &amp; Inventory[[#This Row],[Short Description]]</f>
        <v>B08MFQ9GX5 Small Cross Pendant</v>
      </c>
      <c r="O829" s="33">
        <f>Inventory[[#This Row],[Total Price GBP]]/ EURtoGBP</f>
        <v>12.663217255012968</v>
      </c>
      <c r="P829" s="33">
        <f>Inventory[[#This Row],[Total Price GBP]]/USDtoGBP</f>
        <v>15.292818597640382</v>
      </c>
      <c r="Q829" s="33">
        <f>Inventory[[#This Row],[Total Price GBP]]/ CADtoGBP</f>
        <v>19.575686920056395</v>
      </c>
      <c r="R829" s="33">
        <f>Inventory[[#This Row],[Total Price GBP]]/AUDtoGBP</f>
        <v>20.037091725451717</v>
      </c>
      <c r="S829" s="33">
        <f>IFERROR(VLOOKUP(Inventory[[#This Row],[Assigned Item SKU]],skuQuantity[#All],2,FALSE),0)</f>
        <v>4</v>
      </c>
      <c r="T829" s="33" t="str">
        <f>PROPER(Inventory[[#This Row],[METAL]] &amp; " " &amp; Inventory[[#This Row],[Item Type]])</f>
        <v>9K Gold Pendant</v>
      </c>
      <c r="U829" s="33">
        <f>Inventory[[#This Row],[Quantity]]*Inventory[[#This Row],[Weight (g)]]</f>
        <v>2.12</v>
      </c>
      <c r="V829" s="33">
        <f>Inventory[[#This Row],[Total Price GBP]]*Inventory[[#This Row],[Quantity]]</f>
        <v>44.623404756249997</v>
      </c>
      <c r="W829" s="33">
        <f>Inventory[[#This Row],[Total Cost GBP]]/EURtoGBP</f>
        <v>50.652869020051874</v>
      </c>
      <c r="X829" s="33">
        <f>Inventory[[#This Row],[Total Cost GBP]]/USDtoGBP</f>
        <v>61.171274390561528</v>
      </c>
      <c r="Y829" s="33">
        <f>Inventory[[#This Row],[Total Cost GBP]]/CADtoGBP</f>
        <v>78.302747680225579</v>
      </c>
      <c r="Z829" s="33">
        <f>Inventory[[#This Row],[Total Cost GBP]]*AUDtoGBP</f>
        <v>24.844526832089748</v>
      </c>
      <c r="AA829" s="33"/>
      <c r="AB829" s="33"/>
    </row>
    <row r="830" spans="1:28" x14ac:dyDescent="0.25">
      <c r="A830" t="s">
        <v>2020</v>
      </c>
      <c r="B830" t="s">
        <v>2021</v>
      </c>
      <c r="C830" t="s">
        <v>113</v>
      </c>
      <c r="D830" t="s">
        <v>2022</v>
      </c>
      <c r="E830">
        <v>0.97</v>
      </c>
      <c r="F830" t="s">
        <v>1229</v>
      </c>
      <c r="G830" t="s">
        <v>1450</v>
      </c>
      <c r="H830">
        <v>20.325595632812497</v>
      </c>
      <c r="I830" t="str">
        <f>IF(Inventory[[#This Row],[METAL]] = "925 Silver",  "7113.11.00"," 7113.19.00")</f>
        <v xml:space="preserve"> 7113.19.00</v>
      </c>
      <c r="J830" t="str">
        <f>IF(Inventory[[#This Row],[METAL]]= "925 Silver", "7113.11.10.00"," 7113.19.10.00")</f>
        <v xml:space="preserve"> 7113.19.10.00</v>
      </c>
      <c r="K830" t="str">
        <f>IF(Inventory[[#This Row],[METAL]] = "925 Silver",  "7113.11.00"," 7113.19.00")</f>
        <v xml:space="preserve"> 7113.19.00</v>
      </c>
      <c r="L830" s="106" t="str">
        <f>PROPER(Inventory[[#This Row],[METAL]] &amp; " " &amp; Inventory[[#This Row],[Item Type]])</f>
        <v>9K Gold Pendant</v>
      </c>
      <c r="M830" s="106" t="str">
        <f>IFERROR(VLOOKUP(Inventory[[#This Row],[Short Description]],Map!$G$12:$H$32,2,FALSE), IF(F829 = "925 Silver", "7113.11.10.00", "7113.19.29.00"))</f>
        <v>7113.19.29.00</v>
      </c>
      <c r="N830" s="106" t="str">
        <f>Inventory[[#This Row],[ASIN]] &amp; " " &amp; Inventory[[#This Row],[Short Description]]</f>
        <v>B08MFRFP67 Medium Cross Pendant</v>
      </c>
      <c r="O830" s="33">
        <f>Inventory[[#This Row],[Total Price GBP]]/ EURtoGBP</f>
        <v>23.071967255012964</v>
      </c>
      <c r="P830" s="33">
        <f>Inventory[[#This Row],[Total Price GBP]]/USDtoGBP</f>
        <v>27.863014810232038</v>
      </c>
      <c r="Q830" s="33">
        <f>Inventory[[#This Row],[Total Price GBP]]/ CADtoGBP</f>
        <v>35.666260675985242</v>
      </c>
      <c r="R830" s="33">
        <f>Inventory[[#This Row],[Total Price GBP]]/AUDtoGBP</f>
        <v>36.506925125390644</v>
      </c>
      <c r="S830" s="33">
        <f>IFERROR(VLOOKUP(Inventory[[#This Row],[Assigned Item SKU]],skuQuantity[#All],2,FALSE),0)</f>
        <v>0</v>
      </c>
      <c r="T830" s="33" t="str">
        <f>PROPER(Inventory[[#This Row],[METAL]] &amp; " " &amp; Inventory[[#This Row],[Item Type]])</f>
        <v>9K Gold Pendant</v>
      </c>
      <c r="U830" s="33">
        <f>Inventory[[#This Row],[Quantity]]*Inventory[[#This Row],[Weight (g)]]</f>
        <v>0</v>
      </c>
      <c r="V830" s="33">
        <f>Inventory[[#This Row],[Total Price GBP]]*Inventory[[#This Row],[Quantity]]</f>
        <v>0</v>
      </c>
      <c r="W830" s="33">
        <f>Inventory[[#This Row],[Total Cost GBP]]/EURtoGBP</f>
        <v>0</v>
      </c>
      <c r="X830" s="33">
        <f>Inventory[[#This Row],[Total Cost GBP]]/USDtoGBP</f>
        <v>0</v>
      </c>
      <c r="Y830" s="33">
        <f>Inventory[[#This Row],[Total Cost GBP]]/CADtoGBP</f>
        <v>0</v>
      </c>
      <c r="Z830" s="33">
        <f>Inventory[[#This Row],[Total Cost GBP]]*AUDtoGBP</f>
        <v>0</v>
      </c>
      <c r="AA830" s="33"/>
      <c r="AB830" s="33"/>
    </row>
    <row r="831" spans="1:28" x14ac:dyDescent="0.25">
      <c r="A831" t="s">
        <v>2023</v>
      </c>
      <c r="B831" t="s">
        <v>2024</v>
      </c>
      <c r="C831" t="s">
        <v>113</v>
      </c>
      <c r="D831" t="s">
        <v>2025</v>
      </c>
      <c r="E831">
        <v>0.97</v>
      </c>
      <c r="F831" t="s">
        <v>1229</v>
      </c>
      <c r="G831" t="s">
        <v>1450</v>
      </c>
      <c r="H831">
        <v>20.325595632812497</v>
      </c>
      <c r="I831" t="str">
        <f>IF(Inventory[[#This Row],[METAL]] = "925 Silver",  "7113.11.00"," 7113.19.00")</f>
        <v xml:space="preserve"> 7113.19.00</v>
      </c>
      <c r="J831" t="str">
        <f>IF(Inventory[[#This Row],[METAL]]= "925 Silver", "7113.11.10.00"," 7113.19.10.00")</f>
        <v xml:space="preserve"> 7113.19.10.00</v>
      </c>
      <c r="K831" t="str">
        <f>IF(Inventory[[#This Row],[METAL]] = "925 Silver",  "7113.11.00"," 7113.19.00")</f>
        <v xml:space="preserve"> 7113.19.00</v>
      </c>
      <c r="L831" s="106" t="str">
        <f>PROPER(Inventory[[#This Row],[METAL]] &amp; " " &amp; Inventory[[#This Row],[Item Type]])</f>
        <v>9K Gold Pendant</v>
      </c>
      <c r="M831" s="106" t="str">
        <f>IFERROR(VLOOKUP(Inventory[[#This Row],[Short Description]],Map!$G$12:$H$32,2,FALSE), IF(F830 = "925 Silver", "7113.11.10.00", "7113.19.29.00"))</f>
        <v>7113.19.29.00</v>
      </c>
      <c r="N831" s="106" t="str">
        <f>Inventory[[#This Row],[ASIN]] &amp; " " &amp; Inventory[[#This Row],[Short Description]]</f>
        <v>B08MFPM4MT Flat Cross Pendant</v>
      </c>
      <c r="O831" s="33">
        <f>Inventory[[#This Row],[Total Price GBP]]/ EURtoGBP</f>
        <v>23.071967255012964</v>
      </c>
      <c r="P831" s="33">
        <f>Inventory[[#This Row],[Total Price GBP]]/USDtoGBP</f>
        <v>27.863014810232038</v>
      </c>
      <c r="Q831" s="33">
        <f>Inventory[[#This Row],[Total Price GBP]]/ CADtoGBP</f>
        <v>35.666260675985242</v>
      </c>
      <c r="R831" s="33">
        <f>Inventory[[#This Row],[Total Price GBP]]/AUDtoGBP</f>
        <v>36.506925125390644</v>
      </c>
      <c r="S831" s="33">
        <f>IFERROR(VLOOKUP(Inventory[[#This Row],[Assigned Item SKU]],skuQuantity[#All],2,FALSE),0)</f>
        <v>0</v>
      </c>
      <c r="T831" s="33" t="str">
        <f>PROPER(Inventory[[#This Row],[METAL]] &amp; " " &amp; Inventory[[#This Row],[Item Type]])</f>
        <v>9K Gold Pendant</v>
      </c>
      <c r="U831" s="33">
        <f>Inventory[[#This Row],[Quantity]]*Inventory[[#This Row],[Weight (g)]]</f>
        <v>0</v>
      </c>
      <c r="V831" s="33">
        <f>Inventory[[#This Row],[Total Price GBP]]*Inventory[[#This Row],[Quantity]]</f>
        <v>0</v>
      </c>
      <c r="W831" s="33">
        <f>Inventory[[#This Row],[Total Cost GBP]]/EURtoGBP</f>
        <v>0</v>
      </c>
      <c r="X831" s="33">
        <f>Inventory[[#This Row],[Total Cost GBP]]/USDtoGBP</f>
        <v>0</v>
      </c>
      <c r="Y831" s="33">
        <f>Inventory[[#This Row],[Total Cost GBP]]/CADtoGBP</f>
        <v>0</v>
      </c>
      <c r="Z831" s="33">
        <f>Inventory[[#This Row],[Total Cost GBP]]*AUDtoGBP</f>
        <v>0</v>
      </c>
      <c r="AA831" s="33"/>
      <c r="AB831" s="33"/>
    </row>
    <row r="832" spans="1:28" x14ac:dyDescent="0.25">
      <c r="A832" t="s">
        <v>2026</v>
      </c>
      <c r="B832" t="s">
        <v>2027</v>
      </c>
      <c r="C832" t="s">
        <v>113</v>
      </c>
      <c r="D832" t="s">
        <v>2028</v>
      </c>
      <c r="E832">
        <v>1.1399999999999999</v>
      </c>
      <c r="F832" t="s">
        <v>1229</v>
      </c>
      <c r="G832" t="s">
        <v>1450</v>
      </c>
      <c r="H832">
        <v>24.368451440625002</v>
      </c>
      <c r="I832" t="str">
        <f>IF(Inventory[[#This Row],[METAL]] = "925 Silver",  "7113.11.00"," 7113.19.00")</f>
        <v xml:space="preserve"> 7113.19.00</v>
      </c>
      <c r="J832" t="str">
        <f>IF(Inventory[[#This Row],[METAL]]= "925 Silver", "7113.11.10.00"," 7113.19.10.00")</f>
        <v xml:space="preserve"> 7113.19.10.00</v>
      </c>
      <c r="K832" t="str">
        <f>IF(Inventory[[#This Row],[METAL]] = "925 Silver",  "7113.11.00"," 7113.19.00")</f>
        <v xml:space="preserve"> 7113.19.00</v>
      </c>
      <c r="L832" s="106" t="str">
        <f>PROPER(Inventory[[#This Row],[METAL]] &amp; " " &amp; Inventory[[#This Row],[Item Type]])</f>
        <v>9K Gold Pendant</v>
      </c>
      <c r="M832" s="106" t="str">
        <f>IFERROR(VLOOKUP(Inventory[[#This Row],[Short Description]],Map!$G$12:$H$32,2,FALSE), IF(F831 = "925 Silver", "7113.11.10.00", "7113.19.29.00"))</f>
        <v>7113.19.29.00</v>
      </c>
      <c r="N832" s="106" t="str">
        <f>Inventory[[#This Row],[ASIN]] &amp; " " &amp; Inventory[[#This Row],[Short Description]]</f>
        <v>B08MFPD6T2 Cross with Jesus Christ Pendant</v>
      </c>
      <c r="O832" s="33">
        <f>Inventory[[#This Row],[Total Price GBP]]/ EURtoGBP</f>
        <v>27.661089192675078</v>
      </c>
      <c r="P832" s="33">
        <f>Inventory[[#This Row],[Total Price GBP]]/USDtoGBP</f>
        <v>33.405098460999092</v>
      </c>
      <c r="Q832" s="33">
        <f>Inventory[[#This Row],[Total Price GBP]]/ CADtoGBP</f>
        <v>42.760446338327341</v>
      </c>
      <c r="R832" s="33">
        <f>Inventory[[#This Row],[Total Price GBP]]/AUDtoGBP</f>
        <v>43.768322869144697</v>
      </c>
      <c r="S832" s="33">
        <f>IFERROR(VLOOKUP(Inventory[[#This Row],[Assigned Item SKU]],skuQuantity[#All],2,FALSE),0)</f>
        <v>0</v>
      </c>
      <c r="T832" s="33" t="str">
        <f>PROPER(Inventory[[#This Row],[METAL]] &amp; " " &amp; Inventory[[#This Row],[Item Type]])</f>
        <v>9K Gold Pendant</v>
      </c>
      <c r="U832" s="33">
        <f>Inventory[[#This Row],[Quantity]]*Inventory[[#This Row],[Weight (g)]]</f>
        <v>0</v>
      </c>
      <c r="V832" s="33">
        <f>Inventory[[#This Row],[Total Price GBP]]*Inventory[[#This Row],[Quantity]]</f>
        <v>0</v>
      </c>
      <c r="W832" s="33">
        <f>Inventory[[#This Row],[Total Cost GBP]]/EURtoGBP</f>
        <v>0</v>
      </c>
      <c r="X832" s="33">
        <f>Inventory[[#This Row],[Total Cost GBP]]/USDtoGBP</f>
        <v>0</v>
      </c>
      <c r="Y832" s="33">
        <f>Inventory[[#This Row],[Total Cost GBP]]/CADtoGBP</f>
        <v>0</v>
      </c>
      <c r="Z832" s="33">
        <f>Inventory[[#This Row],[Total Cost GBP]]*AUDtoGBP</f>
        <v>0</v>
      </c>
      <c r="AA832" s="33"/>
      <c r="AB832" s="33"/>
    </row>
    <row r="833" spans="1:28" x14ac:dyDescent="0.25">
      <c r="A833" t="s">
        <v>2029</v>
      </c>
      <c r="B833" t="s">
        <v>2030</v>
      </c>
      <c r="C833" t="s">
        <v>113</v>
      </c>
      <c r="D833" t="s">
        <v>2031</v>
      </c>
      <c r="E833">
        <v>1.61</v>
      </c>
      <c r="F833" t="s">
        <v>1229</v>
      </c>
      <c r="G833" t="s">
        <v>1450</v>
      </c>
      <c r="H833">
        <v>34.163405732812507</v>
      </c>
      <c r="I833" t="str">
        <f>IF(Inventory[[#This Row],[METAL]] = "925 Silver",  "7113.11.00"," 7113.19.00")</f>
        <v xml:space="preserve"> 7113.19.00</v>
      </c>
      <c r="J833" t="str">
        <f>IF(Inventory[[#This Row],[METAL]]= "925 Silver", "7113.11.10.00"," 7113.19.10.00")</f>
        <v xml:space="preserve"> 7113.19.10.00</v>
      </c>
      <c r="K833" t="str">
        <f>IF(Inventory[[#This Row],[METAL]] = "925 Silver",  "7113.11.00"," 7113.19.00")</f>
        <v xml:space="preserve"> 7113.19.00</v>
      </c>
      <c r="L833" s="106" t="str">
        <f>PROPER(Inventory[[#This Row],[METAL]] &amp; " " &amp; Inventory[[#This Row],[Item Type]])</f>
        <v>9K Gold Pendant</v>
      </c>
      <c r="M833" s="106" t="str">
        <f>IFERROR(VLOOKUP(Inventory[[#This Row],[Short Description]],Map!$G$12:$H$32,2,FALSE), IF(F832 = "925 Silver", "7113.11.10.00", "7113.19.29.00"))</f>
        <v>7113.19.29.00</v>
      </c>
      <c r="N833" s="106" t="str">
        <f>Inventory[[#This Row],[ASIN]] &amp; " " &amp; Inventory[[#This Row],[Short Description]]</f>
        <v>B08MFPCLM5 Celtic Cross Pendant</v>
      </c>
      <c r="O833" s="33">
        <f>Inventory[[#This Row],[Total Price GBP]]/ EURtoGBP</f>
        <v>38.779526692675084</v>
      </c>
      <c r="P833" s="33">
        <f>Inventory[[#This Row],[Total Price GBP]]/USDtoGBP</f>
        <v>46.832353506267459</v>
      </c>
      <c r="Q833" s="33">
        <f>Inventory[[#This Row],[Total Price GBP]]/ CADtoGBP</f>
        <v>59.948104668524074</v>
      </c>
      <c r="R833" s="33">
        <f>Inventory[[#This Row],[Total Price GBP]]/AUDtoGBP</f>
        <v>61.36109945544311</v>
      </c>
      <c r="S833" s="33">
        <f>IFERROR(VLOOKUP(Inventory[[#This Row],[Assigned Item SKU]],skuQuantity[#All],2,FALSE),0)</f>
        <v>0</v>
      </c>
      <c r="T833" s="33" t="str">
        <f>PROPER(Inventory[[#This Row],[METAL]] &amp; " " &amp; Inventory[[#This Row],[Item Type]])</f>
        <v>9K Gold Pendant</v>
      </c>
      <c r="U833" s="33">
        <f>Inventory[[#This Row],[Quantity]]*Inventory[[#This Row],[Weight (g)]]</f>
        <v>0</v>
      </c>
      <c r="V833" s="33">
        <f>Inventory[[#This Row],[Total Price GBP]]*Inventory[[#This Row],[Quantity]]</f>
        <v>0</v>
      </c>
      <c r="W833" s="33">
        <f>Inventory[[#This Row],[Total Cost GBP]]/EURtoGBP</f>
        <v>0</v>
      </c>
      <c r="X833" s="33">
        <f>Inventory[[#This Row],[Total Cost GBP]]/USDtoGBP</f>
        <v>0</v>
      </c>
      <c r="Y833" s="33">
        <f>Inventory[[#This Row],[Total Cost GBP]]/CADtoGBP</f>
        <v>0</v>
      </c>
      <c r="Z833" s="33">
        <f>Inventory[[#This Row],[Total Cost GBP]]*AUDtoGBP</f>
        <v>0</v>
      </c>
      <c r="AA833" s="33"/>
      <c r="AB833" s="33"/>
    </row>
    <row r="834" spans="1:28" x14ac:dyDescent="0.25">
      <c r="A834" t="s">
        <v>2032</v>
      </c>
      <c r="B834" t="s">
        <v>2033</v>
      </c>
      <c r="C834" t="s">
        <v>113</v>
      </c>
      <c r="D834" t="s">
        <v>2034</v>
      </c>
      <c r="E834">
        <v>1</v>
      </c>
      <c r="F834" t="s">
        <v>1229</v>
      </c>
      <c r="G834" t="s">
        <v>1450</v>
      </c>
      <c r="H834">
        <v>21.450805481249997</v>
      </c>
      <c r="I834" t="str">
        <f>IF(Inventory[[#This Row],[METAL]] = "925 Silver",  "7113.11.00"," 7113.19.00")</f>
        <v xml:space="preserve"> 7113.19.00</v>
      </c>
      <c r="J834" t="str">
        <f>IF(Inventory[[#This Row],[METAL]]= "925 Silver", "7113.11.10.00"," 7113.19.10.00")</f>
        <v xml:space="preserve"> 7113.19.10.00</v>
      </c>
      <c r="K834" t="str">
        <f>IF(Inventory[[#This Row],[METAL]] = "925 Silver",  "7113.11.00"," 7113.19.00")</f>
        <v xml:space="preserve"> 7113.19.00</v>
      </c>
      <c r="L834" s="106" t="str">
        <f>PROPER(Inventory[[#This Row],[METAL]] &amp; " " &amp; Inventory[[#This Row],[Item Type]])</f>
        <v>9K Gold Pendant</v>
      </c>
      <c r="M834" s="106" t="str">
        <f>IFERROR(VLOOKUP(Inventory[[#This Row],[Short Description]],Map!$G$12:$H$32,2,FALSE), IF(F833 = "925 Silver", "7113.11.10.00", "7113.19.29.00"))</f>
        <v>7113.19.29.00</v>
      </c>
      <c r="N834" s="106" t="str">
        <f>Inventory[[#This Row],[ASIN]] &amp; " " &amp; Inventory[[#This Row],[Short Description]]</f>
        <v>B08WPDB9G5 Heart Shape Pendant</v>
      </c>
      <c r="O834" s="33">
        <f>Inventory[[#This Row],[Total Price GBP]]/ EURtoGBP</f>
        <v>24.349214192675074</v>
      </c>
      <c r="P834" s="33">
        <f>Inventory[[#This Row],[Total Price GBP]]/USDtoGBP</f>
        <v>29.405490575174468</v>
      </c>
      <c r="Q834" s="33">
        <f>Inventory[[#This Row],[Total Price GBP]]/ CADtoGBP</f>
        <v>37.640718325077245</v>
      </c>
      <c r="R834" s="33">
        <f>Inventory[[#This Row],[Total Price GBP]]/AUDtoGBP</f>
        <v>38.527921332800481</v>
      </c>
      <c r="S834" s="33">
        <f>IFERROR(VLOOKUP(Inventory[[#This Row],[Assigned Item SKU]],skuQuantity[#All],2,FALSE),0)</f>
        <v>0</v>
      </c>
      <c r="T834" s="33" t="str">
        <f>PROPER(Inventory[[#This Row],[METAL]] &amp; " " &amp; Inventory[[#This Row],[Item Type]])</f>
        <v>9K Gold Pendant</v>
      </c>
      <c r="U834" s="33">
        <f>Inventory[[#This Row],[Quantity]]*Inventory[[#This Row],[Weight (g)]]</f>
        <v>0</v>
      </c>
      <c r="V834" s="33">
        <f>Inventory[[#This Row],[Total Price GBP]]*Inventory[[#This Row],[Quantity]]</f>
        <v>0</v>
      </c>
      <c r="W834" s="33">
        <f>Inventory[[#This Row],[Total Cost GBP]]/EURtoGBP</f>
        <v>0</v>
      </c>
      <c r="X834" s="33">
        <f>Inventory[[#This Row],[Total Cost GBP]]/USDtoGBP</f>
        <v>0</v>
      </c>
      <c r="Y834" s="33">
        <f>Inventory[[#This Row],[Total Cost GBP]]/CADtoGBP</f>
        <v>0</v>
      </c>
      <c r="Z834" s="33">
        <f>Inventory[[#This Row],[Total Cost GBP]]*AUDtoGBP</f>
        <v>0</v>
      </c>
      <c r="AA834" s="33"/>
      <c r="AB834" s="33"/>
    </row>
    <row r="835" spans="1:28" x14ac:dyDescent="0.25">
      <c r="A835" t="s">
        <v>2035</v>
      </c>
      <c r="B835" t="s">
        <v>2036</v>
      </c>
      <c r="C835" t="s">
        <v>113</v>
      </c>
      <c r="D835" t="s">
        <v>2037</v>
      </c>
      <c r="E835">
        <v>0.62</v>
      </c>
      <c r="F835" t="s">
        <v>1229</v>
      </c>
      <c r="G835" t="s">
        <v>1450</v>
      </c>
      <c r="H835">
        <v>13.031480734375</v>
      </c>
      <c r="I835" t="str">
        <f>IF(Inventory[[#This Row],[METAL]] = "925 Silver",  "7113.11.00"," 7113.19.00")</f>
        <v xml:space="preserve"> 7113.19.00</v>
      </c>
      <c r="J835" t="str">
        <f>IF(Inventory[[#This Row],[METAL]]= "925 Silver", "7113.11.10.00"," 7113.19.10.00")</f>
        <v xml:space="preserve"> 7113.19.10.00</v>
      </c>
      <c r="K835" t="str">
        <f>IF(Inventory[[#This Row],[METAL]] = "925 Silver",  "7113.11.00"," 7113.19.00")</f>
        <v xml:space="preserve"> 7113.19.00</v>
      </c>
      <c r="L835" s="106" t="str">
        <f>PROPER(Inventory[[#This Row],[METAL]] &amp; " " &amp; Inventory[[#This Row],[Item Type]])</f>
        <v>9K Gold Pendant</v>
      </c>
      <c r="M835" s="106" t="str">
        <f>IFERROR(VLOOKUP(Inventory[[#This Row],[Short Description]],Map!$G$12:$H$32,2,FALSE), IF(F834 = "925 Silver", "7113.11.10.00", "7113.19.29.00"))</f>
        <v>7113.19.29.00</v>
      </c>
      <c r="N835" s="106" t="str">
        <f>Inventory[[#This Row],[ASIN]] &amp; " " &amp; Inventory[[#This Row],[Short Description]]</f>
        <v>B08WPD6WV5 Key Pendant</v>
      </c>
      <c r="O835" s="33">
        <f>Inventory[[#This Row],[Total Price GBP]]/ EURtoGBP</f>
        <v>14.792279755012968</v>
      </c>
      <c r="P835" s="33">
        <f>Inventory[[#This Row],[Total Price GBP]]/USDtoGBP</f>
        <v>17.863995095670496</v>
      </c>
      <c r="Q835" s="33">
        <f>Inventory[[#This Row],[Total Price GBP]]/ CADtoGBP</f>
        <v>22.866940642860026</v>
      </c>
      <c r="R835" s="33">
        <f>Inventory[[#This Row],[Total Price GBP]]/AUDtoGBP</f>
        <v>23.405921284530137</v>
      </c>
      <c r="S835" s="33">
        <f>IFERROR(VLOOKUP(Inventory[[#This Row],[Assigned Item SKU]],skuQuantity[#All],2,FALSE),0)</f>
        <v>0</v>
      </c>
      <c r="T835" s="33" t="str">
        <f>PROPER(Inventory[[#This Row],[METAL]] &amp; " " &amp; Inventory[[#This Row],[Item Type]])</f>
        <v>9K Gold Pendant</v>
      </c>
      <c r="U835" s="33">
        <f>Inventory[[#This Row],[Quantity]]*Inventory[[#This Row],[Weight (g)]]</f>
        <v>0</v>
      </c>
      <c r="V835" s="33">
        <f>Inventory[[#This Row],[Total Price GBP]]*Inventory[[#This Row],[Quantity]]</f>
        <v>0</v>
      </c>
      <c r="W835" s="33">
        <f>Inventory[[#This Row],[Total Cost GBP]]/EURtoGBP</f>
        <v>0</v>
      </c>
      <c r="X835" s="33">
        <f>Inventory[[#This Row],[Total Cost GBP]]/USDtoGBP</f>
        <v>0</v>
      </c>
      <c r="Y835" s="33">
        <f>Inventory[[#This Row],[Total Cost GBP]]/CADtoGBP</f>
        <v>0</v>
      </c>
      <c r="Z835" s="33">
        <f>Inventory[[#This Row],[Total Cost GBP]]*AUDtoGBP</f>
        <v>0</v>
      </c>
      <c r="AA835" s="33"/>
      <c r="AB835" s="33"/>
    </row>
    <row r="836" spans="1:28" x14ac:dyDescent="0.25">
      <c r="A836" t="s">
        <v>2038</v>
      </c>
      <c r="B836" t="s">
        <v>2039</v>
      </c>
      <c r="C836" t="s">
        <v>113</v>
      </c>
      <c r="D836" t="s">
        <v>2040</v>
      </c>
      <c r="E836">
        <v>4.8</v>
      </c>
      <c r="F836" t="s">
        <v>116</v>
      </c>
      <c r="G836" t="s">
        <v>1309</v>
      </c>
      <c r="H836">
        <v>6.9608610400000002</v>
      </c>
      <c r="I836" t="str">
        <f>IF(Inventory[[#This Row],[METAL]] = "925 Silver",  "7113.11.00"," 7113.19.00")</f>
        <v>7113.11.00</v>
      </c>
      <c r="J836" t="str">
        <f>IF(Inventory[[#This Row],[METAL]]= "925 Silver", "7113.11.10.00"," 7113.19.10.00")</f>
        <v>7113.11.10.00</v>
      </c>
      <c r="K836" t="str">
        <f>IF(Inventory[[#This Row],[METAL]] = "925 Silver",  "7113.11.00"," 7113.19.00")</f>
        <v>7113.11.00</v>
      </c>
      <c r="L836" s="106" t="str">
        <f>PROPER(Inventory[[#This Row],[METAL]] &amp; " " &amp; Inventory[[#This Row],[Item Type]])</f>
        <v>925 Silver Earrings</v>
      </c>
      <c r="M836" s="106" t="str">
        <f>IFERROR(VLOOKUP(Inventory[[#This Row],[Short Description]],Map!$G$12:$H$32,2,FALSE), IF(F835 = "925 Silver", "7113.11.10.00", "7113.19.29.00"))</f>
        <v>7113.19.29.00</v>
      </c>
      <c r="N836" s="106" t="str">
        <f>Inventory[[#This Row],[ASIN]] &amp; " " &amp; Inventory[[#This Row],[Short Description]]</f>
        <v>B08P3K95HY Beaded Hoops with post notch</v>
      </c>
      <c r="O836" s="33">
        <f>Inventory[[#This Row],[Total Price GBP]]/ EURtoGBP</f>
        <v>7.9014047550129689</v>
      </c>
      <c r="P836" s="33">
        <f>Inventory[[#This Row],[Total Price GBP]]/USDtoGBP</f>
        <v>9.5421840399296496</v>
      </c>
      <c r="Q836" s="33">
        <f>Inventory[[#This Row],[Total Price GBP]]/ CADtoGBP</f>
        <v>12.21454410817659</v>
      </c>
      <c r="R836" s="33">
        <f>Inventory[[#This Row],[Total Price GBP]]/AUDtoGBP</f>
        <v>12.502444572167541</v>
      </c>
      <c r="S836" s="33">
        <f>IFERROR(VLOOKUP(Inventory[[#This Row],[Assigned Item SKU]],skuQuantity[#All],2,FALSE),0)</f>
        <v>0</v>
      </c>
      <c r="T836" s="33" t="str">
        <f>PROPER(Inventory[[#This Row],[METAL]] &amp; " " &amp; Inventory[[#This Row],[Item Type]])</f>
        <v>925 Silver Earrings</v>
      </c>
      <c r="U836" s="33">
        <f>Inventory[[#This Row],[Quantity]]*Inventory[[#This Row],[Weight (g)]]</f>
        <v>0</v>
      </c>
      <c r="V836" s="33">
        <f>Inventory[[#This Row],[Total Price GBP]]*Inventory[[#This Row],[Quantity]]</f>
        <v>0</v>
      </c>
      <c r="W836" s="33">
        <f>Inventory[[#This Row],[Total Cost GBP]]/EURtoGBP</f>
        <v>0</v>
      </c>
      <c r="X836" s="33">
        <f>Inventory[[#This Row],[Total Cost GBP]]/USDtoGBP</f>
        <v>0</v>
      </c>
      <c r="Y836" s="33">
        <f>Inventory[[#This Row],[Total Cost GBP]]/CADtoGBP</f>
        <v>0</v>
      </c>
      <c r="Z836" s="33">
        <f>Inventory[[#This Row],[Total Cost GBP]]*AUDtoGBP</f>
        <v>0</v>
      </c>
      <c r="AA836" s="33"/>
      <c r="AB836" s="33"/>
    </row>
    <row r="837" spans="1:28" x14ac:dyDescent="0.25">
      <c r="A837" t="s">
        <v>2041</v>
      </c>
      <c r="B837" t="s">
        <v>2042</v>
      </c>
      <c r="C837" t="s">
        <v>113</v>
      </c>
      <c r="D837" t="s">
        <v>2043</v>
      </c>
      <c r="E837">
        <v>1.81</v>
      </c>
      <c r="F837" t="s">
        <v>116</v>
      </c>
      <c r="G837" t="s">
        <v>1309</v>
      </c>
      <c r="H837">
        <v>2.7414791725000001</v>
      </c>
      <c r="I837" t="str">
        <f>IF(Inventory[[#This Row],[METAL]] = "925 Silver",  "7113.11.00"," 7113.19.00")</f>
        <v>7113.11.00</v>
      </c>
      <c r="J837" t="str">
        <f>IF(Inventory[[#This Row],[METAL]]= "925 Silver", "7113.11.10.00"," 7113.19.10.00")</f>
        <v>7113.11.10.00</v>
      </c>
      <c r="K837" t="str">
        <f>IF(Inventory[[#This Row],[METAL]] = "925 Silver",  "7113.11.00"," 7113.19.00")</f>
        <v>7113.11.00</v>
      </c>
      <c r="L837" s="106" t="str">
        <f>PROPER(Inventory[[#This Row],[METAL]] &amp; " " &amp; Inventory[[#This Row],[Item Type]])</f>
        <v>925 Silver Earrings</v>
      </c>
      <c r="M837" s="106" t="str">
        <f>IFERROR(VLOOKUP(Inventory[[#This Row],[Short Description]],Map!$G$12:$H$32,2,FALSE), IF(F836 = "925 Silver", "7113.11.10.00", "7113.19.29.00"))</f>
        <v>7113.11.10.00</v>
      </c>
      <c r="N837" s="106" t="str">
        <f>Inventory[[#This Row],[ASIN]] &amp; " " &amp; Inventory[[#This Row],[Short Description]]</f>
        <v>B08P3KDVBZ Textured Hoops with post notch</v>
      </c>
      <c r="O837" s="33">
        <f>Inventory[[#This Row],[Total Price GBP]]/ EURtoGBP</f>
        <v>3.1119047550129686</v>
      </c>
      <c r="P837" s="33">
        <f>Inventory[[#This Row],[Total Price GBP]]/USDtoGBP</f>
        <v>3.7581124885706729</v>
      </c>
      <c r="Q837" s="33">
        <f>Inventory[[#This Row],[Total Price GBP]]/ CADtoGBP</f>
        <v>4.8106000222852758</v>
      </c>
      <c r="R837" s="33">
        <f>Inventory[[#This Row],[Total Price GBP]]/AUDtoGBP</f>
        <v>4.923987306020547</v>
      </c>
      <c r="S837" s="33">
        <f>IFERROR(VLOOKUP(Inventory[[#This Row],[Assigned Item SKU]],skuQuantity[#All],2,FALSE),0)</f>
        <v>10</v>
      </c>
      <c r="T837" s="33" t="str">
        <f>PROPER(Inventory[[#This Row],[METAL]] &amp; " " &amp; Inventory[[#This Row],[Item Type]])</f>
        <v>925 Silver Earrings</v>
      </c>
      <c r="U837" s="33">
        <f>Inventory[[#This Row],[Quantity]]*Inventory[[#This Row],[Weight (g)]]</f>
        <v>18.100000000000001</v>
      </c>
      <c r="V837" s="33">
        <f>Inventory[[#This Row],[Total Price GBP]]*Inventory[[#This Row],[Quantity]]</f>
        <v>27.414791725000001</v>
      </c>
      <c r="W837" s="33">
        <f>Inventory[[#This Row],[Total Cost GBP]]/EURtoGBP</f>
        <v>31.119047550129689</v>
      </c>
      <c r="X837" s="33">
        <f>Inventory[[#This Row],[Total Cost GBP]]/USDtoGBP</f>
        <v>37.581124885706728</v>
      </c>
      <c r="Y837" s="33">
        <f>Inventory[[#This Row],[Total Cost GBP]]/CADtoGBP</f>
        <v>48.106000222852757</v>
      </c>
      <c r="Z837" s="33">
        <f>Inventory[[#This Row],[Total Cost GBP]]*AUDtoGBP</f>
        <v>15.263459440811001</v>
      </c>
      <c r="AA837" s="33"/>
      <c r="AB837" s="33"/>
    </row>
    <row r="838" spans="1:28" x14ac:dyDescent="0.25">
      <c r="A838" t="s">
        <v>2044</v>
      </c>
      <c r="B838" t="s">
        <v>2045</v>
      </c>
      <c r="C838" t="s">
        <v>113</v>
      </c>
      <c r="D838" t="s">
        <v>2046</v>
      </c>
      <c r="E838">
        <v>2.5099999999999998</v>
      </c>
      <c r="F838" t="s">
        <v>116</v>
      </c>
      <c r="G838" t="s">
        <v>1309</v>
      </c>
      <c r="H838">
        <v>3.4273104249999995</v>
      </c>
      <c r="I838" t="str">
        <f>IF(Inventory[[#This Row],[METAL]] = "925 Silver",  "7113.11.00"," 7113.19.00")</f>
        <v>7113.11.00</v>
      </c>
      <c r="J838" t="str">
        <f>IF(Inventory[[#This Row],[METAL]]= "925 Silver", "7113.11.10.00"," 7113.19.10.00")</f>
        <v>7113.11.10.00</v>
      </c>
      <c r="K838" t="str">
        <f>IF(Inventory[[#This Row],[METAL]] = "925 Silver",  "7113.11.00"," 7113.19.00")</f>
        <v>7113.11.00</v>
      </c>
      <c r="L838" s="106" t="str">
        <f>PROPER(Inventory[[#This Row],[METAL]] &amp; " " &amp; Inventory[[#This Row],[Item Type]])</f>
        <v>925 Silver Earrings</v>
      </c>
      <c r="M838" s="106" t="str">
        <f>IFERROR(VLOOKUP(Inventory[[#This Row],[Short Description]],Map!$G$12:$H$32,2,FALSE), IF(F837 = "925 Silver", "7113.11.10.00", "7113.19.29.00"))</f>
        <v>7113.11.10.00</v>
      </c>
      <c r="N838" s="106" t="str">
        <f>Inventory[[#This Row],[ASIN]] &amp; " " &amp; Inventory[[#This Row],[Short Description]]</f>
        <v>B08P3HR1R4 Twisted Hoops with two textures and post notch</v>
      </c>
      <c r="O838" s="33">
        <f>Inventory[[#This Row],[Total Price GBP]]/ EURtoGBP</f>
        <v>3.8904047550129683</v>
      </c>
      <c r="P838" s="33">
        <f>Inventory[[#This Row],[Total Price GBP]]/USDtoGBP</f>
        <v>4.698273194851696</v>
      </c>
      <c r="Q838" s="33">
        <f>Inventory[[#This Row],[Total Price GBP]]/ CADtoGBP</f>
        <v>6.0140597719180944</v>
      </c>
      <c r="R838" s="33">
        <f>Inventory[[#This Row],[Total Price GBP]]/AUDtoGBP</f>
        <v>6.1558129624973041</v>
      </c>
      <c r="S838" s="33">
        <f>IFERROR(VLOOKUP(Inventory[[#This Row],[Assigned Item SKU]],skuQuantity[#All],2,FALSE),0)</f>
        <v>10</v>
      </c>
      <c r="T838" s="33" t="str">
        <f>PROPER(Inventory[[#This Row],[METAL]] &amp; " " &amp; Inventory[[#This Row],[Item Type]])</f>
        <v>925 Silver Earrings</v>
      </c>
      <c r="U838" s="33">
        <f>Inventory[[#This Row],[Quantity]]*Inventory[[#This Row],[Weight (g)]]</f>
        <v>25.099999999999998</v>
      </c>
      <c r="V838" s="33">
        <f>Inventory[[#This Row],[Total Price GBP]]*Inventory[[#This Row],[Quantity]]</f>
        <v>34.273104249999996</v>
      </c>
      <c r="W838" s="33">
        <f>Inventory[[#This Row],[Total Cost GBP]]/EURtoGBP</f>
        <v>38.904047550129683</v>
      </c>
      <c r="X838" s="33">
        <f>Inventory[[#This Row],[Total Cost GBP]]/USDtoGBP</f>
        <v>46.982731948516957</v>
      </c>
      <c r="Y838" s="33">
        <f>Inventory[[#This Row],[Total Cost GBP]]/CADtoGBP</f>
        <v>60.140597719180946</v>
      </c>
      <c r="Z838" s="33">
        <f>Inventory[[#This Row],[Total Cost GBP]]*AUDtoGBP</f>
        <v>19.081893522230001</v>
      </c>
      <c r="AA838" s="33"/>
      <c r="AB838" s="33"/>
    </row>
    <row r="839" spans="1:28" x14ac:dyDescent="0.25">
      <c r="A839" t="s">
        <v>2047</v>
      </c>
      <c r="B839" t="s">
        <v>2048</v>
      </c>
      <c r="C839" t="s">
        <v>113</v>
      </c>
      <c r="D839" t="s">
        <v>2049</v>
      </c>
      <c r="E839">
        <v>3.53</v>
      </c>
      <c r="F839" t="s">
        <v>116</v>
      </c>
      <c r="G839" t="s">
        <v>1309</v>
      </c>
      <c r="H839">
        <v>4.6818926814999999</v>
      </c>
      <c r="I839" t="str">
        <f>IF(Inventory[[#This Row],[METAL]] = "925 Silver",  "7113.11.00"," 7113.19.00")</f>
        <v>7113.11.00</v>
      </c>
      <c r="J839" t="str">
        <f>IF(Inventory[[#This Row],[METAL]]= "925 Silver", "7113.11.10.00"," 7113.19.10.00")</f>
        <v>7113.11.10.00</v>
      </c>
      <c r="K839" t="str">
        <f>IF(Inventory[[#This Row],[METAL]] = "925 Silver",  "7113.11.00"," 7113.19.00")</f>
        <v>7113.11.00</v>
      </c>
      <c r="L839" s="106" t="str">
        <f>PROPER(Inventory[[#This Row],[METAL]] &amp; " " &amp; Inventory[[#This Row],[Item Type]])</f>
        <v>925 Silver Earrings</v>
      </c>
      <c r="M839" s="106" t="str">
        <f>IFERROR(VLOOKUP(Inventory[[#This Row],[Short Description]],Map!$G$12:$H$32,2,FALSE), IF(F838 = "925 Silver", "7113.11.10.00", "7113.19.29.00"))</f>
        <v>7113.11.10.00</v>
      </c>
      <c r="N839" s="106" t="str">
        <f>Inventory[[#This Row],[ASIN]] &amp; " " &amp; Inventory[[#This Row],[Short Description]]</f>
        <v>B08P3HWL2P Flat Mayan Hoops with post notch</v>
      </c>
      <c r="O839" s="33">
        <f>Inventory[[#This Row],[Total Price GBP]]/ EURtoGBP</f>
        <v>5.3145047550129689</v>
      </c>
      <c r="P839" s="33">
        <f>Inventory[[#This Row],[Total Price GBP]]/USDtoGBP</f>
        <v>6.4180970379021858</v>
      </c>
      <c r="Q839" s="33">
        <f>Inventory[[#This Row],[Total Price GBP]]/ CADtoGBP</f>
        <v>8.2155331559284974</v>
      </c>
      <c r="R839" s="33">
        <f>Inventory[[#This Row],[Total Price GBP]]/AUDtoGBP</f>
        <v>8.4091757337093167</v>
      </c>
      <c r="S839" s="33">
        <f>IFERROR(VLOOKUP(Inventory[[#This Row],[Assigned Item SKU]],skuQuantity[#All],2,FALSE),0)</f>
        <v>0</v>
      </c>
      <c r="T839" s="33" t="str">
        <f>PROPER(Inventory[[#This Row],[METAL]] &amp; " " &amp; Inventory[[#This Row],[Item Type]])</f>
        <v>925 Silver Earrings</v>
      </c>
      <c r="U839" s="33">
        <f>Inventory[[#This Row],[Quantity]]*Inventory[[#This Row],[Weight (g)]]</f>
        <v>0</v>
      </c>
      <c r="V839" s="33">
        <f>Inventory[[#This Row],[Total Price GBP]]*Inventory[[#This Row],[Quantity]]</f>
        <v>0</v>
      </c>
      <c r="W839" s="33">
        <f>Inventory[[#This Row],[Total Cost GBP]]/EURtoGBP</f>
        <v>0</v>
      </c>
      <c r="X839" s="33">
        <f>Inventory[[#This Row],[Total Cost GBP]]/USDtoGBP</f>
        <v>0</v>
      </c>
      <c r="Y839" s="33">
        <f>Inventory[[#This Row],[Total Cost GBP]]/CADtoGBP</f>
        <v>0</v>
      </c>
      <c r="Z839" s="33">
        <f>Inventory[[#This Row],[Total Cost GBP]]*AUDtoGBP</f>
        <v>0</v>
      </c>
      <c r="AA839" s="33"/>
      <c r="AB839" s="33"/>
    </row>
    <row r="840" spans="1:28" x14ac:dyDescent="0.25">
      <c r="A840" t="s">
        <v>2050</v>
      </c>
      <c r="B840" t="s">
        <v>2051</v>
      </c>
      <c r="C840" t="s">
        <v>113</v>
      </c>
      <c r="D840" t="s">
        <v>2052</v>
      </c>
      <c r="E840">
        <v>2.31</v>
      </c>
      <c r="F840" t="s">
        <v>116</v>
      </c>
      <c r="G840" t="s">
        <v>1309</v>
      </c>
      <c r="H840">
        <v>2.95951801</v>
      </c>
      <c r="I840" t="str">
        <f>IF(Inventory[[#This Row],[METAL]] = "925 Silver",  "7113.11.00"," 7113.19.00")</f>
        <v>7113.11.00</v>
      </c>
      <c r="J840" t="str">
        <f>IF(Inventory[[#This Row],[METAL]]= "925 Silver", "7113.11.10.00"," 7113.19.10.00")</f>
        <v>7113.11.10.00</v>
      </c>
      <c r="K840" t="str">
        <f>IF(Inventory[[#This Row],[METAL]] = "925 Silver",  "7113.11.00"," 7113.19.00")</f>
        <v>7113.11.00</v>
      </c>
      <c r="L840" s="106" t="str">
        <f>PROPER(Inventory[[#This Row],[METAL]] &amp; " " &amp; Inventory[[#This Row],[Item Type]])</f>
        <v>925 Silver Earrings</v>
      </c>
      <c r="M840" s="106" t="str">
        <f>IFERROR(VLOOKUP(Inventory[[#This Row],[Short Description]],Map!$G$12:$H$32,2,FALSE), IF(F839 = "925 Silver", "7113.11.10.00", "7113.19.29.00"))</f>
        <v>7113.11.10.00</v>
      </c>
      <c r="N840" s="106" t="str">
        <f>Inventory[[#This Row],[ASIN]] &amp; " " &amp; Inventory[[#This Row],[Short Description]]</f>
        <v>B08P3JRT26 Polished Curb Open Hoops with butterfly back</v>
      </c>
      <c r="O840" s="33">
        <f>Inventory[[#This Row],[Total Price GBP]]/ EURtoGBP</f>
        <v>3.3594047550129686</v>
      </c>
      <c r="P840" s="33">
        <f>Inventory[[#This Row],[Total Price GBP]]/USDtoGBP</f>
        <v>4.0570075107987442</v>
      </c>
      <c r="Q840" s="33">
        <f>Inventory[[#This Row],[Total Price GBP]]/ CADtoGBP</f>
        <v>5.193202832862184</v>
      </c>
      <c r="R840" s="33">
        <f>Inventory[[#This Row],[Total Price GBP]]/AUDtoGBP</f>
        <v>5.3156081794669152</v>
      </c>
      <c r="S840" s="33">
        <f>IFERROR(VLOOKUP(Inventory[[#This Row],[Assigned Item SKU]],skuQuantity[#All],2,FALSE),0)</f>
        <v>2</v>
      </c>
      <c r="T840" s="33" t="str">
        <f>PROPER(Inventory[[#This Row],[METAL]] &amp; " " &amp; Inventory[[#This Row],[Item Type]])</f>
        <v>925 Silver Earrings</v>
      </c>
      <c r="U840" s="33">
        <f>Inventory[[#This Row],[Quantity]]*Inventory[[#This Row],[Weight (g)]]</f>
        <v>4.62</v>
      </c>
      <c r="V840" s="33">
        <f>Inventory[[#This Row],[Total Price GBP]]*Inventory[[#This Row],[Quantity]]</f>
        <v>5.9190360200000001</v>
      </c>
      <c r="W840" s="33">
        <f>Inventory[[#This Row],[Total Cost GBP]]/EURtoGBP</f>
        <v>6.7188095100259373</v>
      </c>
      <c r="X840" s="33">
        <f>Inventory[[#This Row],[Total Cost GBP]]/USDtoGBP</f>
        <v>8.1140150215974884</v>
      </c>
      <c r="Y840" s="33">
        <f>Inventory[[#This Row],[Total Cost GBP]]/CADtoGBP</f>
        <v>10.386405665724368</v>
      </c>
      <c r="Z840" s="33">
        <f>Inventory[[#This Row],[Total Cost GBP]]*AUDtoGBP</f>
        <v>3.2954824944952001</v>
      </c>
      <c r="AA840" s="33"/>
      <c r="AB840" s="33"/>
    </row>
    <row r="841" spans="1:28" x14ac:dyDescent="0.25">
      <c r="A841" t="s">
        <v>2053</v>
      </c>
      <c r="B841" t="s">
        <v>2054</v>
      </c>
      <c r="C841" t="s">
        <v>113</v>
      </c>
      <c r="D841" t="s">
        <v>2055</v>
      </c>
      <c r="E841">
        <v>2.5499999999999998</v>
      </c>
      <c r="F841" t="s">
        <v>116</v>
      </c>
      <c r="G841" t="s">
        <v>1309</v>
      </c>
      <c r="H841">
        <v>4.6033986999999996</v>
      </c>
      <c r="I841" t="str">
        <f>IF(Inventory[[#This Row],[METAL]] = "925 Silver",  "7113.11.00"," 7113.19.00")</f>
        <v>7113.11.00</v>
      </c>
      <c r="J841" t="str">
        <f>IF(Inventory[[#This Row],[METAL]]= "925 Silver", "7113.11.10.00"," 7113.19.10.00")</f>
        <v>7113.11.10.00</v>
      </c>
      <c r="K841" t="str">
        <f>IF(Inventory[[#This Row],[METAL]] = "925 Silver",  "7113.11.00"," 7113.19.00")</f>
        <v>7113.11.00</v>
      </c>
      <c r="L841" s="106" t="str">
        <f>PROPER(Inventory[[#This Row],[METAL]] &amp; " " &amp; Inventory[[#This Row],[Item Type]])</f>
        <v>925 Silver Earrings</v>
      </c>
      <c r="M841" s="106" t="str">
        <f>IFERROR(VLOOKUP(Inventory[[#This Row],[Short Description]],Map!$G$12:$H$32,2,FALSE), IF(F840 = "925 Silver", "7113.11.10.00", "7113.19.29.00"))</f>
        <v>7113.11.10.00</v>
      </c>
      <c r="N841" s="106" t="str">
        <f>Inventory[[#This Row],[ASIN]] &amp; " " &amp; Inventory[[#This Row],[Short Description]]</f>
        <v>B08P3J83NZ Spiral Open Hoops with butterfly back</v>
      </c>
      <c r="O841" s="33">
        <f>Inventory[[#This Row],[Total Price GBP]]/ EURtoGBP</f>
        <v>5.2254047550129687</v>
      </c>
      <c r="P841" s="33">
        <f>Inventory[[#This Row],[Total Price GBP]]/USDtoGBP</f>
        <v>6.3104948299000796</v>
      </c>
      <c r="Q841" s="33">
        <f>Inventory[[#This Row],[Total Price GBP]]/ CADtoGBP</f>
        <v>8.0777961441208088</v>
      </c>
      <c r="R841" s="33">
        <f>Inventory[[#This Row],[Total Price GBP]]/AUDtoGBP</f>
        <v>8.2681922192686237</v>
      </c>
      <c r="S841" s="33">
        <f>IFERROR(VLOOKUP(Inventory[[#This Row],[Assigned Item SKU]],skuQuantity[#All],2,FALSE),0)</f>
        <v>0</v>
      </c>
      <c r="T841" s="33" t="str">
        <f>PROPER(Inventory[[#This Row],[METAL]] &amp; " " &amp; Inventory[[#This Row],[Item Type]])</f>
        <v>925 Silver Earrings</v>
      </c>
      <c r="U841" s="33">
        <f>Inventory[[#This Row],[Quantity]]*Inventory[[#This Row],[Weight (g)]]</f>
        <v>0</v>
      </c>
      <c r="V841" s="33">
        <f>Inventory[[#This Row],[Total Price GBP]]*Inventory[[#This Row],[Quantity]]</f>
        <v>0</v>
      </c>
      <c r="W841" s="33">
        <f>Inventory[[#This Row],[Total Cost GBP]]/EURtoGBP</f>
        <v>0</v>
      </c>
      <c r="X841" s="33">
        <f>Inventory[[#This Row],[Total Cost GBP]]/USDtoGBP</f>
        <v>0</v>
      </c>
      <c r="Y841" s="33">
        <f>Inventory[[#This Row],[Total Cost GBP]]/CADtoGBP</f>
        <v>0</v>
      </c>
      <c r="Z841" s="33">
        <f>Inventory[[#This Row],[Total Cost GBP]]*AUDtoGBP</f>
        <v>0</v>
      </c>
      <c r="AA841" s="33"/>
      <c r="AB841" s="33"/>
    </row>
    <row r="842" spans="1:28" x14ac:dyDescent="0.25">
      <c r="A842" t="s">
        <v>2056</v>
      </c>
      <c r="B842" t="s">
        <v>2057</v>
      </c>
      <c r="C842" t="s">
        <v>113</v>
      </c>
      <c r="D842" t="s">
        <v>2058</v>
      </c>
      <c r="E842">
        <v>4.0599999999999996</v>
      </c>
      <c r="F842" t="s">
        <v>116</v>
      </c>
      <c r="G842" t="s">
        <v>1309</v>
      </c>
      <c r="H842">
        <v>4.8317448279999997</v>
      </c>
      <c r="I842" t="str">
        <f>IF(Inventory[[#This Row],[METAL]] = "925 Silver",  "7113.11.00"," 7113.19.00")</f>
        <v>7113.11.00</v>
      </c>
      <c r="J842" t="str">
        <f>IF(Inventory[[#This Row],[METAL]]= "925 Silver", "7113.11.10.00"," 7113.19.10.00")</f>
        <v>7113.11.10.00</v>
      </c>
      <c r="K842" t="str">
        <f>IF(Inventory[[#This Row],[METAL]] = "925 Silver",  "7113.11.00"," 7113.19.00")</f>
        <v>7113.11.00</v>
      </c>
      <c r="L842" s="106" t="str">
        <f>PROPER(Inventory[[#This Row],[METAL]] &amp; " " &amp; Inventory[[#This Row],[Item Type]])</f>
        <v>925 Silver Earrings</v>
      </c>
      <c r="M842" s="106" t="str">
        <f>IFERROR(VLOOKUP(Inventory[[#This Row],[Short Description]],Map!$G$12:$H$32,2,FALSE), IF(F841 = "925 Silver", "7113.11.10.00", "7113.19.29.00"))</f>
        <v>7113.11.10.00</v>
      </c>
      <c r="N842" s="106" t="str">
        <f>Inventory[[#This Row],[ASIN]] &amp; " " &amp; Inventory[[#This Row],[Short Description]]</f>
        <v>B08P3KHBKC Polished Twisted Open Hoops with butterfly back</v>
      </c>
      <c r="O842" s="33">
        <f>Inventory[[#This Row],[Total Price GBP]]/ EURtoGBP</f>
        <v>5.4846047550129686</v>
      </c>
      <c r="P842" s="33">
        <f>Inventory[[#This Row],[Total Price GBP]]/USDtoGBP</f>
        <v>6.6235194349971138</v>
      </c>
      <c r="Q842" s="33">
        <f>Inventory[[#This Row],[Total Price GBP]]/ CADtoGBP</f>
        <v>8.4784856330158984</v>
      </c>
      <c r="R842" s="33">
        <f>Inventory[[#This Row],[Total Price GBP]]/AUDtoGBP</f>
        <v>8.6783260794597297</v>
      </c>
      <c r="S842" s="33">
        <f>IFERROR(VLOOKUP(Inventory[[#This Row],[Assigned Item SKU]],skuQuantity[#All],2,FALSE),0)</f>
        <v>0</v>
      </c>
      <c r="T842" s="33" t="str">
        <f>PROPER(Inventory[[#This Row],[METAL]] &amp; " " &amp; Inventory[[#This Row],[Item Type]])</f>
        <v>925 Silver Earrings</v>
      </c>
      <c r="U842" s="33">
        <f>Inventory[[#This Row],[Quantity]]*Inventory[[#This Row],[Weight (g)]]</f>
        <v>0</v>
      </c>
      <c r="V842" s="33">
        <f>Inventory[[#This Row],[Total Price GBP]]*Inventory[[#This Row],[Quantity]]</f>
        <v>0</v>
      </c>
      <c r="W842" s="33">
        <f>Inventory[[#This Row],[Total Cost GBP]]/EURtoGBP</f>
        <v>0</v>
      </c>
      <c r="X842" s="33">
        <f>Inventory[[#This Row],[Total Cost GBP]]/USDtoGBP</f>
        <v>0</v>
      </c>
      <c r="Y842" s="33">
        <f>Inventory[[#This Row],[Total Cost GBP]]/CADtoGBP</f>
        <v>0</v>
      </c>
      <c r="Z842" s="33">
        <f>Inventory[[#This Row],[Total Cost GBP]]*AUDtoGBP</f>
        <v>0</v>
      </c>
      <c r="AA842" s="33"/>
      <c r="AB842" s="33"/>
    </row>
    <row r="843" spans="1:28" x14ac:dyDescent="0.25">
      <c r="A843" t="s">
        <v>2059</v>
      </c>
      <c r="B843" t="s">
        <v>2060</v>
      </c>
      <c r="C843" t="s">
        <v>113</v>
      </c>
      <c r="D843" t="s">
        <v>2061</v>
      </c>
      <c r="E843">
        <v>5.17</v>
      </c>
      <c r="F843" t="s">
        <v>116</v>
      </c>
      <c r="G843" t="s">
        <v>1309</v>
      </c>
      <c r="H843">
        <v>5.5243463884999997</v>
      </c>
      <c r="I843" t="str">
        <f>IF(Inventory[[#This Row],[METAL]] = "925 Silver",  "7113.11.00"," 7113.19.00")</f>
        <v>7113.11.00</v>
      </c>
      <c r="J843" t="str">
        <f>IF(Inventory[[#This Row],[METAL]]= "925 Silver", "7113.11.10.00"," 7113.19.10.00")</f>
        <v>7113.11.10.00</v>
      </c>
      <c r="K843" t="str">
        <f>IF(Inventory[[#This Row],[METAL]] = "925 Silver",  "7113.11.00"," 7113.19.00")</f>
        <v>7113.11.00</v>
      </c>
      <c r="L843" s="106" t="str">
        <f>PROPER(Inventory[[#This Row],[METAL]] &amp; " " &amp; Inventory[[#This Row],[Item Type]])</f>
        <v>925 Silver Earrings</v>
      </c>
      <c r="M843" s="106" t="str">
        <f>IFERROR(VLOOKUP(Inventory[[#This Row],[Short Description]],Map!$G$12:$H$32,2,FALSE), IF(F842 = "925 Silver", "7113.11.10.00", "7113.19.29.00"))</f>
        <v>7113.11.10.00</v>
      </c>
      <c r="N843" s="106" t="str">
        <f>Inventory[[#This Row],[ASIN]] &amp; " " &amp; Inventory[[#This Row],[Short Description]]</f>
        <v>B08P3KRGGG Big Polished Curb Open Hoops with butterfly back (hexagon)</v>
      </c>
      <c r="O843" s="33">
        <f>Inventory[[#This Row],[Total Price GBP]]/ EURtoGBP</f>
        <v>6.2707898594155269</v>
      </c>
      <c r="P843" s="33">
        <f>Inventory[[#This Row],[Total Price GBP]]/USDtoGBP</f>
        <v>7.5729611087578457</v>
      </c>
      <c r="Q843" s="33">
        <f>Inventory[[#This Row],[Total Price GBP]]/ CADtoGBP</f>
        <v>9.6938255545436505</v>
      </c>
      <c r="R843" s="33">
        <f>Inventory[[#This Row],[Total Price GBP]]/AUDtoGBP</f>
        <v>9.9223119270421716</v>
      </c>
      <c r="S843" s="33">
        <f>IFERROR(VLOOKUP(Inventory[[#This Row],[Assigned Item SKU]],skuQuantity[#All],2,FALSE),0)</f>
        <v>0</v>
      </c>
      <c r="T843" s="33" t="str">
        <f>PROPER(Inventory[[#This Row],[METAL]] &amp; " " &amp; Inventory[[#This Row],[Item Type]])</f>
        <v>925 Silver Earrings</v>
      </c>
      <c r="U843" s="33">
        <f>Inventory[[#This Row],[Quantity]]*Inventory[[#This Row],[Weight (g)]]</f>
        <v>0</v>
      </c>
      <c r="V843" s="33">
        <f>Inventory[[#This Row],[Total Price GBP]]*Inventory[[#This Row],[Quantity]]</f>
        <v>0</v>
      </c>
      <c r="W843" s="33">
        <f>Inventory[[#This Row],[Total Cost GBP]]/EURtoGBP</f>
        <v>0</v>
      </c>
      <c r="X843" s="33">
        <f>Inventory[[#This Row],[Total Cost GBP]]/USDtoGBP</f>
        <v>0</v>
      </c>
      <c r="Y843" s="33">
        <f>Inventory[[#This Row],[Total Cost GBP]]/CADtoGBP</f>
        <v>0</v>
      </c>
      <c r="Z843" s="33">
        <f>Inventory[[#This Row],[Total Cost GBP]]*AUDtoGBP</f>
        <v>0</v>
      </c>
      <c r="AA843" s="33"/>
      <c r="AB843" s="33"/>
    </row>
    <row r="844" spans="1:28" x14ac:dyDescent="0.25">
      <c r="A844" t="s">
        <v>2062</v>
      </c>
      <c r="B844" t="s">
        <v>2063</v>
      </c>
      <c r="C844" t="s">
        <v>113</v>
      </c>
      <c r="D844" t="s">
        <v>2064</v>
      </c>
      <c r="E844">
        <v>4.28</v>
      </c>
      <c r="F844" t="s">
        <v>116</v>
      </c>
      <c r="G844" t="s">
        <v>1309</v>
      </c>
      <c r="H844">
        <v>4.9086399500000013</v>
      </c>
      <c r="I844" t="str">
        <f>IF(Inventory[[#This Row],[METAL]] = "925 Silver",  "7113.11.00"," 7113.19.00")</f>
        <v>7113.11.00</v>
      </c>
      <c r="J844" t="str">
        <f>IF(Inventory[[#This Row],[METAL]]= "925 Silver", "7113.11.10.00"," 7113.19.10.00")</f>
        <v>7113.11.10.00</v>
      </c>
      <c r="K844" t="str">
        <f>IF(Inventory[[#This Row],[METAL]] = "925 Silver",  "7113.11.00"," 7113.19.00")</f>
        <v>7113.11.00</v>
      </c>
      <c r="L844" s="106" t="str">
        <f>PROPER(Inventory[[#This Row],[METAL]] &amp; " " &amp; Inventory[[#This Row],[Item Type]])</f>
        <v>925 Silver Earrings</v>
      </c>
      <c r="M844" s="106" t="str">
        <f>IFERROR(VLOOKUP(Inventory[[#This Row],[Short Description]],Map!$G$12:$H$32,2,FALSE), IF(F843 = "925 Silver", "7113.11.10.00", "7113.19.29.00"))</f>
        <v>7113.11.10.00</v>
      </c>
      <c r="N844" s="106" t="str">
        <f>Inventory[[#This Row],[ASIN]] &amp; " " &amp; Inventory[[#This Row],[Short Description]]</f>
        <v>B08PC57JQL Polished Infinity Drop Earrings with post notch</v>
      </c>
      <c r="O844" s="33">
        <f>Inventory[[#This Row],[Total Price GBP]]/ EURtoGBP</f>
        <v>5.5718898594155286</v>
      </c>
      <c r="P844" s="33">
        <f>Inventory[[#This Row],[Total Price GBP]]/USDtoGBP</f>
        <v>6.7289298722519941</v>
      </c>
      <c r="Q844" s="33">
        <f>Inventory[[#This Row],[Total Price GBP]]/ CADtoGBP</f>
        <v>8.6134170522721352</v>
      </c>
      <c r="R844" s="33">
        <f>Inventory[[#This Row],[Total Price GBP]]/AUDtoGBP</f>
        <v>8.8164378726920063</v>
      </c>
      <c r="S844" s="33">
        <f>IFERROR(VLOOKUP(Inventory[[#This Row],[Assigned Item SKU]],skuQuantity[#All],2,FALSE),0)</f>
        <v>0</v>
      </c>
      <c r="T844" s="33" t="str">
        <f>PROPER(Inventory[[#This Row],[METAL]] &amp; " " &amp; Inventory[[#This Row],[Item Type]])</f>
        <v>925 Silver Earrings</v>
      </c>
      <c r="U844" s="33">
        <f>Inventory[[#This Row],[Quantity]]*Inventory[[#This Row],[Weight (g)]]</f>
        <v>0</v>
      </c>
      <c r="V844" s="33">
        <f>Inventory[[#This Row],[Total Price GBP]]*Inventory[[#This Row],[Quantity]]</f>
        <v>0</v>
      </c>
      <c r="W844" s="33">
        <f>Inventory[[#This Row],[Total Cost GBP]]/EURtoGBP</f>
        <v>0</v>
      </c>
      <c r="X844" s="33">
        <f>Inventory[[#This Row],[Total Cost GBP]]/USDtoGBP</f>
        <v>0</v>
      </c>
      <c r="Y844" s="33">
        <f>Inventory[[#This Row],[Total Cost GBP]]/CADtoGBP</f>
        <v>0</v>
      </c>
      <c r="Z844" s="33">
        <f>Inventory[[#This Row],[Total Cost GBP]]*AUDtoGBP</f>
        <v>0</v>
      </c>
      <c r="AA844" s="33"/>
      <c r="AB844" s="33"/>
    </row>
    <row r="845" spans="1:28" x14ac:dyDescent="0.25">
      <c r="A845" t="s">
        <v>2065</v>
      </c>
      <c r="B845" t="s">
        <v>2066</v>
      </c>
      <c r="C845" t="s">
        <v>113</v>
      </c>
      <c r="D845" t="s">
        <v>2067</v>
      </c>
      <c r="E845">
        <v>3</v>
      </c>
      <c r="F845" t="s">
        <v>116</v>
      </c>
      <c r="G845" t="s">
        <v>1309</v>
      </c>
      <c r="H845">
        <v>4.5033960500000001</v>
      </c>
      <c r="I845" t="str">
        <f>IF(Inventory[[#This Row],[METAL]] = "925 Silver",  "7113.11.00"," 7113.19.00")</f>
        <v>7113.11.00</v>
      </c>
      <c r="J845" t="str">
        <f>IF(Inventory[[#This Row],[METAL]]= "925 Silver", "7113.11.10.00"," 7113.19.10.00")</f>
        <v>7113.11.10.00</v>
      </c>
      <c r="K845" t="str">
        <f>IF(Inventory[[#This Row],[METAL]] = "925 Silver",  "7113.11.00"," 7113.19.00")</f>
        <v>7113.11.00</v>
      </c>
      <c r="L845" s="106" t="str">
        <f>PROPER(Inventory[[#This Row],[METAL]] &amp; " " &amp; Inventory[[#This Row],[Item Type]])</f>
        <v>925 Silver Earrings</v>
      </c>
      <c r="M845" s="106" t="str">
        <f>IFERROR(VLOOKUP(Inventory[[#This Row],[Short Description]],Map!$G$12:$H$32,2,FALSE), IF(F844 = "925 Silver", "7113.11.10.00", "7113.19.29.00"))</f>
        <v>7113.11.10.00</v>
      </c>
      <c r="N845" s="106" t="str">
        <f>Inventory[[#This Row],[ASIN]] &amp; " " &amp; Inventory[[#This Row],[Short Description]]</f>
        <v>B08PC9HQJX Big Single Heart Drop Earrings with butterfly back</v>
      </c>
      <c r="O845" s="33">
        <f>Inventory[[#This Row],[Total Price GBP]]/ EURtoGBP</f>
        <v>5.1118898594155278</v>
      </c>
      <c r="P845" s="33">
        <f>Inventory[[#This Row],[Total Price GBP]]/USDtoGBP</f>
        <v>6.1734078107371939</v>
      </c>
      <c r="Q845" s="33">
        <f>Inventory[[#This Row],[Total Price GBP]]/ CADtoGBP</f>
        <v>7.902316879078688</v>
      </c>
      <c r="R845" s="33">
        <f>Inventory[[#This Row],[Total Price GBP]]/AUDtoGBP</f>
        <v>8.088576855377541</v>
      </c>
      <c r="S845" s="33">
        <f>IFERROR(VLOOKUP(Inventory[[#This Row],[Assigned Item SKU]],skuQuantity[#All],2,FALSE),0)</f>
        <v>0</v>
      </c>
      <c r="T845" s="33" t="str">
        <f>PROPER(Inventory[[#This Row],[METAL]] &amp; " " &amp; Inventory[[#This Row],[Item Type]])</f>
        <v>925 Silver Earrings</v>
      </c>
      <c r="U845" s="33">
        <f>Inventory[[#This Row],[Quantity]]*Inventory[[#This Row],[Weight (g)]]</f>
        <v>0</v>
      </c>
      <c r="V845" s="33">
        <f>Inventory[[#This Row],[Total Price GBP]]*Inventory[[#This Row],[Quantity]]</f>
        <v>0</v>
      </c>
      <c r="W845" s="33">
        <f>Inventory[[#This Row],[Total Cost GBP]]/EURtoGBP</f>
        <v>0</v>
      </c>
      <c r="X845" s="33">
        <f>Inventory[[#This Row],[Total Cost GBP]]/USDtoGBP</f>
        <v>0</v>
      </c>
      <c r="Y845" s="33">
        <f>Inventory[[#This Row],[Total Cost GBP]]/CADtoGBP</f>
        <v>0</v>
      </c>
      <c r="Z845" s="33">
        <f>Inventory[[#This Row],[Total Cost GBP]]*AUDtoGBP</f>
        <v>0</v>
      </c>
      <c r="AA845" s="33"/>
      <c r="AB845" s="33"/>
    </row>
    <row r="846" spans="1:28" x14ac:dyDescent="0.25">
      <c r="A846" t="s">
        <v>2068</v>
      </c>
      <c r="B846" t="s">
        <v>2069</v>
      </c>
      <c r="C846" t="s">
        <v>114</v>
      </c>
      <c r="D846" t="s">
        <v>2070</v>
      </c>
      <c r="E846">
        <v>0.85</v>
      </c>
      <c r="F846" t="s">
        <v>116</v>
      </c>
      <c r="G846" t="s">
        <v>1450</v>
      </c>
      <c r="H846">
        <v>2.264675850418651</v>
      </c>
      <c r="I846" t="str">
        <f>IF(Inventory[[#This Row],[METAL]] = "925 Silver",  "7113.11.00"," 7113.19.00")</f>
        <v>7113.11.00</v>
      </c>
      <c r="J846" t="str">
        <f>IF(Inventory[[#This Row],[METAL]]= "925 Silver", "7113.11.10.00"," 7113.19.10.00")</f>
        <v>7113.11.10.00</v>
      </c>
      <c r="K846" t="str">
        <f>IF(Inventory[[#This Row],[METAL]] = "925 Silver",  "7113.11.00"," 7113.19.00")</f>
        <v>7113.11.00</v>
      </c>
      <c r="L846" s="106" t="str">
        <f>PROPER(Inventory[[#This Row],[METAL]] &amp; " " &amp; Inventory[[#This Row],[Item Type]])</f>
        <v>925 Silver Pendant</v>
      </c>
      <c r="M846" s="106" t="str">
        <f>IFERROR(VLOOKUP(Inventory[[#This Row],[Short Description]],Map!$G$12:$H$32,2,FALSE), IF(F845 = "925 Silver", "7113.11.10.00", "7113.19.29.00"))</f>
        <v>7113.11.10.00</v>
      </c>
      <c r="N846" s="106" t="str">
        <f>Inventory[[#This Row],[ASIN]] &amp; " " &amp; Inventory[[#This Row],[Short Description]]</f>
        <v>B08MFPJZGP Polished Medium Cross Pendant</v>
      </c>
      <c r="O846" s="33">
        <f>Inventory[[#This Row],[Total Price GBP]]/ EURtoGBP</f>
        <v>2.5706763043011369</v>
      </c>
      <c r="P846" s="33">
        <f>Inventory[[#This Row],[Total Price GBP]]/USDtoGBP</f>
        <v>3.1044943479404608</v>
      </c>
      <c r="Q846" s="33">
        <f>Inventory[[#This Row],[Total Price GBP]]/ CADtoGBP</f>
        <v>3.9739312287235289</v>
      </c>
      <c r="R846" s="33">
        <f>Inventory[[#This Row],[Total Price GBP]]/AUDtoGBP</f>
        <v>4.0675979783365381</v>
      </c>
      <c r="S846" s="33">
        <f>IFERROR(VLOOKUP(Inventory[[#This Row],[Assigned Item SKU]],skuQuantity[#All],2,FALSE),0)</f>
        <v>4</v>
      </c>
      <c r="T846" s="33" t="str">
        <f>PROPER(Inventory[[#This Row],[METAL]] &amp; " " &amp; Inventory[[#This Row],[Item Type]])</f>
        <v>925 Silver Pendant</v>
      </c>
      <c r="U846" s="33">
        <f>Inventory[[#This Row],[Quantity]]*Inventory[[#This Row],[Weight (g)]]</f>
        <v>3.4</v>
      </c>
      <c r="V846" s="33">
        <f>Inventory[[#This Row],[Total Price GBP]]*Inventory[[#This Row],[Quantity]]</f>
        <v>9.0587034016746042</v>
      </c>
      <c r="W846" s="33">
        <f>Inventory[[#This Row],[Total Cost GBP]]/EURtoGBP</f>
        <v>10.282705217204548</v>
      </c>
      <c r="X846" s="33">
        <f>Inventory[[#This Row],[Total Cost GBP]]/USDtoGBP</f>
        <v>12.417977391761843</v>
      </c>
      <c r="Y846" s="33">
        <f>Inventory[[#This Row],[Total Cost GBP]]/CADtoGBP</f>
        <v>15.895724914894116</v>
      </c>
      <c r="Z846" s="33">
        <f>Inventory[[#This Row],[Total Cost GBP]]*AUDtoGBP</f>
        <v>5.0435237059163534</v>
      </c>
      <c r="AA846" s="33"/>
      <c r="AB846" s="33"/>
    </row>
    <row r="847" spans="1:28" x14ac:dyDescent="0.25">
      <c r="A847" t="s">
        <v>2071</v>
      </c>
      <c r="B847" t="s">
        <v>2072</v>
      </c>
      <c r="C847" t="s">
        <v>114</v>
      </c>
      <c r="D847" t="s">
        <v>2073</v>
      </c>
      <c r="E847">
        <v>1.1599999999999999</v>
      </c>
      <c r="F847" t="s">
        <v>116</v>
      </c>
      <c r="G847" t="s">
        <v>1450</v>
      </c>
      <c r="H847">
        <v>2.345799607491053</v>
      </c>
      <c r="I847" t="str">
        <f>IF(Inventory[[#This Row],[METAL]] = "925 Silver",  "7113.11.00"," 7113.19.00")</f>
        <v>7113.11.00</v>
      </c>
      <c r="J847" t="str">
        <f>IF(Inventory[[#This Row],[METAL]]= "925 Silver", "7113.11.10.00"," 7113.19.10.00")</f>
        <v>7113.11.10.00</v>
      </c>
      <c r="K847" t="str">
        <f>IF(Inventory[[#This Row],[METAL]] = "925 Silver",  "7113.11.00"," 7113.19.00")</f>
        <v>7113.11.00</v>
      </c>
      <c r="L847" s="106" t="str">
        <f>PROPER(Inventory[[#This Row],[METAL]] &amp; " " &amp; Inventory[[#This Row],[Item Type]])</f>
        <v>925 Silver Pendant</v>
      </c>
      <c r="M847" s="106" t="str">
        <f>IFERROR(VLOOKUP(Inventory[[#This Row],[Short Description]],Map!$G$12:$H$32,2,FALSE), IF(F846 = "925 Silver", "7113.11.10.00", "7113.19.29.00"))</f>
        <v>7113.11.10.00</v>
      </c>
      <c r="N847" s="106" t="str">
        <f>Inventory[[#This Row],[ASIN]] &amp; " " &amp; Inventory[[#This Row],[Short Description]]</f>
        <v>B08MFPMK65 Polished Small Flat Cross Pendant for Kids</v>
      </c>
      <c r="O847" s="33">
        <f>Inventory[[#This Row],[Total Price GBP]]/ EURtoGBP</f>
        <v>2.6627614121912369</v>
      </c>
      <c r="P847" s="33">
        <f>Inventory[[#This Row],[Total Price GBP]]/USDtoGBP</f>
        <v>3.2157015413533325</v>
      </c>
      <c r="Q847" s="33">
        <f>Inventory[[#This Row],[Total Price GBP]]/ CADtoGBP</f>
        <v>4.1162828290913271</v>
      </c>
      <c r="R847" s="33">
        <f>Inventory[[#This Row],[Total Price GBP]]/AUDtoGBP</f>
        <v>4.2133048485721902</v>
      </c>
      <c r="S847" s="33">
        <f>IFERROR(VLOOKUP(Inventory[[#This Row],[Assigned Item SKU]],skuQuantity[#All],2,FALSE),0)</f>
        <v>0</v>
      </c>
      <c r="T847" s="33" t="str">
        <f>PROPER(Inventory[[#This Row],[METAL]] &amp; " " &amp; Inventory[[#This Row],[Item Type]])</f>
        <v>925 Silver Pendant</v>
      </c>
      <c r="U847" s="33">
        <f>Inventory[[#This Row],[Quantity]]*Inventory[[#This Row],[Weight (g)]]</f>
        <v>0</v>
      </c>
      <c r="V847" s="33">
        <f>Inventory[[#This Row],[Total Price GBP]]*Inventory[[#This Row],[Quantity]]</f>
        <v>0</v>
      </c>
      <c r="W847" s="33">
        <f>Inventory[[#This Row],[Total Cost GBP]]/EURtoGBP</f>
        <v>0</v>
      </c>
      <c r="X847" s="33">
        <f>Inventory[[#This Row],[Total Cost GBP]]/USDtoGBP</f>
        <v>0</v>
      </c>
      <c r="Y847" s="33">
        <f>Inventory[[#This Row],[Total Cost GBP]]/CADtoGBP</f>
        <v>0</v>
      </c>
      <c r="Z847" s="33">
        <f>Inventory[[#This Row],[Total Cost GBP]]*AUDtoGBP</f>
        <v>0</v>
      </c>
      <c r="AA847" s="33"/>
      <c r="AB847" s="33"/>
    </row>
    <row r="848" spans="1:28" x14ac:dyDescent="0.25">
      <c r="A848" t="s">
        <v>2074</v>
      </c>
      <c r="B848" t="s">
        <v>2075</v>
      </c>
      <c r="C848" t="s">
        <v>114</v>
      </c>
      <c r="D848" t="s">
        <v>2076</v>
      </c>
      <c r="E848">
        <v>5.39</v>
      </c>
      <c r="F848" t="s">
        <v>116</v>
      </c>
      <c r="G848" t="s">
        <v>1450</v>
      </c>
      <c r="H848">
        <v>8.1461482381677897</v>
      </c>
      <c r="I848" t="str">
        <f>IF(Inventory[[#This Row],[METAL]] = "925 Silver",  "7113.11.00"," 7113.19.00")</f>
        <v>7113.11.00</v>
      </c>
      <c r="J848" t="str">
        <f>IF(Inventory[[#This Row],[METAL]]= "925 Silver", "7113.11.10.00"," 7113.19.10.00")</f>
        <v>7113.11.10.00</v>
      </c>
      <c r="K848" t="str">
        <f>IF(Inventory[[#This Row],[METAL]] = "925 Silver",  "7113.11.00"," 7113.19.00")</f>
        <v>7113.11.00</v>
      </c>
      <c r="L848" s="106" t="str">
        <f>PROPER(Inventory[[#This Row],[METAL]] &amp; " " &amp; Inventory[[#This Row],[Item Type]])</f>
        <v>925 Silver Pendant</v>
      </c>
      <c r="M848" s="106" t="str">
        <f>IFERROR(VLOOKUP(Inventory[[#This Row],[Short Description]],Map!$G$12:$H$32,2,FALSE), IF(F847 = "925 Silver", "7113.11.10.00", "7113.19.29.00"))</f>
        <v>7113.11.10.00</v>
      </c>
      <c r="N848" s="106" t="str">
        <f>Inventory[[#This Row],[ASIN]] &amp; " " &amp; Inventory[[#This Row],[Short Description]]</f>
        <v>B08MFPGSKG Polished Big Cross Pendant</v>
      </c>
      <c r="O848" s="33">
        <f>Inventory[[#This Row],[Total Price GBP]]/ EURtoGBP</f>
        <v>9.2468466263333848</v>
      </c>
      <c r="P848" s="33">
        <f>Inventory[[#This Row],[Total Price GBP]]/USDtoGBP</f>
        <v>11.167015870373662</v>
      </c>
      <c r="Q848" s="33">
        <f>Inventory[[#This Row],[Total Price GBP]]/ CADtoGBP</f>
        <v>14.294422255388895</v>
      </c>
      <c r="R848" s="33">
        <f>Inventory[[#This Row],[Total Price GBP]]/AUDtoGBP</f>
        <v>14.631346070421348</v>
      </c>
      <c r="S848" s="33">
        <f>IFERROR(VLOOKUP(Inventory[[#This Row],[Assigned Item SKU]],skuQuantity[#All],2,FALSE),0)</f>
        <v>0</v>
      </c>
      <c r="T848" s="33" t="str">
        <f>PROPER(Inventory[[#This Row],[METAL]] &amp; " " &amp; Inventory[[#This Row],[Item Type]])</f>
        <v>925 Silver Pendant</v>
      </c>
      <c r="U848" s="33">
        <f>Inventory[[#This Row],[Quantity]]*Inventory[[#This Row],[Weight (g)]]</f>
        <v>0</v>
      </c>
      <c r="V848" s="33">
        <f>Inventory[[#This Row],[Total Price GBP]]*Inventory[[#This Row],[Quantity]]</f>
        <v>0</v>
      </c>
      <c r="W848" s="33">
        <f>Inventory[[#This Row],[Total Cost GBP]]/EURtoGBP</f>
        <v>0</v>
      </c>
      <c r="X848" s="33">
        <f>Inventory[[#This Row],[Total Cost GBP]]/USDtoGBP</f>
        <v>0</v>
      </c>
      <c r="Y848" s="33">
        <f>Inventory[[#This Row],[Total Cost GBP]]/CADtoGBP</f>
        <v>0</v>
      </c>
      <c r="Z848" s="33">
        <f>Inventory[[#This Row],[Total Cost GBP]]*AUDtoGBP</f>
        <v>0</v>
      </c>
      <c r="AA848" s="33"/>
      <c r="AB848" s="33"/>
    </row>
    <row r="849" spans="1:28" x14ac:dyDescent="0.25">
      <c r="A849" t="s">
        <v>2077</v>
      </c>
      <c r="B849" t="s">
        <v>2078</v>
      </c>
      <c r="C849" t="s">
        <v>114</v>
      </c>
      <c r="D849" t="s">
        <v>2079</v>
      </c>
      <c r="E849">
        <v>6.18</v>
      </c>
      <c r="F849" t="s">
        <v>116</v>
      </c>
      <c r="G849" t="s">
        <v>1450</v>
      </c>
      <c r="H849">
        <v>8.0244626025591863</v>
      </c>
      <c r="I849" t="str">
        <f>IF(Inventory[[#This Row],[METAL]] = "925 Silver",  "7113.11.00"," 7113.19.00")</f>
        <v>7113.11.00</v>
      </c>
      <c r="J849" t="str">
        <f>IF(Inventory[[#This Row],[METAL]]= "925 Silver", "7113.11.10.00"," 7113.19.10.00")</f>
        <v>7113.11.10.00</v>
      </c>
      <c r="K849" t="str">
        <f>IF(Inventory[[#This Row],[METAL]] = "925 Silver",  "7113.11.00"," 7113.19.00")</f>
        <v>7113.11.00</v>
      </c>
      <c r="L849" s="106" t="str">
        <f>PROPER(Inventory[[#This Row],[METAL]] &amp; " " &amp; Inventory[[#This Row],[Item Type]])</f>
        <v>925 Silver Pendant</v>
      </c>
      <c r="M849" s="106" t="str">
        <f>IFERROR(VLOOKUP(Inventory[[#This Row],[Short Description]],Map!$G$12:$H$32,2,FALSE), IF(F848 = "925 Silver", "7113.11.10.00", "7113.19.29.00"))</f>
        <v>7113.11.10.00</v>
      </c>
      <c r="N849" s="106" t="str">
        <f>Inventory[[#This Row],[ASIN]] &amp; " " &amp; Inventory[[#This Row],[Short Description]]</f>
        <v>B08MFNMZNP Engraved Medium Celtic Cross Pendant</v>
      </c>
      <c r="O849" s="33">
        <f>Inventory[[#This Row],[Total Price GBP]]/ EURtoGBP</f>
        <v>9.1087189644982338</v>
      </c>
      <c r="P849" s="33">
        <f>Inventory[[#This Row],[Total Price GBP]]/USDtoGBP</f>
        <v>11.000205080254354</v>
      </c>
      <c r="Q849" s="33">
        <f>Inventory[[#This Row],[Total Price GBP]]/ CADtoGBP</f>
        <v>14.080894854837195</v>
      </c>
      <c r="R849" s="33">
        <f>Inventory[[#This Row],[Total Price GBP]]/AUDtoGBP</f>
        <v>14.412785765067868</v>
      </c>
      <c r="S849" s="33">
        <f>IFERROR(VLOOKUP(Inventory[[#This Row],[Assigned Item SKU]],skuQuantity[#All],2,FALSE),0)</f>
        <v>0</v>
      </c>
      <c r="T849" s="33" t="str">
        <f>PROPER(Inventory[[#This Row],[METAL]] &amp; " " &amp; Inventory[[#This Row],[Item Type]])</f>
        <v>925 Silver Pendant</v>
      </c>
      <c r="U849" s="33">
        <f>Inventory[[#This Row],[Quantity]]*Inventory[[#This Row],[Weight (g)]]</f>
        <v>0</v>
      </c>
      <c r="V849" s="33">
        <f>Inventory[[#This Row],[Total Price GBP]]*Inventory[[#This Row],[Quantity]]</f>
        <v>0</v>
      </c>
      <c r="W849" s="33">
        <f>Inventory[[#This Row],[Total Cost GBP]]/EURtoGBP</f>
        <v>0</v>
      </c>
      <c r="X849" s="33">
        <f>Inventory[[#This Row],[Total Cost GBP]]/USDtoGBP</f>
        <v>0</v>
      </c>
      <c r="Y849" s="33">
        <f>Inventory[[#This Row],[Total Cost GBP]]/CADtoGBP</f>
        <v>0</v>
      </c>
      <c r="Z849" s="33">
        <f>Inventory[[#This Row],[Total Cost GBP]]*AUDtoGBP</f>
        <v>0</v>
      </c>
      <c r="AA849" s="33"/>
      <c r="AB849" s="33"/>
    </row>
    <row r="850" spans="1:28" x14ac:dyDescent="0.25">
      <c r="A850" t="s">
        <v>2080</v>
      </c>
      <c r="B850" t="s">
        <v>2081</v>
      </c>
      <c r="C850" t="s">
        <v>114</v>
      </c>
      <c r="D850" t="s">
        <v>2082</v>
      </c>
      <c r="E850">
        <v>2.4300000000000002</v>
      </c>
      <c r="F850" t="s">
        <v>116</v>
      </c>
      <c r="G850" t="s">
        <v>1450</v>
      </c>
      <c r="H850">
        <v>3.3598465708960763</v>
      </c>
      <c r="I850" t="str">
        <f>IF(Inventory[[#This Row],[METAL]] = "925 Silver",  "7113.11.00"," 7113.19.00")</f>
        <v>7113.11.00</v>
      </c>
      <c r="J850" t="str">
        <f>IF(Inventory[[#This Row],[METAL]]= "925 Silver", "7113.11.10.00"," 7113.19.10.00")</f>
        <v>7113.11.10.00</v>
      </c>
      <c r="K850" t="str">
        <f>IF(Inventory[[#This Row],[METAL]] = "925 Silver",  "7113.11.00"," 7113.19.00")</f>
        <v>7113.11.00</v>
      </c>
      <c r="L850" s="106" t="str">
        <f>PROPER(Inventory[[#This Row],[METAL]] &amp; " " &amp; Inventory[[#This Row],[Item Type]])</f>
        <v>925 Silver Pendant</v>
      </c>
      <c r="M850" s="106" t="str">
        <f>IFERROR(VLOOKUP(Inventory[[#This Row],[Short Description]],Map!$G$12:$H$32,2,FALSE), IF(F849 = "925 Silver", "7113.11.10.00", "7113.19.29.00"))</f>
        <v>7113.11.10.00</v>
      </c>
      <c r="N850" s="106" t="str">
        <f>Inventory[[#This Row],[ASIN]] &amp; " " &amp; Inventory[[#This Row],[Short Description]]</f>
        <v>B08MFQCP6F Engraved Small Celtic Cross Pendant</v>
      </c>
      <c r="O850" s="33">
        <f>Inventory[[#This Row],[Total Price GBP]]/ EURtoGBP</f>
        <v>3.8138252608174859</v>
      </c>
      <c r="P850" s="33">
        <f>Inventory[[#This Row],[Total Price GBP]]/USDtoGBP</f>
        <v>4.6057914590142284</v>
      </c>
      <c r="Q850" s="33">
        <f>Inventory[[#This Row],[Total Price GBP]]/ CADtoGBP</f>
        <v>5.8956778336888034</v>
      </c>
      <c r="R850" s="33">
        <f>Inventory[[#This Row],[Total Price GBP]]/AUDtoGBP</f>
        <v>6.0346407265178463</v>
      </c>
      <c r="S850" s="33">
        <f>IFERROR(VLOOKUP(Inventory[[#This Row],[Assigned Item SKU]],skuQuantity[#All],2,FALSE),0)</f>
        <v>0</v>
      </c>
      <c r="T850" s="33" t="str">
        <f>PROPER(Inventory[[#This Row],[METAL]] &amp; " " &amp; Inventory[[#This Row],[Item Type]])</f>
        <v>925 Silver Pendant</v>
      </c>
      <c r="U850" s="33">
        <f>Inventory[[#This Row],[Quantity]]*Inventory[[#This Row],[Weight (g)]]</f>
        <v>0</v>
      </c>
      <c r="V850" s="33">
        <f>Inventory[[#This Row],[Total Price GBP]]*Inventory[[#This Row],[Quantity]]</f>
        <v>0</v>
      </c>
      <c r="W850" s="33">
        <f>Inventory[[#This Row],[Total Cost GBP]]/EURtoGBP</f>
        <v>0</v>
      </c>
      <c r="X850" s="33">
        <f>Inventory[[#This Row],[Total Cost GBP]]/USDtoGBP</f>
        <v>0</v>
      </c>
      <c r="Y850" s="33">
        <f>Inventory[[#This Row],[Total Cost GBP]]/CADtoGBP</f>
        <v>0</v>
      </c>
      <c r="Z850" s="33">
        <f>Inventory[[#This Row],[Total Cost GBP]]*AUDtoGBP</f>
        <v>0</v>
      </c>
      <c r="AA850" s="33"/>
      <c r="AB850" s="33"/>
    </row>
    <row r="851" spans="1:28" x14ac:dyDescent="0.25">
      <c r="A851" t="s">
        <v>2083</v>
      </c>
      <c r="B851" t="s">
        <v>2084</v>
      </c>
      <c r="C851" t="s">
        <v>114</v>
      </c>
      <c r="D851" t="s">
        <v>2085</v>
      </c>
      <c r="E851">
        <v>6.01</v>
      </c>
      <c r="F851" t="s">
        <v>116</v>
      </c>
      <c r="G851" t="s">
        <v>1450</v>
      </c>
      <c r="H851">
        <v>8.0244626025591863</v>
      </c>
      <c r="I851" t="str">
        <f>IF(Inventory[[#This Row],[METAL]] = "925 Silver",  "7113.11.00"," 7113.19.00")</f>
        <v>7113.11.00</v>
      </c>
      <c r="J851" t="str">
        <f>IF(Inventory[[#This Row],[METAL]]= "925 Silver", "7113.11.10.00"," 7113.19.10.00")</f>
        <v>7113.11.10.00</v>
      </c>
      <c r="K851" t="str">
        <f>IF(Inventory[[#This Row],[METAL]] = "925 Silver",  "7113.11.00"," 7113.19.00")</f>
        <v>7113.11.00</v>
      </c>
      <c r="L851" s="106" t="str">
        <f>PROPER(Inventory[[#This Row],[METAL]] &amp; " " &amp; Inventory[[#This Row],[Item Type]])</f>
        <v>925 Silver Pendant</v>
      </c>
      <c r="M851" s="106" t="str">
        <f>IFERROR(VLOOKUP(Inventory[[#This Row],[Short Description]],Map!$G$12:$H$32,2,FALSE), IF(F850 = "925 Silver", "7113.11.10.00", "7113.19.29.00"))</f>
        <v>7113.11.10.00</v>
      </c>
      <c r="N851" s="106" t="str">
        <f>Inventory[[#This Row],[ASIN]] &amp; " " &amp; Inventory[[#This Row],[Short Description]]</f>
        <v>B08MFP1L2H Engraved Viking Axe/Cross Pendant</v>
      </c>
      <c r="O851" s="33">
        <f>Inventory[[#This Row],[Total Price GBP]]/ EURtoGBP</f>
        <v>9.1087189644982338</v>
      </c>
      <c r="P851" s="33">
        <f>Inventory[[#This Row],[Total Price GBP]]/USDtoGBP</f>
        <v>11.000205080254354</v>
      </c>
      <c r="Q851" s="33">
        <f>Inventory[[#This Row],[Total Price GBP]]/ CADtoGBP</f>
        <v>14.080894854837195</v>
      </c>
      <c r="R851" s="33">
        <f>Inventory[[#This Row],[Total Price GBP]]/AUDtoGBP</f>
        <v>14.412785765067868</v>
      </c>
      <c r="S851" s="33">
        <f>IFERROR(VLOOKUP(Inventory[[#This Row],[Assigned Item SKU]],skuQuantity[#All],2,FALSE),0)</f>
        <v>0</v>
      </c>
      <c r="T851" s="33" t="str">
        <f>PROPER(Inventory[[#This Row],[METAL]] &amp; " " &amp; Inventory[[#This Row],[Item Type]])</f>
        <v>925 Silver Pendant</v>
      </c>
      <c r="U851" s="33">
        <f>Inventory[[#This Row],[Quantity]]*Inventory[[#This Row],[Weight (g)]]</f>
        <v>0</v>
      </c>
      <c r="V851" s="33">
        <f>Inventory[[#This Row],[Total Price GBP]]*Inventory[[#This Row],[Quantity]]</f>
        <v>0</v>
      </c>
      <c r="W851" s="33">
        <f>Inventory[[#This Row],[Total Cost GBP]]/EURtoGBP</f>
        <v>0</v>
      </c>
      <c r="X851" s="33">
        <f>Inventory[[#This Row],[Total Cost GBP]]/USDtoGBP</f>
        <v>0</v>
      </c>
      <c r="Y851" s="33">
        <f>Inventory[[#This Row],[Total Cost GBP]]/CADtoGBP</f>
        <v>0</v>
      </c>
      <c r="Z851" s="33">
        <f>Inventory[[#This Row],[Total Cost GBP]]*AUDtoGBP</f>
        <v>0</v>
      </c>
      <c r="AA851" s="33"/>
      <c r="AB851" s="33"/>
    </row>
    <row r="852" spans="1:28" x14ac:dyDescent="0.25">
      <c r="A852" t="s">
        <v>2086</v>
      </c>
      <c r="B852" t="s">
        <v>2087</v>
      </c>
      <c r="C852" t="s">
        <v>114</v>
      </c>
      <c r="D852" t="s">
        <v>2088</v>
      </c>
      <c r="E852">
        <v>7.42</v>
      </c>
      <c r="F852" t="s">
        <v>116</v>
      </c>
      <c r="G852" t="s">
        <v>1450</v>
      </c>
      <c r="H852">
        <v>9.6063758654710245</v>
      </c>
      <c r="I852" t="str">
        <f>IF(Inventory[[#This Row],[METAL]] = "925 Silver",  "7113.11.00"," 7113.19.00")</f>
        <v>7113.11.00</v>
      </c>
      <c r="J852" t="str">
        <f>IF(Inventory[[#This Row],[METAL]]= "925 Silver", "7113.11.10.00"," 7113.19.10.00")</f>
        <v>7113.11.10.00</v>
      </c>
      <c r="K852" t="str">
        <f>IF(Inventory[[#This Row],[METAL]] = "925 Silver",  "7113.11.00"," 7113.19.00")</f>
        <v>7113.11.00</v>
      </c>
      <c r="L852" s="106" t="str">
        <f>PROPER(Inventory[[#This Row],[METAL]] &amp; " " &amp; Inventory[[#This Row],[Item Type]])</f>
        <v>925 Silver Pendant</v>
      </c>
      <c r="M852" s="106" t="str">
        <f>IFERROR(VLOOKUP(Inventory[[#This Row],[Short Description]],Map!$G$12:$H$32,2,FALSE), IF(F851 = "925 Silver", "7113.11.10.00", "7113.19.29.00"))</f>
        <v>7113.11.10.00</v>
      </c>
      <c r="N852" s="106" t="str">
        <f>Inventory[[#This Row],[ASIN]] &amp; " " &amp; Inventory[[#This Row],[Short Description]]</f>
        <v>B08MFN64Q6 Hammered Cross Pendant</v>
      </c>
      <c r="O852" s="33">
        <f>Inventory[[#This Row],[Total Price GBP]]/ EURtoGBP</f>
        <v>10.904378568355185</v>
      </c>
      <c r="P852" s="33">
        <f>Inventory[[#This Row],[Total Price GBP]]/USDtoGBP</f>
        <v>13.168745351805354</v>
      </c>
      <c r="Q852" s="33">
        <f>Inventory[[#This Row],[Total Price GBP]]/ CADtoGBP</f>
        <v>16.856751062009263</v>
      </c>
      <c r="R852" s="33">
        <f>Inventory[[#This Row],[Total Price GBP]]/AUDtoGBP</f>
        <v>17.254069734663094</v>
      </c>
      <c r="S852" s="33">
        <f>IFERROR(VLOOKUP(Inventory[[#This Row],[Assigned Item SKU]],skuQuantity[#All],2,FALSE),0)</f>
        <v>0</v>
      </c>
      <c r="T852" s="33" t="str">
        <f>PROPER(Inventory[[#This Row],[METAL]] &amp; " " &amp; Inventory[[#This Row],[Item Type]])</f>
        <v>925 Silver Pendant</v>
      </c>
      <c r="U852" s="33">
        <f>Inventory[[#This Row],[Quantity]]*Inventory[[#This Row],[Weight (g)]]</f>
        <v>0</v>
      </c>
      <c r="V852" s="33">
        <f>Inventory[[#This Row],[Total Price GBP]]*Inventory[[#This Row],[Quantity]]</f>
        <v>0</v>
      </c>
      <c r="W852" s="33">
        <f>Inventory[[#This Row],[Total Cost GBP]]/EURtoGBP</f>
        <v>0</v>
      </c>
      <c r="X852" s="33">
        <f>Inventory[[#This Row],[Total Cost GBP]]/USDtoGBP</f>
        <v>0</v>
      </c>
      <c r="Y852" s="33">
        <f>Inventory[[#This Row],[Total Cost GBP]]/CADtoGBP</f>
        <v>0</v>
      </c>
      <c r="Z852" s="33">
        <f>Inventory[[#This Row],[Total Cost GBP]]*AUDtoGBP</f>
        <v>0</v>
      </c>
      <c r="AA852" s="33"/>
      <c r="AB852" s="33"/>
    </row>
    <row r="853" spans="1:28" x14ac:dyDescent="0.25">
      <c r="A853" t="s">
        <v>2089</v>
      </c>
      <c r="B853" t="s">
        <v>2090</v>
      </c>
      <c r="C853" t="s">
        <v>114</v>
      </c>
      <c r="D853" t="s">
        <v>2091</v>
      </c>
      <c r="E853">
        <v>2.7</v>
      </c>
      <c r="F853" t="s">
        <v>116</v>
      </c>
      <c r="G853" t="s">
        <v>1450</v>
      </c>
      <c r="H853">
        <v>3.9277128704028903</v>
      </c>
      <c r="I853" t="str">
        <f>IF(Inventory[[#This Row],[METAL]] = "925 Silver",  "7113.11.00"," 7113.19.00")</f>
        <v>7113.11.00</v>
      </c>
      <c r="J853" t="str">
        <f>IF(Inventory[[#This Row],[METAL]]= "925 Silver", "7113.11.10.00"," 7113.19.10.00")</f>
        <v>7113.11.10.00</v>
      </c>
      <c r="K853" t="str">
        <f>IF(Inventory[[#This Row],[METAL]] = "925 Silver",  "7113.11.00"," 7113.19.00")</f>
        <v>7113.11.00</v>
      </c>
      <c r="L853" s="106" t="str">
        <f>PROPER(Inventory[[#This Row],[METAL]] &amp; " " &amp; Inventory[[#This Row],[Item Type]])</f>
        <v>925 Silver Pendant</v>
      </c>
      <c r="M853" s="106" t="str">
        <f>IFERROR(VLOOKUP(Inventory[[#This Row],[Short Description]],Map!$G$12:$H$32,2,FALSE), IF(F852 = "925 Silver", "7113.11.10.00", "7113.19.29.00"))</f>
        <v>7113.11.10.00</v>
      </c>
      <c r="N853" s="106" t="str">
        <f>Inventory[[#This Row],[ASIN]] &amp; " " &amp; Inventory[[#This Row],[Short Description]]</f>
        <v>B08MFQ5FVJ Engraved Cross with Knot Pendant</v>
      </c>
      <c r="O853" s="33">
        <f>Inventory[[#This Row],[Total Price GBP]]/ EURtoGBP</f>
        <v>4.4584210160481863</v>
      </c>
      <c r="P853" s="33">
        <f>Inventory[[#This Row],[Total Price GBP]]/USDtoGBP</f>
        <v>5.3842418129043317</v>
      </c>
      <c r="Q853" s="33">
        <f>Inventory[[#This Row],[Total Price GBP]]/ CADtoGBP</f>
        <v>6.8921390362633908</v>
      </c>
      <c r="R853" s="33">
        <f>Inventory[[#This Row],[Total Price GBP]]/AUDtoGBP</f>
        <v>7.0545888181674155</v>
      </c>
      <c r="S853" s="33">
        <f>IFERROR(VLOOKUP(Inventory[[#This Row],[Assigned Item SKU]],skuQuantity[#All],2,FALSE),0)</f>
        <v>0</v>
      </c>
      <c r="T853" s="33" t="str">
        <f>PROPER(Inventory[[#This Row],[METAL]] &amp; " " &amp; Inventory[[#This Row],[Item Type]])</f>
        <v>925 Silver Pendant</v>
      </c>
      <c r="U853" s="33">
        <f>Inventory[[#This Row],[Quantity]]*Inventory[[#This Row],[Weight (g)]]</f>
        <v>0</v>
      </c>
      <c r="V853" s="33">
        <f>Inventory[[#This Row],[Total Price GBP]]*Inventory[[#This Row],[Quantity]]</f>
        <v>0</v>
      </c>
      <c r="W853" s="33">
        <f>Inventory[[#This Row],[Total Cost GBP]]/EURtoGBP</f>
        <v>0</v>
      </c>
      <c r="X853" s="33">
        <f>Inventory[[#This Row],[Total Cost GBP]]/USDtoGBP</f>
        <v>0</v>
      </c>
      <c r="Y853" s="33">
        <f>Inventory[[#This Row],[Total Cost GBP]]/CADtoGBP</f>
        <v>0</v>
      </c>
      <c r="Z853" s="33">
        <f>Inventory[[#This Row],[Total Cost GBP]]*AUDtoGBP</f>
        <v>0</v>
      </c>
      <c r="AA853" s="33"/>
      <c r="AB853" s="33"/>
    </row>
    <row r="854" spans="1:28" x14ac:dyDescent="0.25">
      <c r="A854" t="s">
        <v>2092</v>
      </c>
      <c r="B854" t="s">
        <v>2093</v>
      </c>
      <c r="C854" t="s">
        <v>114</v>
      </c>
      <c r="D854" t="s">
        <v>2028</v>
      </c>
      <c r="E854">
        <v>5.23</v>
      </c>
      <c r="F854" t="s">
        <v>116</v>
      </c>
      <c r="G854" t="s">
        <v>1450</v>
      </c>
      <c r="H854">
        <v>7.4565963030523763</v>
      </c>
      <c r="I854" t="str">
        <f>IF(Inventory[[#This Row],[METAL]] = "925 Silver",  "7113.11.00"," 7113.19.00")</f>
        <v>7113.11.00</v>
      </c>
      <c r="J854" t="str">
        <f>IF(Inventory[[#This Row],[METAL]]= "925 Silver", "7113.11.10.00"," 7113.19.10.00")</f>
        <v>7113.11.10.00</v>
      </c>
      <c r="K854" t="str">
        <f>IF(Inventory[[#This Row],[METAL]] = "925 Silver",  "7113.11.00"," 7113.19.00")</f>
        <v>7113.11.00</v>
      </c>
      <c r="L854" s="106" t="str">
        <f>PROPER(Inventory[[#This Row],[METAL]] &amp; " " &amp; Inventory[[#This Row],[Item Type]])</f>
        <v>925 Silver Pendant</v>
      </c>
      <c r="M854" s="106" t="str">
        <f>IFERROR(VLOOKUP(Inventory[[#This Row],[Short Description]],Map!$G$12:$H$32,2,FALSE), IF(F853 = "925 Silver", "7113.11.10.00", "7113.19.29.00"))</f>
        <v>7113.11.10.00</v>
      </c>
      <c r="N854" s="106" t="str">
        <f>Inventory[[#This Row],[ASIN]] &amp; " " &amp; Inventory[[#This Row],[Short Description]]</f>
        <v>B08MFQYKCR Cross with Jesus Christ Pendant</v>
      </c>
      <c r="O854" s="33">
        <f>Inventory[[#This Row],[Total Price GBP]]/ EURtoGBP</f>
        <v>8.4641232092675374</v>
      </c>
      <c r="P854" s="33">
        <f>Inventory[[#This Row],[Total Price GBP]]/USDtoGBP</f>
        <v>10.221754726364257</v>
      </c>
      <c r="Q854" s="33">
        <f>Inventory[[#This Row],[Total Price GBP]]/ CADtoGBP</f>
        <v>13.084433652262614</v>
      </c>
      <c r="R854" s="33">
        <f>Inventory[[#This Row],[Total Price GBP]]/AUDtoGBP</f>
        <v>13.392837673418306</v>
      </c>
      <c r="S854" s="33">
        <f>IFERROR(VLOOKUP(Inventory[[#This Row],[Assigned Item SKU]],skuQuantity[#All],2,FALSE),0)</f>
        <v>0</v>
      </c>
      <c r="T854" s="33" t="str">
        <f>PROPER(Inventory[[#This Row],[METAL]] &amp; " " &amp; Inventory[[#This Row],[Item Type]])</f>
        <v>925 Silver Pendant</v>
      </c>
      <c r="U854" s="33">
        <f>Inventory[[#This Row],[Quantity]]*Inventory[[#This Row],[Weight (g)]]</f>
        <v>0</v>
      </c>
      <c r="V854" s="33">
        <f>Inventory[[#This Row],[Total Price GBP]]*Inventory[[#This Row],[Quantity]]</f>
        <v>0</v>
      </c>
      <c r="W854" s="33">
        <f>Inventory[[#This Row],[Total Cost GBP]]/EURtoGBP</f>
        <v>0</v>
      </c>
      <c r="X854" s="33">
        <f>Inventory[[#This Row],[Total Cost GBP]]/USDtoGBP</f>
        <v>0</v>
      </c>
      <c r="Y854" s="33">
        <f>Inventory[[#This Row],[Total Cost GBP]]/CADtoGBP</f>
        <v>0</v>
      </c>
      <c r="Z854" s="33">
        <f>Inventory[[#This Row],[Total Cost GBP]]*AUDtoGBP</f>
        <v>0</v>
      </c>
      <c r="AA854" s="33"/>
      <c r="AB854" s="33"/>
    </row>
    <row r="855" spans="1:28" x14ac:dyDescent="0.25">
      <c r="A855" t="s">
        <v>2094</v>
      </c>
      <c r="B855" t="s">
        <v>2095</v>
      </c>
      <c r="C855" t="s">
        <v>114</v>
      </c>
      <c r="D855" t="s">
        <v>2096</v>
      </c>
      <c r="E855">
        <v>1.35</v>
      </c>
      <c r="F855" t="s">
        <v>116</v>
      </c>
      <c r="G855" t="s">
        <v>1309</v>
      </c>
      <c r="H855">
        <v>3.9682747489390913</v>
      </c>
      <c r="I855" t="str">
        <f>IF(Inventory[[#This Row],[METAL]] = "925 Silver",  "7113.11.00"," 7113.19.00")</f>
        <v>7113.11.00</v>
      </c>
      <c r="J855" t="str">
        <f>IF(Inventory[[#This Row],[METAL]]= "925 Silver", "7113.11.10.00"," 7113.19.10.00")</f>
        <v>7113.11.10.00</v>
      </c>
      <c r="K855" t="str">
        <f>IF(Inventory[[#This Row],[METAL]] = "925 Silver",  "7113.11.00"," 7113.19.00")</f>
        <v>7113.11.00</v>
      </c>
      <c r="L855" s="106" t="str">
        <f>PROPER(Inventory[[#This Row],[METAL]] &amp; " " &amp; Inventory[[#This Row],[Item Type]])</f>
        <v>925 Silver Earrings</v>
      </c>
      <c r="M855" s="106" t="str">
        <f>IFERROR(VLOOKUP(Inventory[[#This Row],[Short Description]],Map!$G$12:$H$32,2,FALSE), IF(F854 = "925 Silver", "7113.11.10.00", "7113.19.29.00"))</f>
        <v>7113.11.10.00</v>
      </c>
      <c r="N855" s="106" t="str">
        <f>Inventory[[#This Row],[ASIN]] &amp; " " &amp; Inventory[[#This Row],[Short Description]]</f>
        <v>B08J88JZ2Q Rose Gold Plated Small Thick Heart Studs</v>
      </c>
      <c r="O855" s="33">
        <f>Inventory[[#This Row],[Total Price GBP]]/ EURtoGBP</f>
        <v>4.504463569993236</v>
      </c>
      <c r="P855" s="33">
        <f>Inventory[[#This Row],[Total Price GBP]]/USDtoGBP</f>
        <v>5.4398454096107676</v>
      </c>
      <c r="Q855" s="33">
        <f>Inventory[[#This Row],[Total Price GBP]]/ CADtoGBP</f>
        <v>6.9633148364472905</v>
      </c>
      <c r="R855" s="33">
        <f>Inventory[[#This Row],[Total Price GBP]]/AUDtoGBP</f>
        <v>7.1274422532852411</v>
      </c>
      <c r="S855" s="33">
        <f>IFERROR(VLOOKUP(Inventory[[#This Row],[Assigned Item SKU]],skuQuantity[#All],2,FALSE),0)</f>
        <v>0</v>
      </c>
      <c r="T855" s="33" t="str">
        <f>PROPER(Inventory[[#This Row],[METAL]] &amp; " " &amp; Inventory[[#This Row],[Item Type]])</f>
        <v>925 Silver Earrings</v>
      </c>
      <c r="U855" s="33">
        <f>Inventory[[#This Row],[Quantity]]*Inventory[[#This Row],[Weight (g)]]</f>
        <v>0</v>
      </c>
      <c r="V855" s="33">
        <f>Inventory[[#This Row],[Total Price GBP]]*Inventory[[#This Row],[Quantity]]</f>
        <v>0</v>
      </c>
      <c r="W855" s="33">
        <f>Inventory[[#This Row],[Total Cost GBP]]/EURtoGBP</f>
        <v>0</v>
      </c>
      <c r="X855" s="33">
        <f>Inventory[[#This Row],[Total Cost GBP]]/USDtoGBP</f>
        <v>0</v>
      </c>
      <c r="Y855" s="33">
        <f>Inventory[[#This Row],[Total Cost GBP]]/CADtoGBP</f>
        <v>0</v>
      </c>
      <c r="Z855" s="33">
        <f>Inventory[[#This Row],[Total Cost GBP]]*AUDtoGBP</f>
        <v>0</v>
      </c>
      <c r="AA855" s="33"/>
      <c r="AB855" s="33"/>
    </row>
    <row r="856" spans="1:28" x14ac:dyDescent="0.25">
      <c r="A856" t="s">
        <v>2097</v>
      </c>
      <c r="B856" t="s">
        <v>2098</v>
      </c>
      <c r="C856" t="s">
        <v>114</v>
      </c>
      <c r="D856" t="s">
        <v>2099</v>
      </c>
      <c r="E856">
        <v>1.35</v>
      </c>
      <c r="F856" t="s">
        <v>116</v>
      </c>
      <c r="G856" t="s">
        <v>1309</v>
      </c>
      <c r="H856">
        <v>2.7108565143168621</v>
      </c>
      <c r="I856" t="str">
        <f>IF(Inventory[[#This Row],[METAL]] = "925 Silver",  "7113.11.00"," 7113.19.00")</f>
        <v>7113.11.00</v>
      </c>
      <c r="J856" t="str">
        <f>IF(Inventory[[#This Row],[METAL]]= "925 Silver", "7113.11.10.00"," 7113.19.10.00")</f>
        <v>7113.11.10.00</v>
      </c>
      <c r="K856" t="str">
        <f>IF(Inventory[[#This Row],[METAL]] = "925 Silver",  "7113.11.00"," 7113.19.00")</f>
        <v>7113.11.00</v>
      </c>
      <c r="L856" s="106" t="str">
        <f>PROPER(Inventory[[#This Row],[METAL]] &amp; " " &amp; Inventory[[#This Row],[Item Type]])</f>
        <v>925 Silver Earrings</v>
      </c>
      <c r="M856" s="106" t="str">
        <f>IFERROR(VLOOKUP(Inventory[[#This Row],[Short Description]],Map!$G$12:$H$32,2,FALSE), IF(F855 = "925 Silver", "7113.11.10.00", "7113.19.29.00"))</f>
        <v>7113.11.10.00</v>
      </c>
      <c r="N856" s="106" t="str">
        <f>Inventory[[#This Row],[ASIN]] &amp; " " &amp; Inventory[[#This Row],[Short Description]]</f>
        <v>B08J8BHNF6 Small Thick Heart Studs</v>
      </c>
      <c r="O856" s="33">
        <f>Inventory[[#This Row],[Total Price GBP]]/ EURtoGBP</f>
        <v>3.0771443976966872</v>
      </c>
      <c r="P856" s="33">
        <f>Inventory[[#This Row],[Total Price GBP]]/USDtoGBP</f>
        <v>3.716133911711256</v>
      </c>
      <c r="Q856" s="33">
        <f>Inventory[[#This Row],[Total Price GBP]]/ CADtoGBP</f>
        <v>4.75686503074642</v>
      </c>
      <c r="R856" s="33">
        <f>Inventory[[#This Row],[Total Price GBP]]/AUDtoGBP</f>
        <v>4.8689857646326278</v>
      </c>
      <c r="S856" s="33">
        <f>IFERROR(VLOOKUP(Inventory[[#This Row],[Assigned Item SKU]],skuQuantity[#All],2,FALSE),0)</f>
        <v>0</v>
      </c>
      <c r="T856" s="33" t="str">
        <f>PROPER(Inventory[[#This Row],[METAL]] &amp; " " &amp; Inventory[[#This Row],[Item Type]])</f>
        <v>925 Silver Earrings</v>
      </c>
      <c r="U856" s="33">
        <f>Inventory[[#This Row],[Quantity]]*Inventory[[#This Row],[Weight (g)]]</f>
        <v>0</v>
      </c>
      <c r="V856" s="33">
        <f>Inventory[[#This Row],[Total Price GBP]]*Inventory[[#This Row],[Quantity]]</f>
        <v>0</v>
      </c>
      <c r="W856" s="33">
        <f>Inventory[[#This Row],[Total Cost GBP]]/EURtoGBP</f>
        <v>0</v>
      </c>
      <c r="X856" s="33">
        <f>Inventory[[#This Row],[Total Cost GBP]]/USDtoGBP</f>
        <v>0</v>
      </c>
      <c r="Y856" s="33">
        <f>Inventory[[#This Row],[Total Cost GBP]]/CADtoGBP</f>
        <v>0</v>
      </c>
      <c r="Z856" s="33">
        <f>Inventory[[#This Row],[Total Cost GBP]]*AUDtoGBP</f>
        <v>0</v>
      </c>
      <c r="AA856" s="33"/>
      <c r="AB856" s="33"/>
    </row>
    <row r="857" spans="1:28" x14ac:dyDescent="0.25">
      <c r="A857" t="s">
        <v>2100</v>
      </c>
      <c r="B857" t="s">
        <v>2101</v>
      </c>
      <c r="C857" t="s">
        <v>114</v>
      </c>
      <c r="D857" t="s">
        <v>2102</v>
      </c>
      <c r="E857">
        <v>1.35</v>
      </c>
      <c r="F857" t="s">
        <v>116</v>
      </c>
      <c r="G857" t="s">
        <v>1309</v>
      </c>
      <c r="H857">
        <v>3.765465356258086</v>
      </c>
      <c r="I857" t="str">
        <f>IF(Inventory[[#This Row],[METAL]] = "925 Silver",  "7113.11.00"," 7113.19.00")</f>
        <v>7113.11.00</v>
      </c>
      <c r="J857" t="str">
        <f>IF(Inventory[[#This Row],[METAL]]= "925 Silver", "7113.11.10.00"," 7113.19.10.00")</f>
        <v>7113.11.10.00</v>
      </c>
      <c r="K857" t="str">
        <f>IF(Inventory[[#This Row],[METAL]] = "925 Silver",  "7113.11.00"," 7113.19.00")</f>
        <v>7113.11.00</v>
      </c>
      <c r="L857" s="106" t="str">
        <f>PROPER(Inventory[[#This Row],[METAL]] &amp; " " &amp; Inventory[[#This Row],[Item Type]])</f>
        <v>925 Silver Earrings</v>
      </c>
      <c r="M857" s="106" t="str">
        <f>IFERROR(VLOOKUP(Inventory[[#This Row],[Short Description]],Map!$G$12:$H$32,2,FALSE), IF(F856 = "925 Silver", "7113.11.10.00", "7113.19.29.00"))</f>
        <v>7113.11.10.00</v>
      </c>
      <c r="N857" s="106" t="str">
        <f>Inventory[[#This Row],[ASIN]] &amp; " " &amp; Inventory[[#This Row],[Short Description]]</f>
        <v>B08J889B27 Yellow Gold Plated Small Thick Heart Studs</v>
      </c>
      <c r="O857" s="33">
        <f>Inventory[[#This Row],[Total Price GBP]]/ EURtoGBP</f>
        <v>4.2742508002679855</v>
      </c>
      <c r="P857" s="33">
        <f>Inventory[[#This Row],[Total Price GBP]]/USDtoGBP</f>
        <v>5.1618274260785872</v>
      </c>
      <c r="Q857" s="33">
        <f>Inventory[[#This Row],[Total Price GBP]]/ CADtoGBP</f>
        <v>6.6074358355277942</v>
      </c>
      <c r="R857" s="33">
        <f>Inventory[[#This Row],[Total Price GBP]]/AUDtoGBP</f>
        <v>6.7631750776961095</v>
      </c>
      <c r="S857" s="33">
        <f>IFERROR(VLOOKUP(Inventory[[#This Row],[Assigned Item SKU]],skuQuantity[#All],2,FALSE),0)</f>
        <v>0</v>
      </c>
      <c r="T857" s="33" t="str">
        <f>PROPER(Inventory[[#This Row],[METAL]] &amp; " " &amp; Inventory[[#This Row],[Item Type]])</f>
        <v>925 Silver Earrings</v>
      </c>
      <c r="U857" s="33">
        <f>Inventory[[#This Row],[Quantity]]*Inventory[[#This Row],[Weight (g)]]</f>
        <v>0</v>
      </c>
      <c r="V857" s="33">
        <f>Inventory[[#This Row],[Total Price GBP]]*Inventory[[#This Row],[Quantity]]</f>
        <v>0</v>
      </c>
      <c r="W857" s="33">
        <f>Inventory[[#This Row],[Total Cost GBP]]/EURtoGBP</f>
        <v>0</v>
      </c>
      <c r="X857" s="33">
        <f>Inventory[[#This Row],[Total Cost GBP]]/USDtoGBP</f>
        <v>0</v>
      </c>
      <c r="Y857" s="33">
        <f>Inventory[[#This Row],[Total Cost GBP]]/CADtoGBP</f>
        <v>0</v>
      </c>
      <c r="Z857" s="33">
        <f>Inventory[[#This Row],[Total Cost GBP]]*AUDtoGBP</f>
        <v>0</v>
      </c>
      <c r="AA857" s="33"/>
      <c r="AB857" s="33"/>
    </row>
    <row r="858" spans="1:28" x14ac:dyDescent="0.25">
      <c r="A858" t="s">
        <v>2103</v>
      </c>
      <c r="B858" t="s">
        <v>2104</v>
      </c>
      <c r="C858" t="s">
        <v>114</v>
      </c>
      <c r="D858" t="s">
        <v>2105</v>
      </c>
      <c r="E858">
        <v>5.03</v>
      </c>
      <c r="F858" t="s">
        <v>116</v>
      </c>
      <c r="G858" t="s">
        <v>1309</v>
      </c>
      <c r="H858">
        <v>10.498737193267448</v>
      </c>
      <c r="I858" t="str">
        <f>IF(Inventory[[#This Row],[METAL]] = "925 Silver",  "7113.11.00"," 7113.19.00")</f>
        <v>7113.11.00</v>
      </c>
      <c r="J858" t="str">
        <f>IF(Inventory[[#This Row],[METAL]]= "925 Silver", "7113.11.10.00"," 7113.19.10.00")</f>
        <v>7113.11.10.00</v>
      </c>
      <c r="K858" t="str">
        <f>IF(Inventory[[#This Row],[METAL]] = "925 Silver",  "7113.11.00"," 7113.19.00")</f>
        <v>7113.11.00</v>
      </c>
      <c r="L858" s="106" t="str">
        <f>PROPER(Inventory[[#This Row],[METAL]] &amp; " " &amp; Inventory[[#This Row],[Item Type]])</f>
        <v>925 Silver Earrings</v>
      </c>
      <c r="M858" s="106" t="str">
        <f>IFERROR(VLOOKUP(Inventory[[#This Row],[Short Description]],Map!$G$12:$H$32,2,FALSE), IF(F857 = "925 Silver", "7113.11.10.00", "7113.19.29.00"))</f>
        <v>7113.11.10.00</v>
      </c>
      <c r="N858" s="106" t="str">
        <f>Inventory[[#This Row],[ASIN]] &amp; " " &amp; Inventory[[#This Row],[Short Description]]</f>
        <v>B08P3J9956 Half Pave Half Openwork Hoops with Post Notch</v>
      </c>
      <c r="O858" s="33">
        <f>Inventory[[#This Row],[Total Price GBP]]/ EURtoGBP</f>
        <v>11.917314755146286</v>
      </c>
      <c r="P858" s="33">
        <f>Inventory[[#This Row],[Total Price GBP]]/USDtoGBP</f>
        <v>14.392024479346947</v>
      </c>
      <c r="Q858" s="33">
        <f>Inventory[[#This Row],[Total Price GBP]]/ CADtoGBP</f>
        <v>18.422618666055047</v>
      </c>
      <c r="R858" s="33">
        <f>Inventory[[#This Row],[Total Price GBP]]/AUDtoGBP</f>
        <v>18.856845307255277</v>
      </c>
      <c r="S858" s="33">
        <f>IFERROR(VLOOKUP(Inventory[[#This Row],[Assigned Item SKU]],skuQuantity[#All],2,FALSE),0)</f>
        <v>0</v>
      </c>
      <c r="T858" s="33" t="str">
        <f>PROPER(Inventory[[#This Row],[METAL]] &amp; " " &amp; Inventory[[#This Row],[Item Type]])</f>
        <v>925 Silver Earrings</v>
      </c>
      <c r="U858" s="33">
        <f>Inventory[[#This Row],[Quantity]]*Inventory[[#This Row],[Weight (g)]]</f>
        <v>0</v>
      </c>
      <c r="V858" s="33">
        <f>Inventory[[#This Row],[Total Price GBP]]*Inventory[[#This Row],[Quantity]]</f>
        <v>0</v>
      </c>
      <c r="W858" s="33">
        <f>Inventory[[#This Row],[Total Cost GBP]]/EURtoGBP</f>
        <v>0</v>
      </c>
      <c r="X858" s="33">
        <f>Inventory[[#This Row],[Total Cost GBP]]/USDtoGBP</f>
        <v>0</v>
      </c>
      <c r="Y858" s="33">
        <f>Inventory[[#This Row],[Total Cost GBP]]/CADtoGBP</f>
        <v>0</v>
      </c>
      <c r="Z858" s="33">
        <f>Inventory[[#This Row],[Total Cost GBP]]*AUDtoGBP</f>
        <v>0</v>
      </c>
      <c r="AA858" s="33"/>
      <c r="AB858" s="33"/>
    </row>
    <row r="859" spans="1:28" x14ac:dyDescent="0.25">
      <c r="A859" t="s">
        <v>2106</v>
      </c>
      <c r="B859" t="s">
        <v>2107</v>
      </c>
      <c r="C859" t="s">
        <v>114</v>
      </c>
      <c r="D859" t="s">
        <v>2108</v>
      </c>
      <c r="E859">
        <v>4.03</v>
      </c>
      <c r="F859" t="s">
        <v>116</v>
      </c>
      <c r="G859" t="s">
        <v>1309</v>
      </c>
      <c r="H859">
        <v>11.47222227813627</v>
      </c>
      <c r="I859" t="str">
        <f>IF(Inventory[[#This Row],[METAL]] = "925 Silver",  "7113.11.00"," 7113.19.00")</f>
        <v>7113.11.00</v>
      </c>
      <c r="J859" t="str">
        <f>IF(Inventory[[#This Row],[METAL]]= "925 Silver", "7113.11.10.00"," 7113.19.10.00")</f>
        <v>7113.11.10.00</v>
      </c>
      <c r="K859" t="str">
        <f>IF(Inventory[[#This Row],[METAL]] = "925 Silver",  "7113.11.00"," 7113.19.00")</f>
        <v>7113.11.00</v>
      </c>
      <c r="L859" s="106" t="str">
        <f>PROPER(Inventory[[#This Row],[METAL]] &amp; " " &amp; Inventory[[#This Row],[Item Type]])</f>
        <v>925 Silver Earrings</v>
      </c>
      <c r="M859" s="106" t="str">
        <f>IFERROR(VLOOKUP(Inventory[[#This Row],[Short Description]],Map!$G$12:$H$32,2,FALSE), IF(F858 = "925 Silver", "7113.11.10.00", "7113.19.29.00"))</f>
        <v>7113.11.10.00</v>
      </c>
      <c r="N859" s="106" t="str">
        <f>Inventory[[#This Row],[ASIN]] &amp; " " &amp; Inventory[[#This Row],[Short Description]]</f>
        <v>B08P3KYWMH Complete Pave Hoops with Post Notch</v>
      </c>
      <c r="O859" s="33">
        <f>Inventory[[#This Row],[Total Price GBP]]/ EURtoGBP</f>
        <v>13.022336049827485</v>
      </c>
      <c r="P859" s="33">
        <f>Inventory[[#This Row],[Total Price GBP]]/USDtoGBP</f>
        <v>15.726510800301405</v>
      </c>
      <c r="Q859" s="33">
        <f>Inventory[[#This Row],[Total Price GBP]]/ CADtoGBP</f>
        <v>20.130837870468621</v>
      </c>
      <c r="R859" s="33">
        <f>Inventory[[#This Row],[Total Price GBP]]/AUDtoGBP</f>
        <v>20.605327750083106</v>
      </c>
      <c r="S859" s="33">
        <f>IFERROR(VLOOKUP(Inventory[[#This Row],[Assigned Item SKU]],skuQuantity[#All],2,FALSE),0)</f>
        <v>0</v>
      </c>
      <c r="T859" s="33" t="str">
        <f>PROPER(Inventory[[#This Row],[METAL]] &amp; " " &amp; Inventory[[#This Row],[Item Type]])</f>
        <v>925 Silver Earrings</v>
      </c>
      <c r="U859" s="33">
        <f>Inventory[[#This Row],[Quantity]]*Inventory[[#This Row],[Weight (g)]]</f>
        <v>0</v>
      </c>
      <c r="V859" s="33">
        <f>Inventory[[#This Row],[Total Price GBP]]*Inventory[[#This Row],[Quantity]]</f>
        <v>0</v>
      </c>
      <c r="W859" s="33">
        <f>Inventory[[#This Row],[Total Cost GBP]]/EURtoGBP</f>
        <v>0</v>
      </c>
      <c r="X859" s="33">
        <f>Inventory[[#This Row],[Total Cost GBP]]/USDtoGBP</f>
        <v>0</v>
      </c>
      <c r="Y859" s="33">
        <f>Inventory[[#This Row],[Total Cost GBP]]/CADtoGBP</f>
        <v>0</v>
      </c>
      <c r="Z859" s="33">
        <f>Inventory[[#This Row],[Total Cost GBP]]*AUDtoGBP</f>
        <v>0</v>
      </c>
      <c r="AA859" s="33"/>
      <c r="AB859" s="33"/>
    </row>
    <row r="860" spans="1:28" x14ac:dyDescent="0.25">
      <c r="A860" t="s">
        <v>2109</v>
      </c>
      <c r="B860" t="s">
        <v>2110</v>
      </c>
      <c r="C860" t="s">
        <v>114</v>
      </c>
      <c r="D860" t="s">
        <v>2111</v>
      </c>
      <c r="E860">
        <v>2.56</v>
      </c>
      <c r="F860" t="s">
        <v>116</v>
      </c>
      <c r="G860" t="s">
        <v>1450</v>
      </c>
      <c r="H860">
        <v>3.5220940850408802</v>
      </c>
      <c r="I860" t="str">
        <f>IF(Inventory[[#This Row],[METAL]] = "925 Silver",  "7113.11.00"," 7113.19.00")</f>
        <v>7113.11.00</v>
      </c>
      <c r="J860" t="str">
        <f>IF(Inventory[[#This Row],[METAL]]= "925 Silver", "7113.11.10.00"," 7113.19.10.00")</f>
        <v>7113.11.10.00</v>
      </c>
      <c r="K860" t="str">
        <f>IF(Inventory[[#This Row],[METAL]] = "925 Silver",  "7113.11.00"," 7113.19.00")</f>
        <v>7113.11.00</v>
      </c>
      <c r="L860" s="106" t="str">
        <f>PROPER(Inventory[[#This Row],[METAL]] &amp; " " &amp; Inventory[[#This Row],[Item Type]])</f>
        <v>925 Silver Pendant</v>
      </c>
      <c r="M860" s="106" t="str">
        <f>IFERROR(VLOOKUP(Inventory[[#This Row],[Short Description]],Map!$G$12:$H$32,2,FALSE), IF(F859 = "925 Silver", "7113.11.10.00", "7113.19.29.00"))</f>
        <v>7113.11.10.00</v>
      </c>
      <c r="N860" s="106" t="str">
        <f>Inventory[[#This Row],[ASIN]] &amp; " " &amp; Inventory[[#This Row],[Short Description]]</f>
        <v>B08Z48GFWM Locket - Coin 2 Pictures</v>
      </c>
      <c r="O860" s="33">
        <f>Inventory[[#This Row],[Total Price GBP]]/ EURtoGBP</f>
        <v>3.9979954765976857</v>
      </c>
      <c r="P860" s="33">
        <f>Inventory[[#This Row],[Total Price GBP]]/USDtoGBP</f>
        <v>4.8282058458399719</v>
      </c>
      <c r="Q860" s="33">
        <f>Inventory[[#This Row],[Total Price GBP]]/ CADtoGBP</f>
        <v>6.180381034424399</v>
      </c>
      <c r="R860" s="33">
        <f>Inventory[[#This Row],[Total Price GBP]]/AUDtoGBP</f>
        <v>6.3260544669891514</v>
      </c>
      <c r="S860" s="33">
        <f>IFERROR(VLOOKUP(Inventory[[#This Row],[Assigned Item SKU]],skuQuantity[#All],2,FALSE),0)</f>
        <v>0</v>
      </c>
      <c r="T860" s="33" t="str">
        <f>PROPER(Inventory[[#This Row],[METAL]] &amp; " " &amp; Inventory[[#This Row],[Item Type]])</f>
        <v>925 Silver Pendant</v>
      </c>
      <c r="U860" s="33">
        <f>Inventory[[#This Row],[Quantity]]*Inventory[[#This Row],[Weight (g)]]</f>
        <v>0</v>
      </c>
      <c r="V860" s="33">
        <f>Inventory[[#This Row],[Total Price GBP]]*Inventory[[#This Row],[Quantity]]</f>
        <v>0</v>
      </c>
      <c r="W860" s="33">
        <f>Inventory[[#This Row],[Total Cost GBP]]/EURtoGBP</f>
        <v>0</v>
      </c>
      <c r="X860" s="33">
        <f>Inventory[[#This Row],[Total Cost GBP]]/USDtoGBP</f>
        <v>0</v>
      </c>
      <c r="Y860" s="33">
        <f>Inventory[[#This Row],[Total Cost GBP]]/CADtoGBP</f>
        <v>0</v>
      </c>
      <c r="Z860" s="33">
        <f>Inventory[[#This Row],[Total Cost GBP]]*AUDtoGBP</f>
        <v>0</v>
      </c>
      <c r="AA860" s="33"/>
      <c r="AB860" s="33"/>
    </row>
    <row r="861" spans="1:28" x14ac:dyDescent="0.25">
      <c r="A861" t="s">
        <v>2112</v>
      </c>
      <c r="B861" t="s">
        <v>2113</v>
      </c>
      <c r="C861" t="s">
        <v>114</v>
      </c>
      <c r="D861" t="s">
        <v>2114</v>
      </c>
      <c r="E861">
        <v>5.65</v>
      </c>
      <c r="F861" t="s">
        <v>116</v>
      </c>
      <c r="G861" t="s">
        <v>1450</v>
      </c>
      <c r="H861">
        <v>12.161774213251684</v>
      </c>
      <c r="I861" t="str">
        <f>IF(Inventory[[#This Row],[METAL]] = "925 Silver",  "7113.11.00"," 7113.19.00")</f>
        <v>7113.11.00</v>
      </c>
      <c r="J861" t="str">
        <f>IF(Inventory[[#This Row],[METAL]]= "925 Silver", "7113.11.10.00"," 7113.19.10.00")</f>
        <v>7113.11.10.00</v>
      </c>
      <c r="K861" t="str">
        <f>IF(Inventory[[#This Row],[METAL]] = "925 Silver",  "7113.11.00"," 7113.19.00")</f>
        <v>7113.11.00</v>
      </c>
      <c r="L861" s="106" t="str">
        <f>PROPER(Inventory[[#This Row],[METAL]] &amp; " " &amp; Inventory[[#This Row],[Item Type]])</f>
        <v>925 Silver Pendant</v>
      </c>
      <c r="M861" s="106" t="str">
        <f>IFERROR(VLOOKUP(Inventory[[#This Row],[Short Description]],Map!$G$12:$H$32,2,FALSE), IF(F860 = "925 Silver", "7113.11.10.00", "7113.19.29.00"))</f>
        <v>7113.11.10.00</v>
      </c>
      <c r="N861" s="106" t="str">
        <f>Inventory[[#This Row],[ASIN]] &amp; " " &amp; Inventory[[#This Row],[Short Description]]</f>
        <v>B08Z4BFXWM Locket - Heart 4 Pictures</v>
      </c>
      <c r="O861" s="33">
        <f>Inventory[[#This Row],[Total Price GBP]]/ EURtoGBP</f>
        <v>13.805059466893333</v>
      </c>
      <c r="P861" s="33">
        <f>Inventory[[#This Row],[Total Price GBP]]/USDtoGBP</f>
        <v>16.671771944310812</v>
      </c>
      <c r="Q861" s="33">
        <f>Inventory[[#This Row],[Total Price GBP]]/ CADtoGBP</f>
        <v>21.340826473594902</v>
      </c>
      <c r="R861" s="33">
        <f>Inventory[[#This Row],[Total Price GBP]]/AUDtoGBP</f>
        <v>21.843836147086147</v>
      </c>
      <c r="S861" s="33">
        <f>IFERROR(VLOOKUP(Inventory[[#This Row],[Assigned Item SKU]],skuQuantity[#All],2,FALSE),0)</f>
        <v>0</v>
      </c>
      <c r="T861" s="33" t="str">
        <f>PROPER(Inventory[[#This Row],[METAL]] &amp; " " &amp; Inventory[[#This Row],[Item Type]])</f>
        <v>925 Silver Pendant</v>
      </c>
      <c r="U861" s="33">
        <f>Inventory[[#This Row],[Quantity]]*Inventory[[#This Row],[Weight (g)]]</f>
        <v>0</v>
      </c>
      <c r="V861" s="33">
        <f>Inventory[[#This Row],[Total Price GBP]]*Inventory[[#This Row],[Quantity]]</f>
        <v>0</v>
      </c>
      <c r="W861" s="33">
        <f>Inventory[[#This Row],[Total Cost GBP]]/EURtoGBP</f>
        <v>0</v>
      </c>
      <c r="X861" s="33">
        <f>Inventory[[#This Row],[Total Cost GBP]]/USDtoGBP</f>
        <v>0</v>
      </c>
      <c r="Y861" s="33">
        <f>Inventory[[#This Row],[Total Cost GBP]]/CADtoGBP</f>
        <v>0</v>
      </c>
      <c r="Z861" s="33">
        <f>Inventory[[#This Row],[Total Cost GBP]]*AUDtoGBP</f>
        <v>0</v>
      </c>
      <c r="AA861" s="33"/>
      <c r="AB861" s="33"/>
    </row>
    <row r="862" spans="1:28" x14ac:dyDescent="0.25">
      <c r="A862" t="s">
        <v>2115</v>
      </c>
      <c r="B862" t="s">
        <v>2116</v>
      </c>
      <c r="C862" t="s">
        <v>114</v>
      </c>
      <c r="D862" t="s">
        <v>2117</v>
      </c>
      <c r="E862">
        <v>6.54</v>
      </c>
      <c r="F862" t="s">
        <v>116</v>
      </c>
      <c r="G862" t="s">
        <v>1450</v>
      </c>
      <c r="H862">
        <v>13.419192447873916</v>
      </c>
      <c r="I862" t="str">
        <f>IF(Inventory[[#This Row],[METAL]] = "925 Silver",  "7113.11.00"," 7113.19.00")</f>
        <v>7113.11.00</v>
      </c>
      <c r="J862" t="str">
        <f>IF(Inventory[[#This Row],[METAL]]= "925 Silver", "7113.11.10.00"," 7113.19.10.00")</f>
        <v>7113.11.10.00</v>
      </c>
      <c r="K862" t="str">
        <f>IF(Inventory[[#This Row],[METAL]] = "925 Silver",  "7113.11.00"," 7113.19.00")</f>
        <v>7113.11.00</v>
      </c>
      <c r="L862" s="106" t="str">
        <f>PROPER(Inventory[[#This Row],[METAL]] &amp; " " &amp; Inventory[[#This Row],[Item Type]])</f>
        <v>925 Silver Pendant</v>
      </c>
      <c r="M862" s="106" t="str">
        <f>IFERROR(VLOOKUP(Inventory[[#This Row],[Short Description]],Map!$G$12:$H$32,2,FALSE), IF(F861 = "925 Silver", "7113.11.10.00", "7113.19.29.00"))</f>
        <v>7113.11.10.00</v>
      </c>
      <c r="N862" s="106" t="str">
        <f>Inventory[[#This Row],[ASIN]] &amp; " " &amp; Inventory[[#This Row],[Short Description]]</f>
        <v>B08Z4B7LSJ Locket - Leaves Engraving 4 Pictures</v>
      </c>
      <c r="O862" s="33">
        <f>Inventory[[#This Row],[Total Price GBP]]/ EURtoGBP</f>
        <v>15.232378639189884</v>
      </c>
      <c r="P862" s="33">
        <f>Inventory[[#This Row],[Total Price GBP]]/USDtoGBP</f>
        <v>18.395483442210327</v>
      </c>
      <c r="Q862" s="33">
        <f>Inventory[[#This Row],[Total Price GBP]]/ CADtoGBP</f>
        <v>23.547276279295779</v>
      </c>
      <c r="R862" s="33">
        <f>Inventory[[#This Row],[Total Price GBP]]/AUDtoGBP</f>
        <v>24.102292635738767</v>
      </c>
      <c r="S862" s="33">
        <f>IFERROR(VLOOKUP(Inventory[[#This Row],[Assigned Item SKU]],skuQuantity[#All],2,FALSE),0)</f>
        <v>0</v>
      </c>
      <c r="T862" s="33" t="str">
        <f>PROPER(Inventory[[#This Row],[METAL]] &amp; " " &amp; Inventory[[#This Row],[Item Type]])</f>
        <v>925 Silver Pendant</v>
      </c>
      <c r="U862" s="33">
        <f>Inventory[[#This Row],[Quantity]]*Inventory[[#This Row],[Weight (g)]]</f>
        <v>0</v>
      </c>
      <c r="V862" s="33">
        <f>Inventory[[#This Row],[Total Price GBP]]*Inventory[[#This Row],[Quantity]]</f>
        <v>0</v>
      </c>
      <c r="W862" s="33">
        <f>Inventory[[#This Row],[Total Cost GBP]]/EURtoGBP</f>
        <v>0</v>
      </c>
      <c r="X862" s="33">
        <f>Inventory[[#This Row],[Total Cost GBP]]/USDtoGBP</f>
        <v>0</v>
      </c>
      <c r="Y862" s="33">
        <f>Inventory[[#This Row],[Total Cost GBP]]/CADtoGBP</f>
        <v>0</v>
      </c>
      <c r="Z862" s="33">
        <f>Inventory[[#This Row],[Total Cost GBP]]*AUDtoGBP</f>
        <v>0</v>
      </c>
      <c r="AA862" s="33"/>
      <c r="AB862" s="33"/>
    </row>
    <row r="863" spans="1:28" x14ac:dyDescent="0.25">
      <c r="A863" t="s">
        <v>2118</v>
      </c>
      <c r="B863" t="s">
        <v>2119</v>
      </c>
      <c r="C863" t="s">
        <v>113</v>
      </c>
      <c r="D863" t="s">
        <v>2120</v>
      </c>
      <c r="E863">
        <v>1.79</v>
      </c>
      <c r="F863" t="s">
        <v>116</v>
      </c>
      <c r="G863" t="s">
        <v>3295</v>
      </c>
      <c r="H863">
        <v>4.5945890500000006</v>
      </c>
      <c r="I863" t="str">
        <f>IF(Inventory[[#This Row],[METAL]] = "925 Silver",  "7113.11.00"," 7113.19.00")</f>
        <v>7113.11.00</v>
      </c>
      <c r="J863" t="str">
        <f>IF(Inventory[[#This Row],[METAL]]= "925 Silver", "7113.11.10.00"," 7113.19.10.00")</f>
        <v>7113.11.10.00</v>
      </c>
      <c r="K863" t="str">
        <f>IF(Inventory[[#This Row],[METAL]] = "925 Silver",  "7113.11.00"," 7113.19.00")</f>
        <v>7113.11.00</v>
      </c>
      <c r="L863" s="106" t="str">
        <f>PROPER(Inventory[[#This Row],[METAL]] &amp; " " &amp; Inventory[[#This Row],[Item Type]])</f>
        <v>925 Silver Chain With Pendants</v>
      </c>
      <c r="M863" s="106" t="str">
        <f>IFERROR(VLOOKUP(Inventory[[#This Row],[Short Description]],Map!$G$12:$H$32,2,FALSE), IF(F862 = "925 Silver", "7113.11.10.00", "7113.19.29.00"))</f>
        <v>7113.11.10.00</v>
      </c>
      <c r="N863" s="106" t="str">
        <f>Inventory[[#This Row],[ASIN]] &amp; " " &amp; Inventory[[#This Row],[Short Description]]</f>
        <v>Not listed Rolo Chain with Heart Shape Pendant with White Swarovski Crystals</v>
      </c>
      <c r="O863" s="33">
        <f>Inventory[[#This Row],[Total Price GBP]]/ EURtoGBP</f>
        <v>5.2154047550129699</v>
      </c>
      <c r="P863" s="33">
        <f>Inventory[[#This Row],[Total Price GBP]]/USDtoGBP</f>
        <v>6.2984182633454111</v>
      </c>
      <c r="Q863" s="33">
        <f>Inventory[[#This Row],[Total Price GBP]]/ CADtoGBP</f>
        <v>8.0623374447035623</v>
      </c>
      <c r="R863" s="33">
        <f>Inventory[[#This Row],[Total Price GBP]]/AUDtoGBP</f>
        <v>8.2523691536748327</v>
      </c>
      <c r="S863" s="33">
        <f>IFERROR(VLOOKUP(Inventory[[#This Row],[Assigned Item SKU]],skuQuantity[#All],2,FALSE),0)</f>
        <v>0</v>
      </c>
      <c r="T863" s="33" t="str">
        <f>PROPER(Inventory[[#This Row],[METAL]] &amp; " " &amp; Inventory[[#This Row],[Item Type]])</f>
        <v>925 Silver Chain With Pendants</v>
      </c>
      <c r="U863" s="33">
        <f>Inventory[[#This Row],[Quantity]]*Inventory[[#This Row],[Weight (g)]]</f>
        <v>0</v>
      </c>
      <c r="V863" s="33">
        <f>Inventory[[#This Row],[Total Price GBP]]*Inventory[[#This Row],[Quantity]]</f>
        <v>0</v>
      </c>
      <c r="W863" s="33">
        <f>Inventory[[#This Row],[Total Cost GBP]]/EURtoGBP</f>
        <v>0</v>
      </c>
      <c r="X863" s="33">
        <f>Inventory[[#This Row],[Total Cost GBP]]/USDtoGBP</f>
        <v>0</v>
      </c>
      <c r="Y863" s="33">
        <f>Inventory[[#This Row],[Total Cost GBP]]/CADtoGBP</f>
        <v>0</v>
      </c>
      <c r="Z863" s="33">
        <f>Inventory[[#This Row],[Total Cost GBP]]*AUDtoGBP</f>
        <v>0</v>
      </c>
      <c r="AA863" s="33"/>
      <c r="AB863" s="33"/>
    </row>
    <row r="864" spans="1:28" x14ac:dyDescent="0.25">
      <c r="A864" t="s">
        <v>2121</v>
      </c>
      <c r="B864" t="s">
        <v>2119</v>
      </c>
      <c r="C864" t="s">
        <v>113</v>
      </c>
      <c r="D864" t="s">
        <v>2122</v>
      </c>
      <c r="E864">
        <v>1.96</v>
      </c>
      <c r="F864" t="s">
        <v>116</v>
      </c>
      <c r="G864" t="s">
        <v>3295</v>
      </c>
      <c r="H864">
        <v>4.7443531000000005</v>
      </c>
      <c r="I864" t="str">
        <f>IF(Inventory[[#This Row],[METAL]] = "925 Silver",  "7113.11.00"," 7113.19.00")</f>
        <v>7113.11.00</v>
      </c>
      <c r="J864" t="str">
        <f>IF(Inventory[[#This Row],[METAL]]= "925 Silver", "7113.11.10.00"," 7113.19.10.00")</f>
        <v>7113.11.10.00</v>
      </c>
      <c r="K864" t="str">
        <f>IF(Inventory[[#This Row],[METAL]] = "925 Silver",  "7113.11.00"," 7113.19.00")</f>
        <v>7113.11.00</v>
      </c>
      <c r="L864" s="106" t="str">
        <f>PROPER(Inventory[[#This Row],[METAL]] &amp; " " &amp; Inventory[[#This Row],[Item Type]])</f>
        <v>925 Silver Chain With Pendants</v>
      </c>
      <c r="M864" s="106" t="str">
        <f>IFERROR(VLOOKUP(Inventory[[#This Row],[Short Description]],Map!$G$12:$H$32,2,FALSE), IF(F863 = "925 Silver", "7113.11.10.00", "7113.19.29.00"))</f>
        <v>7113.11.10.00</v>
      </c>
      <c r="N864" s="106" t="str">
        <f>Inventory[[#This Row],[ASIN]] &amp; " " &amp; Inventory[[#This Row],[Short Description]]</f>
        <v>Not listed Rose Gold Plated Rolo Chain with Heart Shape Pendant with Multicolour Swarovski Crystals</v>
      </c>
      <c r="O864" s="33">
        <f>Inventory[[#This Row],[Total Price GBP]]/ EURtoGBP</f>
        <v>5.3854047550129698</v>
      </c>
      <c r="P864" s="33">
        <f>Inventory[[#This Row],[Total Price GBP]]/USDtoGBP</f>
        <v>6.5037198947747932</v>
      </c>
      <c r="Q864" s="33">
        <f>Inventory[[#This Row],[Total Price GBP]]/ CADtoGBP</f>
        <v>8.3251353347967925</v>
      </c>
      <c r="R864" s="33">
        <f>Inventory[[#This Row],[Total Price GBP]]/AUDtoGBP</f>
        <v>8.5213612687693079</v>
      </c>
      <c r="S864" s="33">
        <f>IFERROR(VLOOKUP(Inventory[[#This Row],[Assigned Item SKU]],skuQuantity[#All],2,FALSE),0)</f>
        <v>0</v>
      </c>
      <c r="T864" s="33" t="str">
        <f>PROPER(Inventory[[#This Row],[METAL]] &amp; " " &amp; Inventory[[#This Row],[Item Type]])</f>
        <v>925 Silver Chain With Pendants</v>
      </c>
      <c r="U864" s="33">
        <f>Inventory[[#This Row],[Quantity]]*Inventory[[#This Row],[Weight (g)]]</f>
        <v>0</v>
      </c>
      <c r="V864" s="33">
        <f>Inventory[[#This Row],[Total Price GBP]]*Inventory[[#This Row],[Quantity]]</f>
        <v>0</v>
      </c>
      <c r="W864" s="33">
        <f>Inventory[[#This Row],[Total Cost GBP]]/EURtoGBP</f>
        <v>0</v>
      </c>
      <c r="X864" s="33">
        <f>Inventory[[#This Row],[Total Cost GBP]]/USDtoGBP</f>
        <v>0</v>
      </c>
      <c r="Y864" s="33">
        <f>Inventory[[#This Row],[Total Cost GBP]]/CADtoGBP</f>
        <v>0</v>
      </c>
      <c r="Z864" s="33">
        <f>Inventory[[#This Row],[Total Cost GBP]]*AUDtoGBP</f>
        <v>0</v>
      </c>
      <c r="AA864" s="33"/>
      <c r="AB864" s="33"/>
    </row>
    <row r="865" spans="1:28" x14ac:dyDescent="0.25">
      <c r="A865" t="s">
        <v>2123</v>
      </c>
      <c r="B865" t="s">
        <v>2119</v>
      </c>
      <c r="C865" t="s">
        <v>113</v>
      </c>
      <c r="D865" t="s">
        <v>2124</v>
      </c>
      <c r="E865">
        <v>0.86</v>
      </c>
      <c r="F865" t="s">
        <v>116</v>
      </c>
      <c r="G865" t="s">
        <v>1309</v>
      </c>
      <c r="H865">
        <v>3.3348091000000002</v>
      </c>
      <c r="I865" t="str">
        <f>IF(Inventory[[#This Row],[METAL]] = "925 Silver",  "7113.11.00"," 7113.19.00")</f>
        <v>7113.11.00</v>
      </c>
      <c r="J865" t="str">
        <f>IF(Inventory[[#This Row],[METAL]]= "925 Silver", "7113.11.10.00"," 7113.19.10.00")</f>
        <v>7113.11.10.00</v>
      </c>
      <c r="K865" t="str">
        <f>IF(Inventory[[#This Row],[METAL]] = "925 Silver",  "7113.11.00"," 7113.19.00")</f>
        <v>7113.11.00</v>
      </c>
      <c r="L865" s="106" t="str">
        <f>PROPER(Inventory[[#This Row],[METAL]] &amp; " " &amp; Inventory[[#This Row],[Item Type]])</f>
        <v>925 Silver Earrings</v>
      </c>
      <c r="M865" s="106" t="str">
        <f>IFERROR(VLOOKUP(Inventory[[#This Row],[Short Description]],Map!$G$12:$H$32,2,FALSE), IF(F864 = "925 Silver", "7113.11.10.00", "7113.19.29.00"))</f>
        <v>7113.11.10.00</v>
      </c>
      <c r="N865" s="106" t="str">
        <f>Inventory[[#This Row],[ASIN]] &amp; " " &amp; Inventory[[#This Row],[Short Description]]</f>
        <v>Not listed Stud Heart Earrings with White Swarovski Crystals</v>
      </c>
      <c r="O865" s="33">
        <f>Inventory[[#This Row],[Total Price GBP]]/ EURtoGBP</f>
        <v>3.7854047550129688</v>
      </c>
      <c r="P865" s="33">
        <f>Inventory[[#This Row],[Total Price GBP]]/USDtoGBP</f>
        <v>4.5714692460276662</v>
      </c>
      <c r="Q865" s="33">
        <f>Inventory[[#This Row],[Total Price GBP]]/ CADtoGBP</f>
        <v>5.8517434280369827</v>
      </c>
      <c r="R865" s="33">
        <f>Inventory[[#This Row],[Total Price GBP]]/AUDtoGBP</f>
        <v>5.9896707737624828</v>
      </c>
      <c r="S865" s="33">
        <f>IFERROR(VLOOKUP(Inventory[[#This Row],[Assigned Item SKU]],skuQuantity[#All],2,FALSE),0)</f>
        <v>0</v>
      </c>
      <c r="T865" s="33" t="str">
        <f>PROPER(Inventory[[#This Row],[METAL]] &amp; " " &amp; Inventory[[#This Row],[Item Type]])</f>
        <v>925 Silver Earrings</v>
      </c>
      <c r="U865" s="33">
        <f>Inventory[[#This Row],[Quantity]]*Inventory[[#This Row],[Weight (g)]]</f>
        <v>0</v>
      </c>
      <c r="V865" s="33">
        <f>Inventory[[#This Row],[Total Price GBP]]*Inventory[[#This Row],[Quantity]]</f>
        <v>0</v>
      </c>
      <c r="W865" s="33">
        <f>Inventory[[#This Row],[Total Cost GBP]]/EURtoGBP</f>
        <v>0</v>
      </c>
      <c r="X865" s="33">
        <f>Inventory[[#This Row],[Total Cost GBP]]/USDtoGBP</f>
        <v>0</v>
      </c>
      <c r="Y865" s="33">
        <f>Inventory[[#This Row],[Total Cost GBP]]/CADtoGBP</f>
        <v>0</v>
      </c>
      <c r="Z865" s="33">
        <f>Inventory[[#This Row],[Total Cost GBP]]*AUDtoGBP</f>
        <v>0</v>
      </c>
      <c r="AA865" s="33"/>
      <c r="AB865" s="33"/>
    </row>
    <row r="866" spans="1:28" x14ac:dyDescent="0.25">
      <c r="A866" t="s">
        <v>2125</v>
      </c>
      <c r="B866" t="s">
        <v>2119</v>
      </c>
      <c r="C866" t="s">
        <v>113</v>
      </c>
      <c r="D866" t="s">
        <v>2126</v>
      </c>
      <c r="E866">
        <v>0.87</v>
      </c>
      <c r="F866" t="s">
        <v>116</v>
      </c>
      <c r="G866" t="s">
        <v>1309</v>
      </c>
      <c r="H866">
        <v>3.3436187500000001</v>
      </c>
      <c r="I866" t="str">
        <f>IF(Inventory[[#This Row],[METAL]] = "925 Silver",  "7113.11.00"," 7113.19.00")</f>
        <v>7113.11.00</v>
      </c>
      <c r="J866" t="str">
        <f>IF(Inventory[[#This Row],[METAL]]= "925 Silver", "7113.11.10.00"," 7113.19.10.00")</f>
        <v>7113.11.10.00</v>
      </c>
      <c r="K866" t="str">
        <f>IF(Inventory[[#This Row],[METAL]] = "925 Silver",  "7113.11.00"," 7113.19.00")</f>
        <v>7113.11.00</v>
      </c>
      <c r="L866" s="106" t="str">
        <f>PROPER(Inventory[[#This Row],[METAL]] &amp; " " &amp; Inventory[[#This Row],[Item Type]])</f>
        <v>925 Silver Earrings</v>
      </c>
      <c r="M866" s="106" t="str">
        <f>IFERROR(VLOOKUP(Inventory[[#This Row],[Short Description]],Map!$G$12:$H$32,2,FALSE), IF(F865 = "925 Silver", "7113.11.10.00", "7113.19.29.00"))</f>
        <v>7113.11.10.00</v>
      </c>
      <c r="N866" s="106" t="str">
        <f>Inventory[[#This Row],[ASIN]] &amp; " " &amp; Inventory[[#This Row],[Short Description]]</f>
        <v>Not listed Rose Gold Plated Stud Heart Earrings with Multicolour Swarovski Crystals</v>
      </c>
      <c r="O866" s="33">
        <f>Inventory[[#This Row],[Total Price GBP]]/ EURtoGBP</f>
        <v>3.795404755012969</v>
      </c>
      <c r="P866" s="33">
        <f>Inventory[[#This Row],[Total Price GBP]]/USDtoGBP</f>
        <v>4.5835458125823356</v>
      </c>
      <c r="Q866" s="33">
        <f>Inventory[[#This Row],[Total Price GBP]]/ CADtoGBP</f>
        <v>5.8672021274542319</v>
      </c>
      <c r="R866" s="33">
        <f>Inventory[[#This Row],[Total Price GBP]]/AUDtoGBP</f>
        <v>6.0054938393562756</v>
      </c>
      <c r="S866" s="33">
        <f>IFERROR(VLOOKUP(Inventory[[#This Row],[Assigned Item SKU]],skuQuantity[#All],2,FALSE),0)</f>
        <v>0</v>
      </c>
      <c r="T866" s="33" t="str">
        <f>PROPER(Inventory[[#This Row],[METAL]] &amp; " " &amp; Inventory[[#This Row],[Item Type]])</f>
        <v>925 Silver Earrings</v>
      </c>
      <c r="U866" s="33">
        <f>Inventory[[#This Row],[Quantity]]*Inventory[[#This Row],[Weight (g)]]</f>
        <v>0</v>
      </c>
      <c r="V866" s="33">
        <f>Inventory[[#This Row],[Total Price GBP]]*Inventory[[#This Row],[Quantity]]</f>
        <v>0</v>
      </c>
      <c r="W866" s="33">
        <f>Inventory[[#This Row],[Total Cost GBP]]/EURtoGBP</f>
        <v>0</v>
      </c>
      <c r="X866" s="33">
        <f>Inventory[[#This Row],[Total Cost GBP]]/USDtoGBP</f>
        <v>0</v>
      </c>
      <c r="Y866" s="33">
        <f>Inventory[[#This Row],[Total Cost GBP]]/CADtoGBP</f>
        <v>0</v>
      </c>
      <c r="Z866" s="33">
        <f>Inventory[[#This Row],[Total Cost GBP]]*AUDtoGBP</f>
        <v>0</v>
      </c>
      <c r="AA866" s="33"/>
      <c r="AB866" s="33"/>
    </row>
    <row r="867" spans="1:28" x14ac:dyDescent="0.25">
      <c r="A867" t="s">
        <v>2127</v>
      </c>
      <c r="B867" t="s">
        <v>2119</v>
      </c>
      <c r="C867" t="s">
        <v>113</v>
      </c>
      <c r="D867" t="s">
        <v>2128</v>
      </c>
      <c r="E867">
        <v>1.78</v>
      </c>
      <c r="F867" t="s">
        <v>116</v>
      </c>
      <c r="G867" t="s">
        <v>1309</v>
      </c>
      <c r="H867">
        <v>2.9119458999999996</v>
      </c>
      <c r="I867" t="str">
        <f>IF(Inventory[[#This Row],[METAL]] = "925 Silver",  "7113.11.00"," 7113.19.00")</f>
        <v>7113.11.00</v>
      </c>
      <c r="J867" t="str">
        <f>IF(Inventory[[#This Row],[METAL]]= "925 Silver", "7113.11.10.00"," 7113.19.10.00")</f>
        <v>7113.11.10.00</v>
      </c>
      <c r="K867" t="str">
        <f>IF(Inventory[[#This Row],[METAL]] = "925 Silver",  "7113.11.00"," 7113.19.00")</f>
        <v>7113.11.00</v>
      </c>
      <c r="L867" s="106" t="str">
        <f>PROPER(Inventory[[#This Row],[METAL]] &amp; " " &amp; Inventory[[#This Row],[Item Type]])</f>
        <v>925 Silver Earrings</v>
      </c>
      <c r="M867" s="106" t="str">
        <f>IFERROR(VLOOKUP(Inventory[[#This Row],[Short Description]],Map!$G$12:$H$32,2,FALSE), IF(F866 = "925 Silver", "7113.11.10.00", "7113.19.29.00"))</f>
        <v>7113.11.10.00</v>
      </c>
      <c r="N867" s="106" t="str">
        <f>Inventory[[#This Row],[ASIN]] &amp; " " &amp; Inventory[[#This Row],[Short Description]]</f>
        <v xml:space="preserve">Not listed Open Twisted Hoop in Dark Silver RH with Butterfly Back </v>
      </c>
      <c r="O867" s="33">
        <f>Inventory[[#This Row],[Total Price GBP]]/ EURtoGBP</f>
        <v>3.3054047550129684</v>
      </c>
      <c r="P867" s="33">
        <f>Inventory[[#This Row],[Total Price GBP]]/USDtoGBP</f>
        <v>3.9917940514035277</v>
      </c>
      <c r="Q867" s="33">
        <f>Inventory[[#This Row],[Total Price GBP]]/ CADtoGBP</f>
        <v>5.1097258560090397</v>
      </c>
      <c r="R867" s="33">
        <f>Inventory[[#This Row],[Total Price GBP]]/AUDtoGBP</f>
        <v>5.2301636252604347</v>
      </c>
      <c r="S867" s="33">
        <f>IFERROR(VLOOKUP(Inventory[[#This Row],[Assigned Item SKU]],skuQuantity[#All],2,FALSE),0)</f>
        <v>0</v>
      </c>
      <c r="T867" s="33" t="str">
        <f>PROPER(Inventory[[#This Row],[METAL]] &amp; " " &amp; Inventory[[#This Row],[Item Type]])</f>
        <v>925 Silver Earrings</v>
      </c>
      <c r="U867" s="33">
        <f>Inventory[[#This Row],[Quantity]]*Inventory[[#This Row],[Weight (g)]]</f>
        <v>0</v>
      </c>
      <c r="V867" s="33">
        <f>Inventory[[#This Row],[Total Price GBP]]*Inventory[[#This Row],[Quantity]]</f>
        <v>0</v>
      </c>
      <c r="W867" s="33">
        <f>Inventory[[#This Row],[Total Cost GBP]]/EURtoGBP</f>
        <v>0</v>
      </c>
      <c r="X867" s="33">
        <f>Inventory[[#This Row],[Total Cost GBP]]/USDtoGBP</f>
        <v>0</v>
      </c>
      <c r="Y867" s="33">
        <f>Inventory[[#This Row],[Total Cost GBP]]/CADtoGBP</f>
        <v>0</v>
      </c>
      <c r="Z867" s="33">
        <f>Inventory[[#This Row],[Total Cost GBP]]*AUDtoGBP</f>
        <v>0</v>
      </c>
      <c r="AA867" s="33"/>
      <c r="AB867" s="33"/>
    </row>
    <row r="868" spans="1:28" x14ac:dyDescent="0.25">
      <c r="A868" t="s">
        <v>2129</v>
      </c>
      <c r="B868" t="s">
        <v>2119</v>
      </c>
      <c r="C868" t="s">
        <v>113</v>
      </c>
      <c r="D868" t="s">
        <v>2130</v>
      </c>
      <c r="E868">
        <v>1.51</v>
      </c>
      <c r="F868" t="s">
        <v>116</v>
      </c>
      <c r="G868" t="s">
        <v>1309</v>
      </c>
      <c r="H868">
        <v>2.5859888500000001</v>
      </c>
      <c r="I868" t="str">
        <f>IF(Inventory[[#This Row],[METAL]] = "925 Silver",  "7113.11.00"," 7113.19.00")</f>
        <v>7113.11.00</v>
      </c>
      <c r="J868" t="str">
        <f>IF(Inventory[[#This Row],[METAL]]= "925 Silver", "7113.11.10.00"," 7113.19.10.00")</f>
        <v>7113.11.10.00</v>
      </c>
      <c r="K868" t="str">
        <f>IF(Inventory[[#This Row],[METAL]] = "925 Silver",  "7113.11.00"," 7113.19.00")</f>
        <v>7113.11.00</v>
      </c>
      <c r="L868" s="106" t="str">
        <f>PROPER(Inventory[[#This Row],[METAL]] &amp; " " &amp; Inventory[[#This Row],[Item Type]])</f>
        <v>925 Silver Earrings</v>
      </c>
      <c r="M868" s="106" t="str">
        <f>IFERROR(VLOOKUP(Inventory[[#This Row],[Short Description]],Map!$G$12:$H$32,2,FALSE), IF(F867 = "925 Silver", "7113.11.10.00", "7113.19.29.00"))</f>
        <v>7113.11.10.00</v>
      </c>
      <c r="N868" s="106" t="str">
        <f>Inventory[[#This Row],[ASIN]] &amp; " " &amp; Inventory[[#This Row],[Short Description]]</f>
        <v xml:space="preserve">Not listed Open Textured Hoop in Dark Silver RH with Butterfly Back </v>
      </c>
      <c r="O868" s="33">
        <f>Inventory[[#This Row],[Total Price GBP]]/ EURtoGBP</f>
        <v>2.9354047550129687</v>
      </c>
      <c r="P868" s="33">
        <f>Inventory[[#This Row],[Total Price GBP]]/USDtoGBP</f>
        <v>3.5449610888807555</v>
      </c>
      <c r="Q868" s="33">
        <f>Inventory[[#This Row],[Total Price GBP]]/ CADtoGBP</f>
        <v>4.5377539775708344</v>
      </c>
      <c r="R868" s="33">
        <f>Inventory[[#This Row],[Total Price GBP]]/AUDtoGBP</f>
        <v>4.6447101982901069</v>
      </c>
      <c r="S868" s="33">
        <f>IFERROR(VLOOKUP(Inventory[[#This Row],[Assigned Item SKU]],skuQuantity[#All],2,FALSE),0)</f>
        <v>0</v>
      </c>
      <c r="T868" s="33" t="str">
        <f>PROPER(Inventory[[#This Row],[METAL]] &amp; " " &amp; Inventory[[#This Row],[Item Type]])</f>
        <v>925 Silver Earrings</v>
      </c>
      <c r="U868" s="33">
        <f>Inventory[[#This Row],[Quantity]]*Inventory[[#This Row],[Weight (g)]]</f>
        <v>0</v>
      </c>
      <c r="V868" s="33">
        <f>Inventory[[#This Row],[Total Price GBP]]*Inventory[[#This Row],[Quantity]]</f>
        <v>0</v>
      </c>
      <c r="W868" s="33">
        <f>Inventory[[#This Row],[Total Cost GBP]]/EURtoGBP</f>
        <v>0</v>
      </c>
      <c r="X868" s="33">
        <f>Inventory[[#This Row],[Total Cost GBP]]/USDtoGBP</f>
        <v>0</v>
      </c>
      <c r="Y868" s="33">
        <f>Inventory[[#This Row],[Total Cost GBP]]/CADtoGBP</f>
        <v>0</v>
      </c>
      <c r="Z868" s="33">
        <f>Inventory[[#This Row],[Total Cost GBP]]*AUDtoGBP</f>
        <v>0</v>
      </c>
      <c r="AA868" s="33"/>
      <c r="AB868" s="33"/>
    </row>
    <row r="869" spans="1:28" x14ac:dyDescent="0.25">
      <c r="A869" t="s">
        <v>2131</v>
      </c>
      <c r="B869" t="s">
        <v>2132</v>
      </c>
      <c r="C869" t="s">
        <v>113</v>
      </c>
      <c r="D869" t="s">
        <v>2133</v>
      </c>
      <c r="E869">
        <v>2.13</v>
      </c>
      <c r="F869" t="s">
        <v>116</v>
      </c>
      <c r="G869" t="s">
        <v>1309</v>
      </c>
      <c r="H869">
        <v>5.9357210484491638</v>
      </c>
      <c r="I869" t="str">
        <f>IF(Inventory[[#This Row],[METAL]] = "925 Silver",  "7113.11.00"," 7113.19.00")</f>
        <v>7113.11.00</v>
      </c>
      <c r="J869" t="str">
        <f>IF(Inventory[[#This Row],[METAL]]= "925 Silver", "7113.11.10.00"," 7113.19.10.00")</f>
        <v>7113.11.10.00</v>
      </c>
      <c r="K869" t="str">
        <f>IF(Inventory[[#This Row],[METAL]] = "925 Silver",  "7113.11.00"," 7113.19.00")</f>
        <v>7113.11.00</v>
      </c>
      <c r="L869" s="106" t="str">
        <f>PROPER(Inventory[[#This Row],[METAL]] &amp; " " &amp; Inventory[[#This Row],[Item Type]])</f>
        <v>925 Silver Earrings</v>
      </c>
      <c r="M869" s="106" t="str">
        <f>IFERROR(VLOOKUP(Inventory[[#This Row],[Short Description]],Map!$G$12:$H$32,2,FALSE), IF(F868 = "925 Silver", "7113.11.10.00", "7113.19.29.00"))</f>
        <v>7113.11.10.00</v>
      </c>
      <c r="N869" s="106" t="str">
        <f>Inventory[[#This Row],[ASIN]] &amp; " " &amp; Inventory[[#This Row],[Short Description]]</f>
        <v>B08PC6PZQZ Leaf / Feather Drop Earrings with White Swarowski Stone</v>
      </c>
      <c r="O869" s="33">
        <f>Inventory[[#This Row],[Total Price GBP]]/ EURtoGBP</f>
        <v>6.7377490007539045</v>
      </c>
      <c r="P869" s="33">
        <f>Inventory[[#This Row],[Total Price GBP]]/USDtoGBP</f>
        <v>8.1368874236262716</v>
      </c>
      <c r="Q869" s="33">
        <f>Inventory[[#This Row],[Total Price GBP]]/ CADtoGBP</f>
        <v>10.415683655152309</v>
      </c>
      <c r="R869" s="33">
        <f>Inventory[[#This Row],[Total Price GBP]]/AUDtoGBP</f>
        <v>10.661184439343996</v>
      </c>
      <c r="S869" s="33">
        <f>IFERROR(VLOOKUP(Inventory[[#This Row],[Assigned Item SKU]],skuQuantity[#All],2,FALSE),0)</f>
        <v>0</v>
      </c>
      <c r="T869" s="33" t="str">
        <f>PROPER(Inventory[[#This Row],[METAL]] &amp; " " &amp; Inventory[[#This Row],[Item Type]])</f>
        <v>925 Silver Earrings</v>
      </c>
      <c r="U869" s="33">
        <f>Inventory[[#This Row],[Quantity]]*Inventory[[#This Row],[Weight (g)]]</f>
        <v>0</v>
      </c>
      <c r="V869" s="33">
        <f>Inventory[[#This Row],[Total Price GBP]]*Inventory[[#This Row],[Quantity]]</f>
        <v>0</v>
      </c>
      <c r="W869" s="33">
        <f>Inventory[[#This Row],[Total Cost GBP]]/EURtoGBP</f>
        <v>0</v>
      </c>
      <c r="X869" s="33">
        <f>Inventory[[#This Row],[Total Cost GBP]]/USDtoGBP</f>
        <v>0</v>
      </c>
      <c r="Y869" s="33">
        <f>Inventory[[#This Row],[Total Cost GBP]]/CADtoGBP</f>
        <v>0</v>
      </c>
      <c r="Z869" s="33">
        <f>Inventory[[#This Row],[Total Cost GBP]]*AUDtoGBP</f>
        <v>0</v>
      </c>
      <c r="AA869" s="33"/>
      <c r="AB869" s="33"/>
    </row>
    <row r="870" spans="1:28" x14ac:dyDescent="0.25">
      <c r="A870" t="s">
        <v>2134</v>
      </c>
      <c r="B870" t="s">
        <v>2135</v>
      </c>
      <c r="C870" t="s">
        <v>113</v>
      </c>
      <c r="D870" t="s">
        <v>2136</v>
      </c>
      <c r="E870">
        <v>0.96</v>
      </c>
      <c r="F870" t="s">
        <v>116</v>
      </c>
      <c r="G870" t="s">
        <v>1309</v>
      </c>
      <c r="H870">
        <v>2.5419406000000002</v>
      </c>
      <c r="I870" t="str">
        <f>IF(Inventory[[#This Row],[METAL]] = "925 Silver",  "7113.11.00"," 7113.19.00")</f>
        <v>7113.11.00</v>
      </c>
      <c r="J870" t="str">
        <f>IF(Inventory[[#This Row],[METAL]]= "925 Silver", "7113.11.10.00"," 7113.19.10.00")</f>
        <v>7113.11.10.00</v>
      </c>
      <c r="K870" t="str">
        <f>IF(Inventory[[#This Row],[METAL]] = "925 Silver",  "7113.11.00"," 7113.19.00")</f>
        <v>7113.11.00</v>
      </c>
      <c r="L870" s="106" t="str">
        <f>PROPER(Inventory[[#This Row],[METAL]] &amp; " " &amp; Inventory[[#This Row],[Item Type]])</f>
        <v>925 Silver Earrings</v>
      </c>
      <c r="M870" s="106" t="str">
        <f>IFERROR(VLOOKUP(Inventory[[#This Row],[Short Description]],Map!$G$12:$H$32,2,FALSE), IF(F869 = "925 Silver", "7113.11.10.00", "7113.19.29.00"))</f>
        <v>7113.11.10.00</v>
      </c>
      <c r="N870" s="106" t="str">
        <f>Inventory[[#This Row],[ASIN]] &amp; " " &amp; Inventory[[#This Row],[Short Description]]</f>
        <v>B08CWLTBX2 Round Stud Earrings with Swarovski. CRYSTAL</v>
      </c>
      <c r="O870" s="33">
        <f>Inventory[[#This Row],[Total Price GBP]]/ EURtoGBP</f>
        <v>2.8854047550129689</v>
      </c>
      <c r="P870" s="33">
        <f>Inventory[[#This Row],[Total Price GBP]]/USDtoGBP</f>
        <v>3.4845782561074081</v>
      </c>
      <c r="Q870" s="33">
        <f>Inventory[[#This Row],[Total Price GBP]]/ CADtoGBP</f>
        <v>4.4604604804845911</v>
      </c>
      <c r="R870" s="33">
        <f>Inventory[[#This Row],[Total Price GBP]]/AUDtoGBP</f>
        <v>4.565594870321144</v>
      </c>
      <c r="S870" s="33">
        <f>IFERROR(VLOOKUP(Inventory[[#This Row],[Assigned Item SKU]],skuQuantity[#All],2,FALSE),0)</f>
        <v>0</v>
      </c>
      <c r="T870" s="33" t="str">
        <f>PROPER(Inventory[[#This Row],[METAL]] &amp; " " &amp; Inventory[[#This Row],[Item Type]])</f>
        <v>925 Silver Earrings</v>
      </c>
      <c r="U870" s="33">
        <f>Inventory[[#This Row],[Quantity]]*Inventory[[#This Row],[Weight (g)]]</f>
        <v>0</v>
      </c>
      <c r="V870" s="33">
        <f>Inventory[[#This Row],[Total Price GBP]]*Inventory[[#This Row],[Quantity]]</f>
        <v>0</v>
      </c>
      <c r="W870" s="33">
        <f>Inventory[[#This Row],[Total Cost GBP]]/EURtoGBP</f>
        <v>0</v>
      </c>
      <c r="X870" s="33">
        <f>Inventory[[#This Row],[Total Cost GBP]]/USDtoGBP</f>
        <v>0</v>
      </c>
      <c r="Y870" s="33">
        <f>Inventory[[#This Row],[Total Cost GBP]]/CADtoGBP</f>
        <v>0</v>
      </c>
      <c r="Z870" s="33">
        <f>Inventory[[#This Row],[Total Cost GBP]]*AUDtoGBP</f>
        <v>0</v>
      </c>
      <c r="AA870" s="33"/>
      <c r="AB870" s="33"/>
    </row>
    <row r="871" spans="1:28" x14ac:dyDescent="0.25">
      <c r="A871" t="s">
        <v>2137</v>
      </c>
      <c r="B871" t="s">
        <v>2138</v>
      </c>
      <c r="C871" t="s">
        <v>113</v>
      </c>
      <c r="D871" t="s">
        <v>2139</v>
      </c>
      <c r="E871">
        <v>0.96</v>
      </c>
      <c r="F871" t="s">
        <v>116</v>
      </c>
      <c r="G871" t="s">
        <v>1309</v>
      </c>
      <c r="H871">
        <v>2.5419406000000002</v>
      </c>
      <c r="I871" t="str">
        <f>IF(Inventory[[#This Row],[METAL]] = "925 Silver",  "7113.11.00"," 7113.19.00")</f>
        <v>7113.11.00</v>
      </c>
      <c r="J871" t="str">
        <f>IF(Inventory[[#This Row],[METAL]]= "925 Silver", "7113.11.10.00"," 7113.19.10.00")</f>
        <v>7113.11.10.00</v>
      </c>
      <c r="K871" t="str">
        <f>IF(Inventory[[#This Row],[METAL]] = "925 Silver",  "7113.11.00"," 7113.19.00")</f>
        <v>7113.11.00</v>
      </c>
      <c r="L871" s="106" t="str">
        <f>PROPER(Inventory[[#This Row],[METAL]] &amp; " " &amp; Inventory[[#This Row],[Item Type]])</f>
        <v>925 Silver Earrings</v>
      </c>
      <c r="M871" s="106" t="str">
        <f>IFERROR(VLOOKUP(Inventory[[#This Row],[Short Description]],Map!$G$12:$H$32,2,FALSE), IF(F870 = "925 Silver", "7113.11.10.00", "7113.19.29.00"))</f>
        <v>7113.11.10.00</v>
      </c>
      <c r="N871" s="106" t="str">
        <f>Inventory[[#This Row],[ASIN]] &amp; " " &amp; Inventory[[#This Row],[Short Description]]</f>
        <v>B08CXGRPRS Round Stud Earrings with Swarovski. AURORE BOREALE</v>
      </c>
      <c r="O871" s="33">
        <f>Inventory[[#This Row],[Total Price GBP]]/ EURtoGBP</f>
        <v>2.8854047550129689</v>
      </c>
      <c r="P871" s="33">
        <f>Inventory[[#This Row],[Total Price GBP]]/USDtoGBP</f>
        <v>3.4845782561074081</v>
      </c>
      <c r="Q871" s="33">
        <f>Inventory[[#This Row],[Total Price GBP]]/ CADtoGBP</f>
        <v>4.4604604804845911</v>
      </c>
      <c r="R871" s="33">
        <f>Inventory[[#This Row],[Total Price GBP]]/AUDtoGBP</f>
        <v>4.565594870321144</v>
      </c>
      <c r="S871" s="33">
        <f>IFERROR(VLOOKUP(Inventory[[#This Row],[Assigned Item SKU]],skuQuantity[#All],2,FALSE),0)</f>
        <v>0</v>
      </c>
      <c r="T871" s="33" t="str">
        <f>PROPER(Inventory[[#This Row],[METAL]] &amp; " " &amp; Inventory[[#This Row],[Item Type]])</f>
        <v>925 Silver Earrings</v>
      </c>
      <c r="U871" s="33">
        <f>Inventory[[#This Row],[Quantity]]*Inventory[[#This Row],[Weight (g)]]</f>
        <v>0</v>
      </c>
      <c r="V871" s="33">
        <f>Inventory[[#This Row],[Total Price GBP]]*Inventory[[#This Row],[Quantity]]</f>
        <v>0</v>
      </c>
      <c r="W871" s="33">
        <f>Inventory[[#This Row],[Total Cost GBP]]/EURtoGBP</f>
        <v>0</v>
      </c>
      <c r="X871" s="33">
        <f>Inventory[[#This Row],[Total Cost GBP]]/USDtoGBP</f>
        <v>0</v>
      </c>
      <c r="Y871" s="33">
        <f>Inventory[[#This Row],[Total Cost GBP]]/CADtoGBP</f>
        <v>0</v>
      </c>
      <c r="Z871" s="33">
        <f>Inventory[[#This Row],[Total Cost GBP]]*AUDtoGBP</f>
        <v>0</v>
      </c>
      <c r="AA871" s="33"/>
      <c r="AB871" s="33"/>
    </row>
    <row r="872" spans="1:28" x14ac:dyDescent="0.25">
      <c r="A872" t="s">
        <v>2140</v>
      </c>
      <c r="B872" t="s">
        <v>2141</v>
      </c>
      <c r="C872" t="s">
        <v>113</v>
      </c>
      <c r="D872" t="s">
        <v>2142</v>
      </c>
      <c r="E872">
        <v>0.96</v>
      </c>
      <c r="F872" t="s">
        <v>116</v>
      </c>
      <c r="G872" t="s">
        <v>1309</v>
      </c>
      <c r="H872">
        <v>2.5419406000000002</v>
      </c>
      <c r="I872" t="str">
        <f>IF(Inventory[[#This Row],[METAL]] = "925 Silver",  "7113.11.00"," 7113.19.00")</f>
        <v>7113.11.00</v>
      </c>
      <c r="J872" t="str">
        <f>IF(Inventory[[#This Row],[METAL]]= "925 Silver", "7113.11.10.00"," 7113.19.10.00")</f>
        <v>7113.11.10.00</v>
      </c>
      <c r="K872" t="str">
        <f>IF(Inventory[[#This Row],[METAL]] = "925 Silver",  "7113.11.00"," 7113.19.00")</f>
        <v>7113.11.00</v>
      </c>
      <c r="L872" s="106" t="str">
        <f>PROPER(Inventory[[#This Row],[METAL]] &amp; " " &amp; Inventory[[#This Row],[Item Type]])</f>
        <v>925 Silver Earrings</v>
      </c>
      <c r="M872" s="106" t="str">
        <f>IFERROR(VLOOKUP(Inventory[[#This Row],[Short Description]],Map!$G$12:$H$32,2,FALSE), IF(F871 = "925 Silver", "7113.11.10.00", "7113.19.29.00"))</f>
        <v>7113.11.10.00</v>
      </c>
      <c r="N872" s="106" t="str">
        <f>Inventory[[#This Row],[ASIN]] &amp; " " &amp; Inventory[[#This Row],[Short Description]]</f>
        <v>B08CXNV18Z Round Stud Earrings with Swarovski. POWDER ROSE</v>
      </c>
      <c r="O872" s="33">
        <f>Inventory[[#This Row],[Total Price GBP]]/ EURtoGBP</f>
        <v>2.8854047550129689</v>
      </c>
      <c r="P872" s="33">
        <f>Inventory[[#This Row],[Total Price GBP]]/USDtoGBP</f>
        <v>3.4845782561074081</v>
      </c>
      <c r="Q872" s="33">
        <f>Inventory[[#This Row],[Total Price GBP]]/ CADtoGBP</f>
        <v>4.4604604804845911</v>
      </c>
      <c r="R872" s="33">
        <f>Inventory[[#This Row],[Total Price GBP]]/AUDtoGBP</f>
        <v>4.565594870321144</v>
      </c>
      <c r="S872" s="33">
        <f>IFERROR(VLOOKUP(Inventory[[#This Row],[Assigned Item SKU]],skuQuantity[#All],2,FALSE),0)</f>
        <v>0</v>
      </c>
      <c r="T872" s="33" t="str">
        <f>PROPER(Inventory[[#This Row],[METAL]] &amp; " " &amp; Inventory[[#This Row],[Item Type]])</f>
        <v>925 Silver Earrings</v>
      </c>
      <c r="U872" s="33">
        <f>Inventory[[#This Row],[Quantity]]*Inventory[[#This Row],[Weight (g)]]</f>
        <v>0</v>
      </c>
      <c r="V872" s="33">
        <f>Inventory[[#This Row],[Total Price GBP]]*Inventory[[#This Row],[Quantity]]</f>
        <v>0</v>
      </c>
      <c r="W872" s="33">
        <f>Inventory[[#This Row],[Total Cost GBP]]/EURtoGBP</f>
        <v>0</v>
      </c>
      <c r="X872" s="33">
        <f>Inventory[[#This Row],[Total Cost GBP]]/USDtoGBP</f>
        <v>0</v>
      </c>
      <c r="Y872" s="33">
        <f>Inventory[[#This Row],[Total Cost GBP]]/CADtoGBP</f>
        <v>0</v>
      </c>
      <c r="Z872" s="33">
        <f>Inventory[[#This Row],[Total Cost GBP]]*AUDtoGBP</f>
        <v>0</v>
      </c>
      <c r="AA872" s="33"/>
      <c r="AB872" s="33"/>
    </row>
    <row r="873" spans="1:28" x14ac:dyDescent="0.25">
      <c r="A873" t="s">
        <v>2143</v>
      </c>
      <c r="B873" t="s">
        <v>2144</v>
      </c>
      <c r="C873" t="s">
        <v>113</v>
      </c>
      <c r="D873" t="s">
        <v>2145</v>
      </c>
      <c r="E873">
        <v>0.96</v>
      </c>
      <c r="F873" t="s">
        <v>116</v>
      </c>
      <c r="G873" t="s">
        <v>1309</v>
      </c>
      <c r="H873">
        <v>2.5419406000000002</v>
      </c>
      <c r="I873" t="str">
        <f>IF(Inventory[[#This Row],[METAL]] = "925 Silver",  "7113.11.00"," 7113.19.00")</f>
        <v>7113.11.00</v>
      </c>
      <c r="J873" t="str">
        <f>IF(Inventory[[#This Row],[METAL]]= "925 Silver", "7113.11.10.00"," 7113.19.10.00")</f>
        <v>7113.11.10.00</v>
      </c>
      <c r="K873" t="str">
        <f>IF(Inventory[[#This Row],[METAL]] = "925 Silver",  "7113.11.00"," 7113.19.00")</f>
        <v>7113.11.00</v>
      </c>
      <c r="L873" s="106" t="str">
        <f>PROPER(Inventory[[#This Row],[METAL]] &amp; " " &amp; Inventory[[#This Row],[Item Type]])</f>
        <v>925 Silver Earrings</v>
      </c>
      <c r="M873" s="106" t="str">
        <f>IFERROR(VLOOKUP(Inventory[[#This Row],[Short Description]],Map!$G$12:$H$32,2,FALSE), IF(F872 = "925 Silver", "7113.11.10.00", "7113.19.29.00"))</f>
        <v>7113.11.10.00</v>
      </c>
      <c r="N873" s="106" t="str">
        <f>Inventory[[#This Row],[ASIN]] &amp; " " &amp; Inventory[[#This Row],[Short Description]]</f>
        <v>B08CXWDLP1 Round Stud Earrings with Swarovski. LIGHT COLORADO TOPAZ</v>
      </c>
      <c r="O873" s="33">
        <f>Inventory[[#This Row],[Total Price GBP]]/ EURtoGBP</f>
        <v>2.8854047550129689</v>
      </c>
      <c r="P873" s="33">
        <f>Inventory[[#This Row],[Total Price GBP]]/USDtoGBP</f>
        <v>3.4845782561074081</v>
      </c>
      <c r="Q873" s="33">
        <f>Inventory[[#This Row],[Total Price GBP]]/ CADtoGBP</f>
        <v>4.4604604804845911</v>
      </c>
      <c r="R873" s="33">
        <f>Inventory[[#This Row],[Total Price GBP]]/AUDtoGBP</f>
        <v>4.565594870321144</v>
      </c>
      <c r="S873" s="33">
        <f>IFERROR(VLOOKUP(Inventory[[#This Row],[Assigned Item SKU]],skuQuantity[#All],2,FALSE),0)</f>
        <v>0</v>
      </c>
      <c r="T873" s="33" t="str">
        <f>PROPER(Inventory[[#This Row],[METAL]] &amp; " " &amp; Inventory[[#This Row],[Item Type]])</f>
        <v>925 Silver Earrings</v>
      </c>
      <c r="U873" s="33">
        <f>Inventory[[#This Row],[Quantity]]*Inventory[[#This Row],[Weight (g)]]</f>
        <v>0</v>
      </c>
      <c r="V873" s="33">
        <f>Inventory[[#This Row],[Total Price GBP]]*Inventory[[#This Row],[Quantity]]</f>
        <v>0</v>
      </c>
      <c r="W873" s="33">
        <f>Inventory[[#This Row],[Total Cost GBP]]/EURtoGBP</f>
        <v>0</v>
      </c>
      <c r="X873" s="33">
        <f>Inventory[[#This Row],[Total Cost GBP]]/USDtoGBP</f>
        <v>0</v>
      </c>
      <c r="Y873" s="33">
        <f>Inventory[[#This Row],[Total Cost GBP]]/CADtoGBP</f>
        <v>0</v>
      </c>
      <c r="Z873" s="33">
        <f>Inventory[[#This Row],[Total Cost GBP]]*AUDtoGBP</f>
        <v>0</v>
      </c>
      <c r="AA873" s="33"/>
      <c r="AB873" s="33"/>
    </row>
    <row r="874" spans="1:28" x14ac:dyDescent="0.25">
      <c r="A874" t="s">
        <v>2146</v>
      </c>
      <c r="B874" t="s">
        <v>2147</v>
      </c>
      <c r="C874" t="s">
        <v>113</v>
      </c>
      <c r="D874" t="s">
        <v>2148</v>
      </c>
      <c r="E874">
        <v>0.96</v>
      </c>
      <c r="F874" t="s">
        <v>116</v>
      </c>
      <c r="G874" t="s">
        <v>1309</v>
      </c>
      <c r="H874">
        <v>2.5419406000000002</v>
      </c>
      <c r="I874" t="str">
        <f>IF(Inventory[[#This Row],[METAL]] = "925 Silver",  "7113.11.00"," 7113.19.00")</f>
        <v>7113.11.00</v>
      </c>
      <c r="J874" t="str">
        <f>IF(Inventory[[#This Row],[METAL]]= "925 Silver", "7113.11.10.00"," 7113.19.10.00")</f>
        <v>7113.11.10.00</v>
      </c>
      <c r="K874" t="str">
        <f>IF(Inventory[[#This Row],[METAL]] = "925 Silver",  "7113.11.00"," 7113.19.00")</f>
        <v>7113.11.00</v>
      </c>
      <c r="L874" s="106" t="str">
        <f>PROPER(Inventory[[#This Row],[METAL]] &amp; " " &amp; Inventory[[#This Row],[Item Type]])</f>
        <v>925 Silver Earrings</v>
      </c>
      <c r="M874" s="106" t="str">
        <f>IFERROR(VLOOKUP(Inventory[[#This Row],[Short Description]],Map!$G$12:$H$32,2,FALSE), IF(F873 = "925 Silver", "7113.11.10.00", "7113.19.29.00"))</f>
        <v>7113.11.10.00</v>
      </c>
      <c r="N874" s="106" t="str">
        <f>Inventory[[#This Row],[ASIN]] &amp; " " &amp; Inventory[[#This Row],[Short Description]]</f>
        <v>B08CXVYFT9 Round Stud Earrings with Swarovski. AQUAMARINE</v>
      </c>
      <c r="O874" s="33">
        <f>Inventory[[#This Row],[Total Price GBP]]/ EURtoGBP</f>
        <v>2.8854047550129689</v>
      </c>
      <c r="P874" s="33">
        <f>Inventory[[#This Row],[Total Price GBP]]/USDtoGBP</f>
        <v>3.4845782561074081</v>
      </c>
      <c r="Q874" s="33">
        <f>Inventory[[#This Row],[Total Price GBP]]/ CADtoGBP</f>
        <v>4.4604604804845911</v>
      </c>
      <c r="R874" s="33">
        <f>Inventory[[#This Row],[Total Price GBP]]/AUDtoGBP</f>
        <v>4.565594870321144</v>
      </c>
      <c r="S874" s="33">
        <f>IFERROR(VLOOKUP(Inventory[[#This Row],[Assigned Item SKU]],skuQuantity[#All],2,FALSE),0)</f>
        <v>0</v>
      </c>
      <c r="T874" s="33" t="str">
        <f>PROPER(Inventory[[#This Row],[METAL]] &amp; " " &amp; Inventory[[#This Row],[Item Type]])</f>
        <v>925 Silver Earrings</v>
      </c>
      <c r="U874" s="33">
        <f>Inventory[[#This Row],[Quantity]]*Inventory[[#This Row],[Weight (g)]]</f>
        <v>0</v>
      </c>
      <c r="V874" s="33">
        <f>Inventory[[#This Row],[Total Price GBP]]*Inventory[[#This Row],[Quantity]]</f>
        <v>0</v>
      </c>
      <c r="W874" s="33">
        <f>Inventory[[#This Row],[Total Cost GBP]]/EURtoGBP</f>
        <v>0</v>
      </c>
      <c r="X874" s="33">
        <f>Inventory[[#This Row],[Total Cost GBP]]/USDtoGBP</f>
        <v>0</v>
      </c>
      <c r="Y874" s="33">
        <f>Inventory[[#This Row],[Total Cost GBP]]/CADtoGBP</f>
        <v>0</v>
      </c>
      <c r="Z874" s="33">
        <f>Inventory[[#This Row],[Total Cost GBP]]*AUDtoGBP</f>
        <v>0</v>
      </c>
      <c r="AA874" s="33"/>
      <c r="AB874" s="33"/>
    </row>
    <row r="875" spans="1:28" x14ac:dyDescent="0.25">
      <c r="A875" t="s">
        <v>2149</v>
      </c>
      <c r="B875" t="s">
        <v>2150</v>
      </c>
      <c r="C875" t="s">
        <v>113</v>
      </c>
      <c r="D875" t="s">
        <v>2151</v>
      </c>
      <c r="E875">
        <v>0.96</v>
      </c>
      <c r="F875" t="s">
        <v>116</v>
      </c>
      <c r="G875" t="s">
        <v>1309</v>
      </c>
      <c r="H875">
        <v>2.5419406000000002</v>
      </c>
      <c r="I875" t="str">
        <f>IF(Inventory[[#This Row],[METAL]] = "925 Silver",  "7113.11.00"," 7113.19.00")</f>
        <v>7113.11.00</v>
      </c>
      <c r="J875" t="str">
        <f>IF(Inventory[[#This Row],[METAL]]= "925 Silver", "7113.11.10.00"," 7113.19.10.00")</f>
        <v>7113.11.10.00</v>
      </c>
      <c r="K875" t="str">
        <f>IF(Inventory[[#This Row],[METAL]] = "925 Silver",  "7113.11.00"," 7113.19.00")</f>
        <v>7113.11.00</v>
      </c>
      <c r="L875" s="106" t="str">
        <f>PROPER(Inventory[[#This Row],[METAL]] &amp; " " &amp; Inventory[[#This Row],[Item Type]])</f>
        <v>925 Silver Earrings</v>
      </c>
      <c r="M875" s="106" t="str">
        <f>IFERROR(VLOOKUP(Inventory[[#This Row],[Short Description]],Map!$G$12:$H$32,2,FALSE), IF(F874 = "925 Silver", "7113.11.10.00", "7113.19.29.00"))</f>
        <v>7113.11.10.00</v>
      </c>
      <c r="N875" s="106" t="str">
        <f>Inventory[[#This Row],[ASIN]] &amp; " " &amp; Inventory[[#This Row],[Short Description]]</f>
        <v>B08CX45BP1 Round Stud Earrings with Swarovski. MONTANA</v>
      </c>
      <c r="O875" s="33">
        <f>Inventory[[#This Row],[Total Price GBP]]/ EURtoGBP</f>
        <v>2.8854047550129689</v>
      </c>
      <c r="P875" s="33">
        <f>Inventory[[#This Row],[Total Price GBP]]/USDtoGBP</f>
        <v>3.4845782561074081</v>
      </c>
      <c r="Q875" s="33">
        <f>Inventory[[#This Row],[Total Price GBP]]/ CADtoGBP</f>
        <v>4.4604604804845911</v>
      </c>
      <c r="R875" s="33">
        <f>Inventory[[#This Row],[Total Price GBP]]/AUDtoGBP</f>
        <v>4.565594870321144</v>
      </c>
      <c r="S875" s="33">
        <f>IFERROR(VLOOKUP(Inventory[[#This Row],[Assigned Item SKU]],skuQuantity[#All],2,FALSE),0)</f>
        <v>0</v>
      </c>
      <c r="T875" s="33" t="str">
        <f>PROPER(Inventory[[#This Row],[METAL]] &amp; " " &amp; Inventory[[#This Row],[Item Type]])</f>
        <v>925 Silver Earrings</v>
      </c>
      <c r="U875" s="33">
        <f>Inventory[[#This Row],[Quantity]]*Inventory[[#This Row],[Weight (g)]]</f>
        <v>0</v>
      </c>
      <c r="V875" s="33">
        <f>Inventory[[#This Row],[Total Price GBP]]*Inventory[[#This Row],[Quantity]]</f>
        <v>0</v>
      </c>
      <c r="W875" s="33">
        <f>Inventory[[#This Row],[Total Cost GBP]]/EURtoGBP</f>
        <v>0</v>
      </c>
      <c r="X875" s="33">
        <f>Inventory[[#This Row],[Total Cost GBP]]/USDtoGBP</f>
        <v>0</v>
      </c>
      <c r="Y875" s="33">
        <f>Inventory[[#This Row],[Total Cost GBP]]/CADtoGBP</f>
        <v>0</v>
      </c>
      <c r="Z875" s="33">
        <f>Inventory[[#This Row],[Total Cost GBP]]*AUDtoGBP</f>
        <v>0</v>
      </c>
      <c r="AA875" s="33"/>
      <c r="AB875" s="33"/>
    </row>
    <row r="876" spans="1:28" x14ac:dyDescent="0.25">
      <c r="A876" t="s">
        <v>2152</v>
      </c>
      <c r="B876" t="s">
        <v>2153</v>
      </c>
      <c r="C876" t="s">
        <v>113</v>
      </c>
      <c r="D876" t="s">
        <v>2154</v>
      </c>
      <c r="E876">
        <v>1.21</v>
      </c>
      <c r="F876" t="s">
        <v>116</v>
      </c>
      <c r="G876" t="s">
        <v>1309</v>
      </c>
      <c r="H876">
        <v>2.7621818499999997</v>
      </c>
      <c r="I876" t="str">
        <f>IF(Inventory[[#This Row],[METAL]] = "925 Silver",  "7113.11.00"," 7113.19.00")</f>
        <v>7113.11.00</v>
      </c>
      <c r="J876" t="str">
        <f>IF(Inventory[[#This Row],[METAL]]= "925 Silver", "7113.11.10.00"," 7113.19.10.00")</f>
        <v>7113.11.10.00</v>
      </c>
      <c r="K876" t="str">
        <f>IF(Inventory[[#This Row],[METAL]] = "925 Silver",  "7113.11.00"," 7113.19.00")</f>
        <v>7113.11.00</v>
      </c>
      <c r="L876" s="106" t="str">
        <f>PROPER(Inventory[[#This Row],[METAL]] &amp; " " &amp; Inventory[[#This Row],[Item Type]])</f>
        <v>925 Silver Earrings</v>
      </c>
      <c r="M876" s="106" t="str">
        <f>IFERROR(VLOOKUP(Inventory[[#This Row],[Short Description]],Map!$G$12:$H$32,2,FALSE), IF(F875 = "925 Silver", "7113.11.10.00", "7113.19.29.00"))</f>
        <v>7113.11.10.00</v>
      </c>
      <c r="N876" s="106" t="str">
        <f>Inventory[[#This Row],[ASIN]] &amp; " " &amp; Inventory[[#This Row],[Short Description]]</f>
        <v>B08CXRHBFJ Square Stud Earrings with Swarovski. CRYSTAL</v>
      </c>
      <c r="O876" s="33">
        <f>Inventory[[#This Row],[Total Price GBP]]/ EURtoGBP</f>
        <v>3.1354047550129684</v>
      </c>
      <c r="P876" s="33">
        <f>Inventory[[#This Row],[Total Price GBP]]/USDtoGBP</f>
        <v>3.7864924199741457</v>
      </c>
      <c r="Q876" s="33">
        <f>Inventory[[#This Row],[Total Price GBP]]/ CADtoGBP</f>
        <v>4.8469279659158104</v>
      </c>
      <c r="R876" s="33">
        <f>Inventory[[#This Row],[Total Price GBP]]/AUDtoGBP</f>
        <v>4.9611715101659595</v>
      </c>
      <c r="S876" s="33">
        <f>IFERROR(VLOOKUP(Inventory[[#This Row],[Assigned Item SKU]],skuQuantity[#All],2,FALSE),0)</f>
        <v>0</v>
      </c>
      <c r="T876" s="33" t="str">
        <f>PROPER(Inventory[[#This Row],[METAL]] &amp; " " &amp; Inventory[[#This Row],[Item Type]])</f>
        <v>925 Silver Earrings</v>
      </c>
      <c r="U876" s="33">
        <f>Inventory[[#This Row],[Quantity]]*Inventory[[#This Row],[Weight (g)]]</f>
        <v>0</v>
      </c>
      <c r="V876" s="33">
        <f>Inventory[[#This Row],[Total Price GBP]]*Inventory[[#This Row],[Quantity]]</f>
        <v>0</v>
      </c>
      <c r="W876" s="33">
        <f>Inventory[[#This Row],[Total Cost GBP]]/EURtoGBP</f>
        <v>0</v>
      </c>
      <c r="X876" s="33">
        <f>Inventory[[#This Row],[Total Cost GBP]]/USDtoGBP</f>
        <v>0</v>
      </c>
      <c r="Y876" s="33">
        <f>Inventory[[#This Row],[Total Cost GBP]]/CADtoGBP</f>
        <v>0</v>
      </c>
      <c r="Z876" s="33">
        <f>Inventory[[#This Row],[Total Cost GBP]]*AUDtoGBP</f>
        <v>0</v>
      </c>
      <c r="AA876" s="33"/>
      <c r="AB876" s="33"/>
    </row>
    <row r="877" spans="1:28" x14ac:dyDescent="0.25">
      <c r="A877" t="s">
        <v>2155</v>
      </c>
      <c r="B877" t="s">
        <v>2156</v>
      </c>
      <c r="C877" t="s">
        <v>113</v>
      </c>
      <c r="D877" t="s">
        <v>2157</v>
      </c>
      <c r="E877">
        <v>1.21</v>
      </c>
      <c r="F877" t="s">
        <v>116</v>
      </c>
      <c r="G877" t="s">
        <v>1309</v>
      </c>
      <c r="H877">
        <v>2.7621818499999997</v>
      </c>
      <c r="I877" t="str">
        <f>IF(Inventory[[#This Row],[METAL]] = "925 Silver",  "7113.11.00"," 7113.19.00")</f>
        <v>7113.11.00</v>
      </c>
      <c r="J877" t="str">
        <f>IF(Inventory[[#This Row],[METAL]]= "925 Silver", "7113.11.10.00"," 7113.19.10.00")</f>
        <v>7113.11.10.00</v>
      </c>
      <c r="K877" t="str">
        <f>IF(Inventory[[#This Row],[METAL]] = "925 Silver",  "7113.11.00"," 7113.19.00")</f>
        <v>7113.11.00</v>
      </c>
      <c r="L877" s="106" t="str">
        <f>PROPER(Inventory[[#This Row],[METAL]] &amp; " " &amp; Inventory[[#This Row],[Item Type]])</f>
        <v>925 Silver Earrings</v>
      </c>
      <c r="M877" s="106" t="str">
        <f>IFERROR(VLOOKUP(Inventory[[#This Row],[Short Description]],Map!$G$12:$H$32,2,FALSE), IF(F876 = "925 Silver", "7113.11.10.00", "7113.19.29.00"))</f>
        <v>7113.11.10.00</v>
      </c>
      <c r="N877" s="106" t="str">
        <f>Inventory[[#This Row],[ASIN]] &amp; " " &amp; Inventory[[#This Row],[Short Description]]</f>
        <v>B08CXS1VKP Square Stud Earrings with Swarovski. AURORE BOREALE</v>
      </c>
      <c r="O877" s="33">
        <f>Inventory[[#This Row],[Total Price GBP]]/ EURtoGBP</f>
        <v>3.1354047550129684</v>
      </c>
      <c r="P877" s="33">
        <f>Inventory[[#This Row],[Total Price GBP]]/USDtoGBP</f>
        <v>3.7864924199741457</v>
      </c>
      <c r="Q877" s="33">
        <f>Inventory[[#This Row],[Total Price GBP]]/ CADtoGBP</f>
        <v>4.8469279659158104</v>
      </c>
      <c r="R877" s="33">
        <f>Inventory[[#This Row],[Total Price GBP]]/AUDtoGBP</f>
        <v>4.9611715101659595</v>
      </c>
      <c r="S877" s="33">
        <f>IFERROR(VLOOKUP(Inventory[[#This Row],[Assigned Item SKU]],skuQuantity[#All],2,FALSE),0)</f>
        <v>0</v>
      </c>
      <c r="T877" s="33" t="str">
        <f>PROPER(Inventory[[#This Row],[METAL]] &amp; " " &amp; Inventory[[#This Row],[Item Type]])</f>
        <v>925 Silver Earrings</v>
      </c>
      <c r="U877" s="33">
        <f>Inventory[[#This Row],[Quantity]]*Inventory[[#This Row],[Weight (g)]]</f>
        <v>0</v>
      </c>
      <c r="V877" s="33">
        <f>Inventory[[#This Row],[Total Price GBP]]*Inventory[[#This Row],[Quantity]]</f>
        <v>0</v>
      </c>
      <c r="W877" s="33">
        <f>Inventory[[#This Row],[Total Cost GBP]]/EURtoGBP</f>
        <v>0</v>
      </c>
      <c r="X877" s="33">
        <f>Inventory[[#This Row],[Total Cost GBP]]/USDtoGBP</f>
        <v>0</v>
      </c>
      <c r="Y877" s="33">
        <f>Inventory[[#This Row],[Total Cost GBP]]/CADtoGBP</f>
        <v>0</v>
      </c>
      <c r="Z877" s="33">
        <f>Inventory[[#This Row],[Total Cost GBP]]*AUDtoGBP</f>
        <v>0</v>
      </c>
      <c r="AA877" s="33"/>
      <c r="AB877" s="33"/>
    </row>
    <row r="878" spans="1:28" x14ac:dyDescent="0.25">
      <c r="A878" t="s">
        <v>2158</v>
      </c>
      <c r="B878" t="s">
        <v>2159</v>
      </c>
      <c r="C878" t="s">
        <v>113</v>
      </c>
      <c r="D878" t="s">
        <v>2160</v>
      </c>
      <c r="E878">
        <v>1.21</v>
      </c>
      <c r="F878" t="s">
        <v>116</v>
      </c>
      <c r="G878" t="s">
        <v>1309</v>
      </c>
      <c r="H878">
        <v>2.7621818499999997</v>
      </c>
      <c r="I878" t="str">
        <f>IF(Inventory[[#This Row],[METAL]] = "925 Silver",  "7113.11.00"," 7113.19.00")</f>
        <v>7113.11.00</v>
      </c>
      <c r="J878" t="str">
        <f>IF(Inventory[[#This Row],[METAL]]= "925 Silver", "7113.11.10.00"," 7113.19.10.00")</f>
        <v>7113.11.10.00</v>
      </c>
      <c r="K878" t="str">
        <f>IF(Inventory[[#This Row],[METAL]] = "925 Silver",  "7113.11.00"," 7113.19.00")</f>
        <v>7113.11.00</v>
      </c>
      <c r="L878" s="106" t="str">
        <f>PROPER(Inventory[[#This Row],[METAL]] &amp; " " &amp; Inventory[[#This Row],[Item Type]])</f>
        <v>925 Silver Earrings</v>
      </c>
      <c r="M878" s="106" t="str">
        <f>IFERROR(VLOOKUP(Inventory[[#This Row],[Short Description]],Map!$G$12:$H$32,2,FALSE), IF(F877 = "925 Silver", "7113.11.10.00", "7113.19.29.00"))</f>
        <v>7113.11.10.00</v>
      </c>
      <c r="N878" s="106" t="str">
        <f>Inventory[[#This Row],[ASIN]] &amp; " " &amp; Inventory[[#This Row],[Short Description]]</f>
        <v>B08CXMLHK9 Square Stud Earrings with Swarovski. POWDER ROSE</v>
      </c>
      <c r="O878" s="33">
        <f>Inventory[[#This Row],[Total Price GBP]]/ EURtoGBP</f>
        <v>3.1354047550129684</v>
      </c>
      <c r="P878" s="33">
        <f>Inventory[[#This Row],[Total Price GBP]]/USDtoGBP</f>
        <v>3.7864924199741457</v>
      </c>
      <c r="Q878" s="33">
        <f>Inventory[[#This Row],[Total Price GBP]]/ CADtoGBP</f>
        <v>4.8469279659158104</v>
      </c>
      <c r="R878" s="33">
        <f>Inventory[[#This Row],[Total Price GBP]]/AUDtoGBP</f>
        <v>4.9611715101659595</v>
      </c>
      <c r="S878" s="33">
        <f>IFERROR(VLOOKUP(Inventory[[#This Row],[Assigned Item SKU]],skuQuantity[#All],2,FALSE),0)</f>
        <v>0</v>
      </c>
      <c r="T878" s="33" t="str">
        <f>PROPER(Inventory[[#This Row],[METAL]] &amp; " " &amp; Inventory[[#This Row],[Item Type]])</f>
        <v>925 Silver Earrings</v>
      </c>
      <c r="U878" s="33">
        <f>Inventory[[#This Row],[Quantity]]*Inventory[[#This Row],[Weight (g)]]</f>
        <v>0</v>
      </c>
      <c r="V878" s="33">
        <f>Inventory[[#This Row],[Total Price GBP]]*Inventory[[#This Row],[Quantity]]</f>
        <v>0</v>
      </c>
      <c r="W878" s="33">
        <f>Inventory[[#This Row],[Total Cost GBP]]/EURtoGBP</f>
        <v>0</v>
      </c>
      <c r="X878" s="33">
        <f>Inventory[[#This Row],[Total Cost GBP]]/USDtoGBP</f>
        <v>0</v>
      </c>
      <c r="Y878" s="33">
        <f>Inventory[[#This Row],[Total Cost GBP]]/CADtoGBP</f>
        <v>0</v>
      </c>
      <c r="Z878" s="33">
        <f>Inventory[[#This Row],[Total Cost GBP]]*AUDtoGBP</f>
        <v>0</v>
      </c>
      <c r="AA878" s="33"/>
      <c r="AB878" s="33"/>
    </row>
    <row r="879" spans="1:28" x14ac:dyDescent="0.25">
      <c r="A879" t="s">
        <v>2161</v>
      </c>
      <c r="B879" t="s">
        <v>2162</v>
      </c>
      <c r="C879" t="s">
        <v>113</v>
      </c>
      <c r="D879" t="s">
        <v>2163</v>
      </c>
      <c r="E879">
        <v>1.21</v>
      </c>
      <c r="F879" t="s">
        <v>116</v>
      </c>
      <c r="G879" t="s">
        <v>1309</v>
      </c>
      <c r="H879">
        <v>2.7621818499999997</v>
      </c>
      <c r="I879" t="str">
        <f>IF(Inventory[[#This Row],[METAL]] = "925 Silver",  "7113.11.00"," 7113.19.00")</f>
        <v>7113.11.00</v>
      </c>
      <c r="J879" t="str">
        <f>IF(Inventory[[#This Row],[METAL]]= "925 Silver", "7113.11.10.00"," 7113.19.10.00")</f>
        <v>7113.11.10.00</v>
      </c>
      <c r="K879" t="str">
        <f>IF(Inventory[[#This Row],[METAL]] = "925 Silver",  "7113.11.00"," 7113.19.00")</f>
        <v>7113.11.00</v>
      </c>
      <c r="L879" s="106" t="str">
        <f>PROPER(Inventory[[#This Row],[METAL]] &amp; " " &amp; Inventory[[#This Row],[Item Type]])</f>
        <v>925 Silver Earrings</v>
      </c>
      <c r="M879" s="106" t="str">
        <f>IFERROR(VLOOKUP(Inventory[[#This Row],[Short Description]],Map!$G$12:$H$32,2,FALSE), IF(F878 = "925 Silver", "7113.11.10.00", "7113.19.29.00"))</f>
        <v>7113.11.10.00</v>
      </c>
      <c r="N879" s="106" t="str">
        <f>Inventory[[#This Row],[ASIN]] &amp; " " &amp; Inventory[[#This Row],[Short Description]]</f>
        <v>B08CXPW5XR Square Stud Earrings with Swarovski. LIGHT COLORADO TOPAZ</v>
      </c>
      <c r="O879" s="33">
        <f>Inventory[[#This Row],[Total Price GBP]]/ EURtoGBP</f>
        <v>3.1354047550129684</v>
      </c>
      <c r="P879" s="33">
        <f>Inventory[[#This Row],[Total Price GBP]]/USDtoGBP</f>
        <v>3.7864924199741457</v>
      </c>
      <c r="Q879" s="33">
        <f>Inventory[[#This Row],[Total Price GBP]]/ CADtoGBP</f>
        <v>4.8469279659158104</v>
      </c>
      <c r="R879" s="33">
        <f>Inventory[[#This Row],[Total Price GBP]]/AUDtoGBP</f>
        <v>4.9611715101659595</v>
      </c>
      <c r="S879" s="33">
        <f>IFERROR(VLOOKUP(Inventory[[#This Row],[Assigned Item SKU]],skuQuantity[#All],2,FALSE),0)</f>
        <v>0</v>
      </c>
      <c r="T879" s="33" t="str">
        <f>PROPER(Inventory[[#This Row],[METAL]] &amp; " " &amp; Inventory[[#This Row],[Item Type]])</f>
        <v>925 Silver Earrings</v>
      </c>
      <c r="U879" s="33">
        <f>Inventory[[#This Row],[Quantity]]*Inventory[[#This Row],[Weight (g)]]</f>
        <v>0</v>
      </c>
      <c r="V879" s="33">
        <f>Inventory[[#This Row],[Total Price GBP]]*Inventory[[#This Row],[Quantity]]</f>
        <v>0</v>
      </c>
      <c r="W879" s="33">
        <f>Inventory[[#This Row],[Total Cost GBP]]/EURtoGBP</f>
        <v>0</v>
      </c>
      <c r="X879" s="33">
        <f>Inventory[[#This Row],[Total Cost GBP]]/USDtoGBP</f>
        <v>0</v>
      </c>
      <c r="Y879" s="33">
        <f>Inventory[[#This Row],[Total Cost GBP]]/CADtoGBP</f>
        <v>0</v>
      </c>
      <c r="Z879" s="33">
        <f>Inventory[[#This Row],[Total Cost GBP]]*AUDtoGBP</f>
        <v>0</v>
      </c>
      <c r="AA879" s="33"/>
      <c r="AB879" s="33"/>
    </row>
    <row r="880" spans="1:28" x14ac:dyDescent="0.25">
      <c r="A880" t="s">
        <v>2164</v>
      </c>
      <c r="B880" t="s">
        <v>2165</v>
      </c>
      <c r="C880" t="s">
        <v>113</v>
      </c>
      <c r="D880" t="s">
        <v>2166</v>
      </c>
      <c r="E880">
        <v>1.21</v>
      </c>
      <c r="F880" t="s">
        <v>116</v>
      </c>
      <c r="G880" t="s">
        <v>1309</v>
      </c>
      <c r="H880">
        <v>2.7621818499999997</v>
      </c>
      <c r="I880" t="str">
        <f>IF(Inventory[[#This Row],[METAL]] = "925 Silver",  "7113.11.00"," 7113.19.00")</f>
        <v>7113.11.00</v>
      </c>
      <c r="J880" t="str">
        <f>IF(Inventory[[#This Row],[METAL]]= "925 Silver", "7113.11.10.00"," 7113.19.10.00")</f>
        <v>7113.11.10.00</v>
      </c>
      <c r="K880" t="str">
        <f>IF(Inventory[[#This Row],[METAL]] = "925 Silver",  "7113.11.00"," 7113.19.00")</f>
        <v>7113.11.00</v>
      </c>
      <c r="L880" s="106" t="str">
        <f>PROPER(Inventory[[#This Row],[METAL]] &amp; " " &amp; Inventory[[#This Row],[Item Type]])</f>
        <v>925 Silver Earrings</v>
      </c>
      <c r="M880" s="106" t="str">
        <f>IFERROR(VLOOKUP(Inventory[[#This Row],[Short Description]],Map!$G$12:$H$32,2,FALSE), IF(F879 = "925 Silver", "7113.11.10.00", "7113.19.29.00"))</f>
        <v>7113.11.10.00</v>
      </c>
      <c r="N880" s="106" t="str">
        <f>Inventory[[#This Row],[ASIN]] &amp; " " &amp; Inventory[[#This Row],[Short Description]]</f>
        <v>B08CXS1VKY Square Stud Earrings with Swarovski. AQUAMARINE</v>
      </c>
      <c r="O880" s="33">
        <f>Inventory[[#This Row],[Total Price GBP]]/ EURtoGBP</f>
        <v>3.1354047550129684</v>
      </c>
      <c r="P880" s="33">
        <f>Inventory[[#This Row],[Total Price GBP]]/USDtoGBP</f>
        <v>3.7864924199741457</v>
      </c>
      <c r="Q880" s="33">
        <f>Inventory[[#This Row],[Total Price GBP]]/ CADtoGBP</f>
        <v>4.8469279659158104</v>
      </c>
      <c r="R880" s="33">
        <f>Inventory[[#This Row],[Total Price GBP]]/AUDtoGBP</f>
        <v>4.9611715101659595</v>
      </c>
      <c r="S880" s="33">
        <f>IFERROR(VLOOKUP(Inventory[[#This Row],[Assigned Item SKU]],skuQuantity[#All],2,FALSE),0)</f>
        <v>0</v>
      </c>
      <c r="T880" s="33" t="str">
        <f>PROPER(Inventory[[#This Row],[METAL]] &amp; " " &amp; Inventory[[#This Row],[Item Type]])</f>
        <v>925 Silver Earrings</v>
      </c>
      <c r="U880" s="33">
        <f>Inventory[[#This Row],[Quantity]]*Inventory[[#This Row],[Weight (g)]]</f>
        <v>0</v>
      </c>
      <c r="V880" s="33">
        <f>Inventory[[#This Row],[Total Price GBP]]*Inventory[[#This Row],[Quantity]]</f>
        <v>0</v>
      </c>
      <c r="W880" s="33">
        <f>Inventory[[#This Row],[Total Cost GBP]]/EURtoGBP</f>
        <v>0</v>
      </c>
      <c r="X880" s="33">
        <f>Inventory[[#This Row],[Total Cost GBP]]/USDtoGBP</f>
        <v>0</v>
      </c>
      <c r="Y880" s="33">
        <f>Inventory[[#This Row],[Total Cost GBP]]/CADtoGBP</f>
        <v>0</v>
      </c>
      <c r="Z880" s="33">
        <f>Inventory[[#This Row],[Total Cost GBP]]*AUDtoGBP</f>
        <v>0</v>
      </c>
      <c r="AA880" s="33"/>
      <c r="AB880" s="33"/>
    </row>
    <row r="881" spans="1:28" x14ac:dyDescent="0.25">
      <c r="A881" t="s">
        <v>2167</v>
      </c>
      <c r="B881" t="s">
        <v>2168</v>
      </c>
      <c r="C881" t="s">
        <v>113</v>
      </c>
      <c r="D881" t="s">
        <v>2169</v>
      </c>
      <c r="E881">
        <v>1.21</v>
      </c>
      <c r="F881" t="s">
        <v>116</v>
      </c>
      <c r="G881" t="s">
        <v>1309</v>
      </c>
      <c r="H881">
        <v>2.7621818499999997</v>
      </c>
      <c r="I881" t="str">
        <f>IF(Inventory[[#This Row],[METAL]] = "925 Silver",  "7113.11.00"," 7113.19.00")</f>
        <v>7113.11.00</v>
      </c>
      <c r="J881" t="str">
        <f>IF(Inventory[[#This Row],[METAL]]= "925 Silver", "7113.11.10.00"," 7113.19.10.00")</f>
        <v>7113.11.10.00</v>
      </c>
      <c r="K881" t="str">
        <f>IF(Inventory[[#This Row],[METAL]] = "925 Silver",  "7113.11.00"," 7113.19.00")</f>
        <v>7113.11.00</v>
      </c>
      <c r="L881" s="106" t="str">
        <f>PROPER(Inventory[[#This Row],[METAL]] &amp; " " &amp; Inventory[[#This Row],[Item Type]])</f>
        <v>925 Silver Earrings</v>
      </c>
      <c r="M881" s="106" t="str">
        <f>IFERROR(VLOOKUP(Inventory[[#This Row],[Short Description]],Map!$G$12:$H$32,2,FALSE), IF(F880 = "925 Silver", "7113.11.10.00", "7113.19.29.00"))</f>
        <v>7113.11.10.00</v>
      </c>
      <c r="N881" s="106" t="str">
        <f>Inventory[[#This Row],[ASIN]] &amp; " " &amp; Inventory[[#This Row],[Short Description]]</f>
        <v>B08CXM16GW Square Stud Earrings with Swarovski. DENIM BLUE</v>
      </c>
      <c r="O881" s="33">
        <f>Inventory[[#This Row],[Total Price GBP]]/ EURtoGBP</f>
        <v>3.1354047550129684</v>
      </c>
      <c r="P881" s="33">
        <f>Inventory[[#This Row],[Total Price GBP]]/USDtoGBP</f>
        <v>3.7864924199741457</v>
      </c>
      <c r="Q881" s="33">
        <f>Inventory[[#This Row],[Total Price GBP]]/ CADtoGBP</f>
        <v>4.8469279659158104</v>
      </c>
      <c r="R881" s="33">
        <f>Inventory[[#This Row],[Total Price GBP]]/AUDtoGBP</f>
        <v>4.9611715101659595</v>
      </c>
      <c r="S881" s="33">
        <f>IFERROR(VLOOKUP(Inventory[[#This Row],[Assigned Item SKU]],skuQuantity[#All],2,FALSE),0)</f>
        <v>0</v>
      </c>
      <c r="T881" s="33" t="str">
        <f>PROPER(Inventory[[#This Row],[METAL]] &amp; " " &amp; Inventory[[#This Row],[Item Type]])</f>
        <v>925 Silver Earrings</v>
      </c>
      <c r="U881" s="33">
        <f>Inventory[[#This Row],[Quantity]]*Inventory[[#This Row],[Weight (g)]]</f>
        <v>0</v>
      </c>
      <c r="V881" s="33">
        <f>Inventory[[#This Row],[Total Price GBP]]*Inventory[[#This Row],[Quantity]]</f>
        <v>0</v>
      </c>
      <c r="W881" s="33">
        <f>Inventory[[#This Row],[Total Cost GBP]]/EURtoGBP</f>
        <v>0</v>
      </c>
      <c r="X881" s="33">
        <f>Inventory[[#This Row],[Total Cost GBP]]/USDtoGBP</f>
        <v>0</v>
      </c>
      <c r="Y881" s="33">
        <f>Inventory[[#This Row],[Total Cost GBP]]/CADtoGBP</f>
        <v>0</v>
      </c>
      <c r="Z881" s="33">
        <f>Inventory[[#This Row],[Total Cost GBP]]*AUDtoGBP</f>
        <v>0</v>
      </c>
      <c r="AA881" s="33"/>
      <c r="AB881" s="33"/>
    </row>
    <row r="882" spans="1:28" x14ac:dyDescent="0.25">
      <c r="A882" t="s">
        <v>2170</v>
      </c>
      <c r="B882" t="s">
        <v>2171</v>
      </c>
      <c r="C882" t="s">
        <v>113</v>
      </c>
      <c r="D882" t="s">
        <v>2172</v>
      </c>
      <c r="E882">
        <v>10.7</v>
      </c>
      <c r="F882" t="s">
        <v>116</v>
      </c>
      <c r="G882" t="s">
        <v>102</v>
      </c>
      <c r="H882">
        <v>9.84827619</v>
      </c>
      <c r="I882" t="str">
        <f>IF(Inventory[[#This Row],[METAL]] = "925 Silver",  "7113.11.00"," 7113.19.00")</f>
        <v>7113.11.00</v>
      </c>
      <c r="J882" t="str">
        <f>IF(Inventory[[#This Row],[METAL]]= "925 Silver", "7113.11.10.00"," 7113.19.10.00")</f>
        <v>7113.11.10.00</v>
      </c>
      <c r="K882" t="str">
        <f>IF(Inventory[[#This Row],[METAL]] = "925 Silver",  "7113.11.00"," 7113.19.00")</f>
        <v>7113.11.00</v>
      </c>
      <c r="L882" s="106" t="str">
        <f>PROPER(Inventory[[#This Row],[METAL]] &amp; " " &amp; Inventory[[#This Row],[Item Type]])</f>
        <v>925 Silver Chain</v>
      </c>
      <c r="M882" s="106" t="str">
        <f>IFERROR(VLOOKUP(Inventory[[#This Row],[Short Description]],Map!$G$12:$H$32,2,FALSE), IF(F881 = "925 Silver", "7113.11.10.00", "7113.19.29.00"))</f>
        <v>7113.11.10.00</v>
      </c>
      <c r="N882" s="106" t="str">
        <f>Inventory[[#This Row],[ASIN]] &amp; " " &amp; Inventory[[#This Row],[Short Description]]</f>
        <v>B08LW3T1NG Chain - Super Flat Curb - Gauge 120 - Width 4.7 mm - Length 45 cm</v>
      </c>
      <c r="O882" s="33">
        <f>Inventory[[#This Row],[Total Price GBP]]/ EURtoGBP</f>
        <v>11.178964192675078</v>
      </c>
      <c r="P882" s="33">
        <f>Inventory[[#This Row],[Total Price GBP]]/USDtoGBP</f>
        <v>13.500350508510822</v>
      </c>
      <c r="Q882" s="33">
        <f>Inventory[[#This Row],[Total Price GBP]]/ CADtoGBP</f>
        <v>17.281224725075145</v>
      </c>
      <c r="R882" s="33">
        <f>Inventory[[#This Row],[Total Price GBP]]/AUDtoGBP</f>
        <v>17.688548369135713</v>
      </c>
      <c r="S882" s="33">
        <f>IFERROR(VLOOKUP(Inventory[[#This Row],[Assigned Item SKU]],skuQuantity[#All],2,FALSE),0)</f>
        <v>4</v>
      </c>
      <c r="T882" s="33" t="str">
        <f>PROPER(Inventory[[#This Row],[METAL]] &amp; " " &amp; Inventory[[#This Row],[Item Type]])</f>
        <v>925 Silver Chain</v>
      </c>
      <c r="U882" s="33">
        <f>Inventory[[#This Row],[Quantity]]*Inventory[[#This Row],[Weight (g)]]</f>
        <v>42.8</v>
      </c>
      <c r="V882" s="33">
        <f>Inventory[[#This Row],[Total Price GBP]]*Inventory[[#This Row],[Quantity]]</f>
        <v>39.39310476</v>
      </c>
      <c r="W882" s="33">
        <f>Inventory[[#This Row],[Total Cost GBP]]/EURtoGBP</f>
        <v>44.715856770700313</v>
      </c>
      <c r="X882" s="33">
        <f>Inventory[[#This Row],[Total Cost GBP]]/USDtoGBP</f>
        <v>54.001402034043288</v>
      </c>
      <c r="Y882" s="33">
        <f>Inventory[[#This Row],[Total Cost GBP]]/CADtoGBP</f>
        <v>69.124898900300579</v>
      </c>
      <c r="Z882" s="33">
        <f>Inventory[[#This Row],[Total Cost GBP]]*AUDtoGBP</f>
        <v>21.9325050061776</v>
      </c>
      <c r="AA882" s="33"/>
      <c r="AB882" s="33"/>
    </row>
    <row r="883" spans="1:28" x14ac:dyDescent="0.25">
      <c r="A883" t="s">
        <v>2173</v>
      </c>
      <c r="B883" t="s">
        <v>2174</v>
      </c>
      <c r="C883" t="s">
        <v>113</v>
      </c>
      <c r="D883" t="s">
        <v>2175</v>
      </c>
      <c r="E883">
        <v>11.76</v>
      </c>
      <c r="F883" t="s">
        <v>116</v>
      </c>
      <c r="G883" t="s">
        <v>102</v>
      </c>
      <c r="H883">
        <v>10.763422632000005</v>
      </c>
      <c r="I883" t="str">
        <f>IF(Inventory[[#This Row],[METAL]] = "925 Silver",  "7113.11.00"," 7113.19.00")</f>
        <v>7113.11.00</v>
      </c>
      <c r="J883" t="str">
        <f>IF(Inventory[[#This Row],[METAL]]= "925 Silver", "7113.11.10.00"," 7113.19.10.00")</f>
        <v>7113.11.10.00</v>
      </c>
      <c r="K883" t="str">
        <f>IF(Inventory[[#This Row],[METAL]] = "925 Silver",  "7113.11.00"," 7113.19.00")</f>
        <v>7113.11.00</v>
      </c>
      <c r="L883" s="106" t="str">
        <f>PROPER(Inventory[[#This Row],[METAL]] &amp; " " &amp; Inventory[[#This Row],[Item Type]])</f>
        <v>925 Silver Chain</v>
      </c>
      <c r="M883" s="106" t="str">
        <f>IFERROR(VLOOKUP(Inventory[[#This Row],[Short Description]],Map!$G$12:$H$32,2,FALSE), IF(F882 = "925 Silver", "7113.11.10.00", "7113.19.29.00"))</f>
        <v>7113.11.10.00</v>
      </c>
      <c r="N883" s="106" t="str">
        <f>Inventory[[#This Row],[ASIN]] &amp; " " &amp; Inventory[[#This Row],[Short Description]]</f>
        <v>B08LW3RVMX Chain - Super Flat Curb - Gauge 120 - Width 4.7 mm - Length 50 cm</v>
      </c>
      <c r="O883" s="33">
        <f>Inventory[[#This Row],[Total Price GBP]]/ EURtoGBP</f>
        <v>12.217764192675084</v>
      </c>
      <c r="P883" s="33">
        <f>Inventory[[#This Row],[Total Price GBP]]/USDtoGBP</f>
        <v>14.7548642422099</v>
      </c>
      <c r="Q883" s="33">
        <f>Inventory[[#This Row],[Total Price GBP]]/ CADtoGBP</f>
        <v>18.887074420538958</v>
      </c>
      <c r="R883" s="33">
        <f>Inventory[[#This Row],[Total Price GBP]]/AUDtoGBP</f>
        <v>19.332248423018903</v>
      </c>
      <c r="S883" s="33">
        <f>IFERROR(VLOOKUP(Inventory[[#This Row],[Assigned Item SKU]],skuQuantity[#All],2,FALSE),0)</f>
        <v>0</v>
      </c>
      <c r="T883" s="33" t="str">
        <f>PROPER(Inventory[[#This Row],[METAL]] &amp; " " &amp; Inventory[[#This Row],[Item Type]])</f>
        <v>925 Silver Chain</v>
      </c>
      <c r="U883" s="33">
        <f>Inventory[[#This Row],[Quantity]]*Inventory[[#This Row],[Weight (g)]]</f>
        <v>0</v>
      </c>
      <c r="V883" s="33">
        <f>Inventory[[#This Row],[Total Price GBP]]*Inventory[[#This Row],[Quantity]]</f>
        <v>0</v>
      </c>
      <c r="W883" s="33">
        <f>Inventory[[#This Row],[Total Cost GBP]]/EURtoGBP</f>
        <v>0</v>
      </c>
      <c r="X883" s="33">
        <f>Inventory[[#This Row],[Total Cost GBP]]/USDtoGBP</f>
        <v>0</v>
      </c>
      <c r="Y883" s="33">
        <f>Inventory[[#This Row],[Total Cost GBP]]/CADtoGBP</f>
        <v>0</v>
      </c>
      <c r="Z883" s="33">
        <f>Inventory[[#This Row],[Total Cost GBP]]*AUDtoGBP</f>
        <v>0</v>
      </c>
      <c r="AA883" s="33"/>
      <c r="AB883" s="33"/>
    </row>
    <row r="884" spans="1:28" x14ac:dyDescent="0.25">
      <c r="A884" t="s">
        <v>2176</v>
      </c>
      <c r="B884" t="s">
        <v>2177</v>
      </c>
      <c r="C884" t="s">
        <v>113</v>
      </c>
      <c r="D884" t="s">
        <v>2178</v>
      </c>
      <c r="E884">
        <v>13.03</v>
      </c>
      <c r="F884" t="s">
        <v>116</v>
      </c>
      <c r="G884" t="s">
        <v>102</v>
      </c>
      <c r="H884">
        <v>11.859871671000001</v>
      </c>
      <c r="I884" t="str">
        <f>IF(Inventory[[#This Row],[METAL]] = "925 Silver",  "7113.11.00"," 7113.19.00")</f>
        <v>7113.11.00</v>
      </c>
      <c r="J884" t="str">
        <f>IF(Inventory[[#This Row],[METAL]]= "925 Silver", "7113.11.10.00"," 7113.19.10.00")</f>
        <v>7113.11.10.00</v>
      </c>
      <c r="K884" t="str">
        <f>IF(Inventory[[#This Row],[METAL]] = "925 Silver",  "7113.11.00"," 7113.19.00")</f>
        <v>7113.11.00</v>
      </c>
      <c r="L884" s="106" t="str">
        <f>PROPER(Inventory[[#This Row],[METAL]] &amp; " " &amp; Inventory[[#This Row],[Item Type]])</f>
        <v>925 Silver Chain</v>
      </c>
      <c r="M884" s="106" t="str">
        <f>IFERROR(VLOOKUP(Inventory[[#This Row],[Short Description]],Map!$G$12:$H$32,2,FALSE), IF(F883 = "925 Silver", "7113.11.10.00", "7113.19.29.00"))</f>
        <v>7113.11.10.00</v>
      </c>
      <c r="N884" s="106" t="str">
        <f>Inventory[[#This Row],[ASIN]] &amp; " " &amp; Inventory[[#This Row],[Short Description]]</f>
        <v>B08LW4GWKZ Chain - Super Flat Curb - Gauge 150 - Width 5.5 mm - Length 50 cm</v>
      </c>
      <c r="O884" s="33">
        <f>Inventory[[#This Row],[Total Price GBP]]/ EURtoGBP</f>
        <v>13.462364192675079</v>
      </c>
      <c r="P884" s="33">
        <f>Inventory[[#This Row],[Total Price GBP]]/USDtoGBP</f>
        <v>16.257913715604065</v>
      </c>
      <c r="Q884" s="33">
        <f>Inventory[[#This Row],[Total Price GBP]]/ CADtoGBP</f>
        <v>20.811064150009738</v>
      </c>
      <c r="R884" s="33">
        <f>Inventory[[#This Row],[Total Price GBP]]/AUDtoGBP</f>
        <v>21.30158716682233</v>
      </c>
      <c r="S884" s="33">
        <f>IFERROR(VLOOKUP(Inventory[[#This Row],[Assigned Item SKU]],skuQuantity[#All],2,FALSE),0)</f>
        <v>0</v>
      </c>
      <c r="T884" s="33" t="str">
        <f>PROPER(Inventory[[#This Row],[METAL]] &amp; " " &amp; Inventory[[#This Row],[Item Type]])</f>
        <v>925 Silver Chain</v>
      </c>
      <c r="U884" s="33">
        <f>Inventory[[#This Row],[Quantity]]*Inventory[[#This Row],[Weight (g)]]</f>
        <v>0</v>
      </c>
      <c r="V884" s="33">
        <f>Inventory[[#This Row],[Total Price GBP]]*Inventory[[#This Row],[Quantity]]</f>
        <v>0</v>
      </c>
      <c r="W884" s="33">
        <f>Inventory[[#This Row],[Total Cost GBP]]/EURtoGBP</f>
        <v>0</v>
      </c>
      <c r="X884" s="33">
        <f>Inventory[[#This Row],[Total Cost GBP]]/USDtoGBP</f>
        <v>0</v>
      </c>
      <c r="Y884" s="33">
        <f>Inventory[[#This Row],[Total Cost GBP]]/CADtoGBP</f>
        <v>0</v>
      </c>
      <c r="Z884" s="33">
        <f>Inventory[[#This Row],[Total Cost GBP]]*AUDtoGBP</f>
        <v>0</v>
      </c>
      <c r="AA884" s="33"/>
      <c r="AB884" s="33"/>
    </row>
    <row r="885" spans="1:28" x14ac:dyDescent="0.25">
      <c r="A885" t="s">
        <v>2179</v>
      </c>
      <c r="B885" t="s">
        <v>2180</v>
      </c>
      <c r="C885" t="s">
        <v>113</v>
      </c>
      <c r="D885" t="s">
        <v>2181</v>
      </c>
      <c r="E885">
        <v>14.16</v>
      </c>
      <c r="F885" t="s">
        <v>116</v>
      </c>
      <c r="G885" t="s">
        <v>102</v>
      </c>
      <c r="H885">
        <v>12.835452312000005</v>
      </c>
      <c r="I885" t="str">
        <f>IF(Inventory[[#This Row],[METAL]] = "925 Silver",  "7113.11.00"," 7113.19.00")</f>
        <v>7113.11.00</v>
      </c>
      <c r="J885" t="str">
        <f>IF(Inventory[[#This Row],[METAL]]= "925 Silver", "7113.11.10.00"," 7113.19.10.00")</f>
        <v>7113.11.10.00</v>
      </c>
      <c r="K885" t="str">
        <f>IF(Inventory[[#This Row],[METAL]] = "925 Silver",  "7113.11.00"," 7113.19.00")</f>
        <v>7113.11.00</v>
      </c>
      <c r="L885" s="106" t="str">
        <f>PROPER(Inventory[[#This Row],[METAL]] &amp; " " &amp; Inventory[[#This Row],[Item Type]])</f>
        <v>925 Silver Chain</v>
      </c>
      <c r="M885" s="106" t="str">
        <f>IFERROR(VLOOKUP(Inventory[[#This Row],[Short Description]],Map!$G$12:$H$32,2,FALSE), IF(F884 = "925 Silver", "7113.11.10.00", "7113.19.29.00"))</f>
        <v>7113.11.10.00</v>
      </c>
      <c r="N885" s="106" t="str">
        <f>Inventory[[#This Row],[ASIN]] &amp; " " &amp; Inventory[[#This Row],[Short Description]]</f>
        <v>B08LW5ZY2C Chain - Super Flat Curb - Gauge 150 - Width 5.5 mm - Length 55 cm</v>
      </c>
      <c r="O885" s="33">
        <f>Inventory[[#This Row],[Total Price GBP]]/ EURtoGBP</f>
        <v>14.569764192675082</v>
      </c>
      <c r="P885" s="33">
        <f>Inventory[[#This Row],[Total Price GBP]]/USDtoGBP</f>
        <v>17.595272695868175</v>
      </c>
      <c r="Q885" s="33">
        <f>Inventory[[#This Row],[Total Price GBP]]/ CADtoGBP</f>
        <v>22.522960523475877</v>
      </c>
      <c r="R885" s="33">
        <f>Inventory[[#This Row],[Total Price GBP]]/AUDtoGBP</f>
        <v>23.053833450678933</v>
      </c>
      <c r="S885" s="33">
        <f>IFERROR(VLOOKUP(Inventory[[#This Row],[Assigned Item SKU]],skuQuantity[#All],2,FALSE),0)</f>
        <v>0</v>
      </c>
      <c r="T885" s="33" t="str">
        <f>PROPER(Inventory[[#This Row],[METAL]] &amp; " " &amp; Inventory[[#This Row],[Item Type]])</f>
        <v>925 Silver Chain</v>
      </c>
      <c r="U885" s="33">
        <f>Inventory[[#This Row],[Quantity]]*Inventory[[#This Row],[Weight (g)]]</f>
        <v>0</v>
      </c>
      <c r="V885" s="33">
        <f>Inventory[[#This Row],[Total Price GBP]]*Inventory[[#This Row],[Quantity]]</f>
        <v>0</v>
      </c>
      <c r="W885" s="33">
        <f>Inventory[[#This Row],[Total Cost GBP]]/EURtoGBP</f>
        <v>0</v>
      </c>
      <c r="X885" s="33">
        <f>Inventory[[#This Row],[Total Cost GBP]]/USDtoGBP</f>
        <v>0</v>
      </c>
      <c r="Y885" s="33">
        <f>Inventory[[#This Row],[Total Cost GBP]]/CADtoGBP</f>
        <v>0</v>
      </c>
      <c r="Z885" s="33">
        <f>Inventory[[#This Row],[Total Cost GBP]]*AUDtoGBP</f>
        <v>0</v>
      </c>
      <c r="AA885" s="33"/>
      <c r="AB885" s="33"/>
    </row>
    <row r="886" spans="1:28" x14ac:dyDescent="0.25">
      <c r="A886" t="s">
        <v>2182</v>
      </c>
      <c r="B886" t="s">
        <v>2183</v>
      </c>
      <c r="C886" t="s">
        <v>113</v>
      </c>
      <c r="D886" t="s">
        <v>2184</v>
      </c>
      <c r="E886">
        <v>29.57</v>
      </c>
      <c r="F886" t="s">
        <v>116</v>
      </c>
      <c r="G886" t="s">
        <v>102</v>
      </c>
      <c r="H886">
        <v>26.139609548999999</v>
      </c>
      <c r="I886" t="str">
        <f>IF(Inventory[[#This Row],[METAL]] = "925 Silver",  "7113.11.00"," 7113.19.00")</f>
        <v>7113.11.00</v>
      </c>
      <c r="J886" t="str">
        <f>IF(Inventory[[#This Row],[METAL]]= "925 Silver", "7113.11.10.00"," 7113.19.10.00")</f>
        <v>7113.11.10.00</v>
      </c>
      <c r="K886" t="str">
        <f>IF(Inventory[[#This Row],[METAL]] = "925 Silver",  "7113.11.00"," 7113.19.00")</f>
        <v>7113.11.00</v>
      </c>
      <c r="L886" s="106" t="str">
        <f>PROPER(Inventory[[#This Row],[METAL]] &amp; " " &amp; Inventory[[#This Row],[Item Type]])</f>
        <v>925 Silver Chain</v>
      </c>
      <c r="M886" s="106" t="str">
        <f>IFERROR(VLOOKUP(Inventory[[#This Row],[Short Description]],Map!$G$12:$H$32,2,FALSE), IF(F885 = "925 Silver", "7113.11.10.00", "7113.19.29.00"))</f>
        <v>7113.11.10.00</v>
      </c>
      <c r="N886" s="106" t="str">
        <f>Inventory[[#This Row],[ASIN]] &amp; " " &amp; Inventory[[#This Row],[Short Description]]</f>
        <v>B08LW65TPH Chain - Super Flat Curb - Gauge 200 - Width 7.9 mm - Length 50 cm</v>
      </c>
      <c r="O886" s="33">
        <f>Inventory[[#This Row],[Total Price GBP]]/ EURtoGBP</f>
        <v>29.671564192675078</v>
      </c>
      <c r="P886" s="33">
        <f>Inventory[[#This Row],[Total Price GBP]]/USDtoGBP</f>
        <v>35.833061975399012</v>
      </c>
      <c r="Q886" s="33">
        <f>Inventory[[#This Row],[Total Price GBP]]/ CADtoGBP</f>
        <v>45.868379209416666</v>
      </c>
      <c r="R886" s="33">
        <f>Inventory[[#This Row],[Total Price GBP]]/AUDtoGBP</f>
        <v>46.949510649112717</v>
      </c>
      <c r="S886" s="33">
        <f>IFERROR(VLOOKUP(Inventory[[#This Row],[Assigned Item SKU]],skuQuantity[#All],2,FALSE),0)</f>
        <v>0</v>
      </c>
      <c r="T886" s="33" t="str">
        <f>PROPER(Inventory[[#This Row],[METAL]] &amp; " " &amp; Inventory[[#This Row],[Item Type]])</f>
        <v>925 Silver Chain</v>
      </c>
      <c r="U886" s="33">
        <f>Inventory[[#This Row],[Quantity]]*Inventory[[#This Row],[Weight (g)]]</f>
        <v>0</v>
      </c>
      <c r="V886" s="33">
        <f>Inventory[[#This Row],[Total Price GBP]]*Inventory[[#This Row],[Quantity]]</f>
        <v>0</v>
      </c>
      <c r="W886" s="33">
        <f>Inventory[[#This Row],[Total Cost GBP]]/EURtoGBP</f>
        <v>0</v>
      </c>
      <c r="X886" s="33">
        <f>Inventory[[#This Row],[Total Cost GBP]]/USDtoGBP</f>
        <v>0</v>
      </c>
      <c r="Y886" s="33">
        <f>Inventory[[#This Row],[Total Cost GBP]]/CADtoGBP</f>
        <v>0</v>
      </c>
      <c r="Z886" s="33">
        <f>Inventory[[#This Row],[Total Cost GBP]]*AUDtoGBP</f>
        <v>0</v>
      </c>
      <c r="AA886" s="33"/>
      <c r="AB886" s="33"/>
    </row>
    <row r="887" spans="1:28" x14ac:dyDescent="0.25">
      <c r="A887" t="s">
        <v>2185</v>
      </c>
      <c r="B887" t="s">
        <v>2186</v>
      </c>
      <c r="C887" t="s">
        <v>113</v>
      </c>
      <c r="D887" t="s">
        <v>2187</v>
      </c>
      <c r="E887">
        <v>34.56</v>
      </c>
      <c r="F887" t="s">
        <v>116</v>
      </c>
      <c r="G887" t="s">
        <v>102</v>
      </c>
      <c r="H887">
        <v>30.447704592000004</v>
      </c>
      <c r="I887" t="str">
        <f>IF(Inventory[[#This Row],[METAL]] = "925 Silver",  "7113.11.00"," 7113.19.00")</f>
        <v>7113.11.00</v>
      </c>
      <c r="J887" t="str">
        <f>IF(Inventory[[#This Row],[METAL]]= "925 Silver", "7113.11.10.00"," 7113.19.10.00")</f>
        <v>7113.11.10.00</v>
      </c>
      <c r="K887" t="str">
        <f>IF(Inventory[[#This Row],[METAL]] = "925 Silver",  "7113.11.00"," 7113.19.00")</f>
        <v>7113.11.00</v>
      </c>
      <c r="L887" s="106" t="str">
        <f>PROPER(Inventory[[#This Row],[METAL]] &amp; " " &amp; Inventory[[#This Row],[Item Type]])</f>
        <v>925 Silver Chain</v>
      </c>
      <c r="M887" s="106" t="str">
        <f>IFERROR(VLOOKUP(Inventory[[#This Row],[Short Description]],Map!$G$12:$H$32,2,FALSE), IF(F886 = "925 Silver", "7113.11.10.00", "7113.19.29.00"))</f>
        <v>7113.11.10.00</v>
      </c>
      <c r="N887" s="106" t="str">
        <f>Inventory[[#This Row],[ASIN]] &amp; " " &amp; Inventory[[#This Row],[Short Description]]</f>
        <v>B08LW3Y5D4 Chain - Super Flat Curb - Gauge 200 - Width 7.9 mm - Length 55 cm</v>
      </c>
      <c r="O887" s="33">
        <f>Inventory[[#This Row],[Total Price GBP]]/ EURtoGBP</f>
        <v>34.561764192675085</v>
      </c>
      <c r="P887" s="33">
        <f>Inventory[[#This Row],[Total Price GBP]]/USDtoGBP</f>
        <v>41.738744551963521</v>
      </c>
      <c r="Q887" s="33">
        <f>Inventory[[#This Row],[Total Price GBP]]/ CADtoGBP</f>
        <v>53.427992398439685</v>
      </c>
      <c r="R887" s="33">
        <f>Inventory[[#This Row],[Total Price GBP]]/AUDtoGBP</f>
        <v>54.687306185789211</v>
      </c>
      <c r="S887" s="33">
        <f>IFERROR(VLOOKUP(Inventory[[#This Row],[Assigned Item SKU]],skuQuantity[#All],2,FALSE),0)</f>
        <v>0</v>
      </c>
      <c r="T887" s="33" t="str">
        <f>PROPER(Inventory[[#This Row],[METAL]] &amp; " " &amp; Inventory[[#This Row],[Item Type]])</f>
        <v>925 Silver Chain</v>
      </c>
      <c r="U887" s="33">
        <f>Inventory[[#This Row],[Quantity]]*Inventory[[#This Row],[Weight (g)]]</f>
        <v>0</v>
      </c>
      <c r="V887" s="33">
        <f>Inventory[[#This Row],[Total Price GBP]]*Inventory[[#This Row],[Quantity]]</f>
        <v>0</v>
      </c>
      <c r="W887" s="33">
        <f>Inventory[[#This Row],[Total Cost GBP]]/EURtoGBP</f>
        <v>0</v>
      </c>
      <c r="X887" s="33">
        <f>Inventory[[#This Row],[Total Cost GBP]]/USDtoGBP</f>
        <v>0</v>
      </c>
      <c r="Y887" s="33">
        <f>Inventory[[#This Row],[Total Cost GBP]]/CADtoGBP</f>
        <v>0</v>
      </c>
      <c r="Z887" s="33">
        <f>Inventory[[#This Row],[Total Cost GBP]]*AUDtoGBP</f>
        <v>0</v>
      </c>
      <c r="AA887" s="33"/>
      <c r="AB887" s="33"/>
    </row>
    <row r="888" spans="1:28" x14ac:dyDescent="0.25">
      <c r="A888" t="s">
        <v>2188</v>
      </c>
      <c r="B888" t="s">
        <v>2189</v>
      </c>
      <c r="C888" t="s">
        <v>113</v>
      </c>
      <c r="D888" t="s">
        <v>2190</v>
      </c>
      <c r="E888">
        <v>9.27</v>
      </c>
      <c r="F888" t="s">
        <v>116</v>
      </c>
      <c r="G888" t="s">
        <v>102</v>
      </c>
      <c r="H888">
        <v>8.6136918389999995</v>
      </c>
      <c r="I888" t="str">
        <f>IF(Inventory[[#This Row],[METAL]] = "925 Silver",  "7113.11.00"," 7113.19.00")</f>
        <v>7113.11.00</v>
      </c>
      <c r="J888" t="str">
        <f>IF(Inventory[[#This Row],[METAL]]= "925 Silver", "7113.11.10.00"," 7113.19.10.00")</f>
        <v>7113.11.10.00</v>
      </c>
      <c r="K888" t="str">
        <f>IF(Inventory[[#This Row],[METAL]] = "925 Silver",  "7113.11.00"," 7113.19.00")</f>
        <v>7113.11.00</v>
      </c>
      <c r="L888" s="106" t="str">
        <f>PROPER(Inventory[[#This Row],[METAL]] &amp; " " &amp; Inventory[[#This Row],[Item Type]])</f>
        <v>925 Silver Chain</v>
      </c>
      <c r="M888" s="106" t="str">
        <f>IFERROR(VLOOKUP(Inventory[[#This Row],[Short Description]],Map!$G$12:$H$32,2,FALSE), IF(F887 = "925 Silver", "7113.11.10.00", "7113.19.29.00"))</f>
        <v>7113.11.10.00</v>
      </c>
      <c r="N888" s="106" t="str">
        <f>Inventory[[#This Row],[ASIN]] &amp; " " &amp; Inventory[[#This Row],[Short Description]]</f>
        <v>B08LW53JQ3 Chain - Super Flat Figaro - Gauge 120 - Width 4.7 mm - Length 45 cm</v>
      </c>
      <c r="O888" s="33">
        <f>Inventory[[#This Row],[Total Price GBP]]/ EURtoGBP</f>
        <v>9.7775641926750776</v>
      </c>
      <c r="P888" s="33">
        <f>Inventory[[#This Row],[Total Price GBP]]/USDtoGBP</f>
        <v>11.807940471539432</v>
      </c>
      <c r="Q888" s="33">
        <f>Inventory[[#This Row],[Total Price GBP]]/ CADtoGBP</f>
        <v>15.114842588741897</v>
      </c>
      <c r="R888" s="33">
        <f>Inventory[[#This Row],[Total Price GBP]]/AUDtoGBP</f>
        <v>15.471103956821608</v>
      </c>
      <c r="S888" s="33">
        <f>IFERROR(VLOOKUP(Inventory[[#This Row],[Assigned Item SKU]],skuQuantity[#All],2,FALSE),0)</f>
        <v>0</v>
      </c>
      <c r="T888" s="33" t="str">
        <f>PROPER(Inventory[[#This Row],[METAL]] &amp; " " &amp; Inventory[[#This Row],[Item Type]])</f>
        <v>925 Silver Chain</v>
      </c>
      <c r="U888" s="33">
        <f>Inventory[[#This Row],[Quantity]]*Inventory[[#This Row],[Weight (g)]]</f>
        <v>0</v>
      </c>
      <c r="V888" s="33">
        <f>Inventory[[#This Row],[Total Price GBP]]*Inventory[[#This Row],[Quantity]]</f>
        <v>0</v>
      </c>
      <c r="W888" s="33">
        <f>Inventory[[#This Row],[Total Cost GBP]]/EURtoGBP</f>
        <v>0</v>
      </c>
      <c r="X888" s="33">
        <f>Inventory[[#This Row],[Total Cost GBP]]/USDtoGBP</f>
        <v>0</v>
      </c>
      <c r="Y888" s="33">
        <f>Inventory[[#This Row],[Total Cost GBP]]/CADtoGBP</f>
        <v>0</v>
      </c>
      <c r="Z888" s="33">
        <f>Inventory[[#This Row],[Total Cost GBP]]*AUDtoGBP</f>
        <v>0</v>
      </c>
      <c r="AA888" s="33"/>
      <c r="AB888" s="33"/>
    </row>
    <row r="889" spans="1:28" x14ac:dyDescent="0.25">
      <c r="A889" t="s">
        <v>2191</v>
      </c>
      <c r="B889" t="s">
        <v>2192</v>
      </c>
      <c r="C889" t="s">
        <v>113</v>
      </c>
      <c r="D889" t="s">
        <v>2193</v>
      </c>
      <c r="E889">
        <v>10</v>
      </c>
      <c r="F889" t="s">
        <v>116</v>
      </c>
      <c r="G889" t="s">
        <v>102</v>
      </c>
      <c r="H889">
        <v>9.2439342</v>
      </c>
      <c r="I889" t="str">
        <f>IF(Inventory[[#This Row],[METAL]] = "925 Silver",  "7113.11.00"," 7113.19.00")</f>
        <v>7113.11.00</v>
      </c>
      <c r="J889" t="str">
        <f>IF(Inventory[[#This Row],[METAL]]= "925 Silver", "7113.11.10.00"," 7113.19.10.00")</f>
        <v>7113.11.10.00</v>
      </c>
      <c r="K889" t="str">
        <f>IF(Inventory[[#This Row],[METAL]] = "925 Silver",  "7113.11.00"," 7113.19.00")</f>
        <v>7113.11.00</v>
      </c>
      <c r="L889" s="106" t="str">
        <f>PROPER(Inventory[[#This Row],[METAL]] &amp; " " &amp; Inventory[[#This Row],[Item Type]])</f>
        <v>925 Silver Chain</v>
      </c>
      <c r="M889" s="106" t="str">
        <f>IFERROR(VLOOKUP(Inventory[[#This Row],[Short Description]],Map!$G$12:$H$32,2,FALSE), IF(F888 = "925 Silver", "7113.11.10.00", "7113.19.29.00"))</f>
        <v>7113.11.10.00</v>
      </c>
      <c r="N889" s="106" t="str">
        <f>Inventory[[#This Row],[ASIN]] &amp; " " &amp; Inventory[[#This Row],[Short Description]]</f>
        <v>B08LW4NW2K Chain - Super Flat Figaro - Gauge 120 - Width 4.7 mm - Length 50 cm</v>
      </c>
      <c r="O889" s="33">
        <f>Inventory[[#This Row],[Total Price GBP]]/ EURtoGBP</f>
        <v>10.492964192675078</v>
      </c>
      <c r="P889" s="33">
        <f>Inventory[[#This Row],[Total Price GBP]]/USDtoGBP</f>
        <v>12.671898042860493</v>
      </c>
      <c r="Q889" s="33">
        <f>Inventory[[#This Row],[Total Price GBP]]/ CADtoGBP</f>
        <v>16.220757945051879</v>
      </c>
      <c r="R889" s="33">
        <f>Inventory[[#This Row],[Total Price GBP]]/AUDtoGBP</f>
        <v>16.603086069401538</v>
      </c>
      <c r="S889" s="33">
        <f>IFERROR(VLOOKUP(Inventory[[#This Row],[Assigned Item SKU]],skuQuantity[#All],2,FALSE),0)</f>
        <v>0</v>
      </c>
      <c r="T889" s="33" t="str">
        <f>PROPER(Inventory[[#This Row],[METAL]] &amp; " " &amp; Inventory[[#This Row],[Item Type]])</f>
        <v>925 Silver Chain</v>
      </c>
      <c r="U889" s="33">
        <f>Inventory[[#This Row],[Quantity]]*Inventory[[#This Row],[Weight (g)]]</f>
        <v>0</v>
      </c>
      <c r="V889" s="33">
        <f>Inventory[[#This Row],[Total Price GBP]]*Inventory[[#This Row],[Quantity]]</f>
        <v>0</v>
      </c>
      <c r="W889" s="33">
        <f>Inventory[[#This Row],[Total Cost GBP]]/EURtoGBP</f>
        <v>0</v>
      </c>
      <c r="X889" s="33">
        <f>Inventory[[#This Row],[Total Cost GBP]]/USDtoGBP</f>
        <v>0</v>
      </c>
      <c r="Y889" s="33">
        <f>Inventory[[#This Row],[Total Cost GBP]]/CADtoGBP</f>
        <v>0</v>
      </c>
      <c r="Z889" s="33">
        <f>Inventory[[#This Row],[Total Cost GBP]]*AUDtoGBP</f>
        <v>0</v>
      </c>
      <c r="AA889" s="33"/>
      <c r="AB889" s="33"/>
    </row>
    <row r="890" spans="1:28" x14ac:dyDescent="0.25">
      <c r="A890" t="s">
        <v>2194</v>
      </c>
      <c r="B890" t="s">
        <v>2195</v>
      </c>
      <c r="C890" t="s">
        <v>113</v>
      </c>
      <c r="D890" t="s">
        <v>2196</v>
      </c>
      <c r="E890">
        <v>12.73</v>
      </c>
      <c r="F890" t="s">
        <v>116</v>
      </c>
      <c r="G890" t="s">
        <v>102</v>
      </c>
      <c r="H890">
        <v>11.600867961000001</v>
      </c>
      <c r="I890" t="str">
        <f>IF(Inventory[[#This Row],[METAL]] = "925 Silver",  "7113.11.00"," 7113.19.00")</f>
        <v>7113.11.00</v>
      </c>
      <c r="J890" t="str">
        <f>IF(Inventory[[#This Row],[METAL]]= "925 Silver", "7113.11.10.00"," 7113.19.10.00")</f>
        <v>7113.11.10.00</v>
      </c>
      <c r="K890" t="str">
        <f>IF(Inventory[[#This Row],[METAL]] = "925 Silver",  "7113.11.00"," 7113.19.00")</f>
        <v>7113.11.00</v>
      </c>
      <c r="L890" s="106" t="str">
        <f>PROPER(Inventory[[#This Row],[METAL]] &amp; " " &amp; Inventory[[#This Row],[Item Type]])</f>
        <v>925 Silver Chain</v>
      </c>
      <c r="M890" s="106" t="str">
        <f>IFERROR(VLOOKUP(Inventory[[#This Row],[Short Description]],Map!$G$12:$H$32,2,FALSE), IF(F889 = "925 Silver", "7113.11.10.00", "7113.19.29.00"))</f>
        <v>7113.11.10.00</v>
      </c>
      <c r="N890" s="106" t="str">
        <f>Inventory[[#This Row],[ASIN]] &amp; " " &amp; Inventory[[#This Row],[Short Description]]</f>
        <v>B08LW5BJ84 Chain - Super Flat Figaro - Gauge 150 - Width 5.5 mm - Length 50 cm</v>
      </c>
      <c r="O890" s="33">
        <f>Inventory[[#This Row],[Total Price GBP]]/ EURtoGBP</f>
        <v>13.168364192675078</v>
      </c>
      <c r="P890" s="33">
        <f>Inventory[[#This Row],[Total Price GBP]]/USDtoGBP</f>
        <v>15.902862658896781</v>
      </c>
      <c r="Q890" s="33">
        <f>Inventory[[#This Row],[Total Price GBP]]/ CADtoGBP</f>
        <v>20.356578387142623</v>
      </c>
      <c r="R890" s="33">
        <f>Inventory[[#This Row],[Total Price GBP]]/AUDtoGBP</f>
        <v>20.836389038364825</v>
      </c>
      <c r="S890" s="33">
        <f>IFERROR(VLOOKUP(Inventory[[#This Row],[Assigned Item SKU]],skuQuantity[#All],2,FALSE),0)</f>
        <v>0</v>
      </c>
      <c r="T890" s="33" t="str">
        <f>PROPER(Inventory[[#This Row],[METAL]] &amp; " " &amp; Inventory[[#This Row],[Item Type]])</f>
        <v>925 Silver Chain</v>
      </c>
      <c r="U890" s="33">
        <f>Inventory[[#This Row],[Quantity]]*Inventory[[#This Row],[Weight (g)]]</f>
        <v>0</v>
      </c>
      <c r="V890" s="33">
        <f>Inventory[[#This Row],[Total Price GBP]]*Inventory[[#This Row],[Quantity]]</f>
        <v>0</v>
      </c>
      <c r="W890" s="33">
        <f>Inventory[[#This Row],[Total Cost GBP]]/EURtoGBP</f>
        <v>0</v>
      </c>
      <c r="X890" s="33">
        <f>Inventory[[#This Row],[Total Cost GBP]]/USDtoGBP</f>
        <v>0</v>
      </c>
      <c r="Y890" s="33">
        <f>Inventory[[#This Row],[Total Cost GBP]]/CADtoGBP</f>
        <v>0</v>
      </c>
      <c r="Z890" s="33">
        <f>Inventory[[#This Row],[Total Cost GBP]]*AUDtoGBP</f>
        <v>0</v>
      </c>
      <c r="AA890" s="33"/>
      <c r="AB890" s="33"/>
    </row>
    <row r="891" spans="1:28" x14ac:dyDescent="0.25">
      <c r="A891" t="s">
        <v>2197</v>
      </c>
      <c r="B891" t="s">
        <v>2198</v>
      </c>
      <c r="C891" t="s">
        <v>113</v>
      </c>
      <c r="D891" t="s">
        <v>2199</v>
      </c>
      <c r="E891">
        <v>13.97</v>
      </c>
      <c r="F891" t="s">
        <v>116</v>
      </c>
      <c r="G891" t="s">
        <v>102</v>
      </c>
      <c r="H891">
        <v>12.671416629000005</v>
      </c>
      <c r="I891" t="str">
        <f>IF(Inventory[[#This Row],[METAL]] = "925 Silver",  "7113.11.00"," 7113.19.00")</f>
        <v>7113.11.00</v>
      </c>
      <c r="J891" t="str">
        <f>IF(Inventory[[#This Row],[METAL]]= "925 Silver", "7113.11.10.00"," 7113.19.10.00")</f>
        <v>7113.11.10.00</v>
      </c>
      <c r="K891" t="str">
        <f>IF(Inventory[[#This Row],[METAL]] = "925 Silver",  "7113.11.00"," 7113.19.00")</f>
        <v>7113.11.00</v>
      </c>
      <c r="L891" s="106" t="str">
        <f>PROPER(Inventory[[#This Row],[METAL]] &amp; " " &amp; Inventory[[#This Row],[Item Type]])</f>
        <v>925 Silver Chain</v>
      </c>
      <c r="M891" s="106" t="str">
        <f>IFERROR(VLOOKUP(Inventory[[#This Row],[Short Description]],Map!$G$12:$H$32,2,FALSE), IF(F890 = "925 Silver", "7113.11.10.00", "7113.19.29.00"))</f>
        <v>7113.11.10.00</v>
      </c>
      <c r="N891" s="106" t="str">
        <f>Inventory[[#This Row],[ASIN]] &amp; " " &amp; Inventory[[#This Row],[Short Description]]</f>
        <v>B08LW67L49 Chain - Super Flat Figaro - Gauge 150 - Width 5.5 mm - Length 55 cm</v>
      </c>
      <c r="O891" s="33">
        <f>Inventory[[#This Row],[Total Price GBP]]/ EURtoGBP</f>
        <v>14.383564192675083</v>
      </c>
      <c r="P891" s="33">
        <f>Inventory[[#This Row],[Total Price GBP]]/USDtoGBP</f>
        <v>17.370407026620228</v>
      </c>
      <c r="Q891" s="33">
        <f>Inventory[[#This Row],[Total Price GBP]]/ CADtoGBP</f>
        <v>22.235119540326707</v>
      </c>
      <c r="R891" s="33">
        <f>Inventory[[#This Row],[Total Price GBP]]/AUDtoGBP</f>
        <v>22.759207969322517</v>
      </c>
      <c r="S891" s="33">
        <f>IFERROR(VLOOKUP(Inventory[[#This Row],[Assigned Item SKU]],skuQuantity[#All],2,FALSE),0)</f>
        <v>0</v>
      </c>
      <c r="T891" s="33" t="str">
        <f>PROPER(Inventory[[#This Row],[METAL]] &amp; " " &amp; Inventory[[#This Row],[Item Type]])</f>
        <v>925 Silver Chain</v>
      </c>
      <c r="U891" s="33">
        <f>Inventory[[#This Row],[Quantity]]*Inventory[[#This Row],[Weight (g)]]</f>
        <v>0</v>
      </c>
      <c r="V891" s="33">
        <f>Inventory[[#This Row],[Total Price GBP]]*Inventory[[#This Row],[Quantity]]</f>
        <v>0</v>
      </c>
      <c r="W891" s="33">
        <f>Inventory[[#This Row],[Total Cost GBP]]/EURtoGBP</f>
        <v>0</v>
      </c>
      <c r="X891" s="33">
        <f>Inventory[[#This Row],[Total Cost GBP]]/USDtoGBP</f>
        <v>0</v>
      </c>
      <c r="Y891" s="33">
        <f>Inventory[[#This Row],[Total Cost GBP]]/CADtoGBP</f>
        <v>0</v>
      </c>
      <c r="Z891" s="33">
        <f>Inventory[[#This Row],[Total Cost GBP]]*AUDtoGBP</f>
        <v>0</v>
      </c>
      <c r="AA891" s="33"/>
      <c r="AB891" s="33"/>
    </row>
    <row r="892" spans="1:28" x14ac:dyDescent="0.25">
      <c r="A892" t="s">
        <v>2200</v>
      </c>
      <c r="B892" t="s">
        <v>2201</v>
      </c>
      <c r="C892" t="s">
        <v>113</v>
      </c>
      <c r="D892" t="s">
        <v>2202</v>
      </c>
      <c r="E892">
        <v>23.61</v>
      </c>
      <c r="F892" t="s">
        <v>116</v>
      </c>
      <c r="G892" t="s">
        <v>102</v>
      </c>
      <c r="H892">
        <v>20.994069177</v>
      </c>
      <c r="I892" t="str">
        <f>IF(Inventory[[#This Row],[METAL]] = "925 Silver",  "7113.11.00"," 7113.19.00")</f>
        <v>7113.11.00</v>
      </c>
      <c r="J892" t="str">
        <f>IF(Inventory[[#This Row],[METAL]]= "925 Silver", "7113.11.10.00"," 7113.19.10.00")</f>
        <v>7113.11.10.00</v>
      </c>
      <c r="K892" t="str">
        <f>IF(Inventory[[#This Row],[METAL]] = "925 Silver",  "7113.11.00"," 7113.19.00")</f>
        <v>7113.11.00</v>
      </c>
      <c r="L892" s="106" t="str">
        <f>PROPER(Inventory[[#This Row],[METAL]] &amp; " " &amp; Inventory[[#This Row],[Item Type]])</f>
        <v>925 Silver Chain</v>
      </c>
      <c r="M892" s="106" t="str">
        <f>IFERROR(VLOOKUP(Inventory[[#This Row],[Short Description]],Map!$G$12:$H$32,2,FALSE), IF(F891 = "925 Silver", "7113.11.10.00", "7113.19.29.00"))</f>
        <v>7113.11.10.00</v>
      </c>
      <c r="N892" s="106" t="str">
        <f>Inventory[[#This Row],[ASIN]] &amp; " " &amp; Inventory[[#This Row],[Short Description]]</f>
        <v>B08LW4JTPS Chain - Super Flat Figaro - Gauge 180 - Width 7.7 mm - Length 50 cm</v>
      </c>
      <c r="O892" s="33">
        <f>Inventory[[#This Row],[Total Price GBP]]/ EURtoGBP</f>
        <v>23.83076419267508</v>
      </c>
      <c r="P892" s="33">
        <f>Inventory[[#This Row],[Total Price GBP]]/USDtoGBP</f>
        <v>28.779380982147632</v>
      </c>
      <c r="Q892" s="33">
        <f>Inventory[[#This Row],[Total Price GBP]]/ CADtoGBP</f>
        <v>36.839262053789987</v>
      </c>
      <c r="R892" s="33">
        <f>Inventory[[#This Row],[Total Price GBP]]/AUDtoGBP</f>
        <v>37.707574497090306</v>
      </c>
      <c r="S892" s="33">
        <f>IFERROR(VLOOKUP(Inventory[[#This Row],[Assigned Item SKU]],skuQuantity[#All],2,FALSE),0)</f>
        <v>0</v>
      </c>
      <c r="T892" s="33" t="str">
        <f>PROPER(Inventory[[#This Row],[METAL]] &amp; " " &amp; Inventory[[#This Row],[Item Type]])</f>
        <v>925 Silver Chain</v>
      </c>
      <c r="U892" s="33">
        <f>Inventory[[#This Row],[Quantity]]*Inventory[[#This Row],[Weight (g)]]</f>
        <v>0</v>
      </c>
      <c r="V892" s="33">
        <f>Inventory[[#This Row],[Total Price GBP]]*Inventory[[#This Row],[Quantity]]</f>
        <v>0</v>
      </c>
      <c r="W892" s="33">
        <f>Inventory[[#This Row],[Total Cost GBP]]/EURtoGBP</f>
        <v>0</v>
      </c>
      <c r="X892" s="33">
        <f>Inventory[[#This Row],[Total Cost GBP]]/USDtoGBP</f>
        <v>0</v>
      </c>
      <c r="Y892" s="33">
        <f>Inventory[[#This Row],[Total Cost GBP]]/CADtoGBP</f>
        <v>0</v>
      </c>
      <c r="Z892" s="33">
        <f>Inventory[[#This Row],[Total Cost GBP]]*AUDtoGBP</f>
        <v>0</v>
      </c>
      <c r="AA892" s="33"/>
      <c r="AB892" s="33"/>
    </row>
    <row r="893" spans="1:28" x14ac:dyDescent="0.25">
      <c r="A893" t="s">
        <v>2203</v>
      </c>
      <c r="B893" t="s">
        <v>2204</v>
      </c>
      <c r="C893" t="s">
        <v>113</v>
      </c>
      <c r="D893" t="s">
        <v>2205</v>
      </c>
      <c r="E893">
        <v>25.59</v>
      </c>
      <c r="F893" t="s">
        <v>116</v>
      </c>
      <c r="G893" t="s">
        <v>102</v>
      </c>
      <c r="H893">
        <v>22.703493663</v>
      </c>
      <c r="I893" t="str">
        <f>IF(Inventory[[#This Row],[METAL]] = "925 Silver",  "7113.11.00"," 7113.19.00")</f>
        <v>7113.11.00</v>
      </c>
      <c r="J893" t="str">
        <f>IF(Inventory[[#This Row],[METAL]]= "925 Silver", "7113.11.10.00"," 7113.19.10.00")</f>
        <v>7113.11.10.00</v>
      </c>
      <c r="K893" t="str">
        <f>IF(Inventory[[#This Row],[METAL]] = "925 Silver",  "7113.11.00"," 7113.19.00")</f>
        <v>7113.11.00</v>
      </c>
      <c r="L893" s="106" t="str">
        <f>PROPER(Inventory[[#This Row],[METAL]] &amp; " " &amp; Inventory[[#This Row],[Item Type]])</f>
        <v>925 Silver Chain</v>
      </c>
      <c r="M893" s="106" t="str">
        <f>IFERROR(VLOOKUP(Inventory[[#This Row],[Short Description]],Map!$G$12:$H$32,2,FALSE), IF(F892 = "925 Silver", "7113.11.10.00", "7113.19.29.00"))</f>
        <v>7113.11.10.00</v>
      </c>
      <c r="N893" s="106" t="str">
        <f>Inventory[[#This Row],[ASIN]] &amp; " " &amp; Inventory[[#This Row],[Short Description]]</f>
        <v>B08LW4B9ZY Chain - Super Flat Figaro - Gauge 180 - Width 7.7 mm - Length 55 cm</v>
      </c>
      <c r="O893" s="33">
        <f>Inventory[[#This Row],[Total Price GBP]]/ EURtoGBP</f>
        <v>25.771164192675077</v>
      </c>
      <c r="P893" s="33">
        <f>Inventory[[#This Row],[Total Price GBP]]/USDtoGBP</f>
        <v>31.122717956415709</v>
      </c>
      <c r="Q893" s="33">
        <f>Inventory[[#This Row],[Total Price GBP]]/ CADtoGBP</f>
        <v>39.838868088712942</v>
      </c>
      <c r="R893" s="33">
        <f>Inventory[[#This Row],[Total Price GBP]]/AUDtoGBP</f>
        <v>40.777882144909832</v>
      </c>
      <c r="S893" s="33">
        <f>IFERROR(VLOOKUP(Inventory[[#This Row],[Assigned Item SKU]],skuQuantity[#All],2,FALSE),0)</f>
        <v>0</v>
      </c>
      <c r="T893" s="33" t="str">
        <f>PROPER(Inventory[[#This Row],[METAL]] &amp; " " &amp; Inventory[[#This Row],[Item Type]])</f>
        <v>925 Silver Chain</v>
      </c>
      <c r="U893" s="33">
        <f>Inventory[[#This Row],[Quantity]]*Inventory[[#This Row],[Weight (g)]]</f>
        <v>0</v>
      </c>
      <c r="V893" s="33">
        <f>Inventory[[#This Row],[Total Price GBP]]*Inventory[[#This Row],[Quantity]]</f>
        <v>0</v>
      </c>
      <c r="W893" s="33">
        <f>Inventory[[#This Row],[Total Cost GBP]]/EURtoGBP</f>
        <v>0</v>
      </c>
      <c r="X893" s="33">
        <f>Inventory[[#This Row],[Total Cost GBP]]/USDtoGBP</f>
        <v>0</v>
      </c>
      <c r="Y893" s="33">
        <f>Inventory[[#This Row],[Total Cost GBP]]/CADtoGBP</f>
        <v>0</v>
      </c>
      <c r="Z893" s="33">
        <f>Inventory[[#This Row],[Total Cost GBP]]*AUDtoGBP</f>
        <v>0</v>
      </c>
      <c r="AA893" s="33"/>
      <c r="AB893" s="33"/>
    </row>
    <row r="894" spans="1:28" x14ac:dyDescent="0.25">
      <c r="A894" t="s">
        <v>2206</v>
      </c>
      <c r="B894" t="s">
        <v>2207</v>
      </c>
      <c r="C894" t="s">
        <v>113</v>
      </c>
      <c r="D894" t="s">
        <v>2208</v>
      </c>
      <c r="E894">
        <v>4.62</v>
      </c>
      <c r="F894" t="s">
        <v>116</v>
      </c>
      <c r="G894" t="s">
        <v>1413</v>
      </c>
      <c r="H894">
        <v>4.7503436620000006</v>
      </c>
      <c r="I894" t="str">
        <f>IF(Inventory[[#This Row],[METAL]] = "925 Silver",  "7113.11.00"," 7113.19.00")</f>
        <v>7113.11.00</v>
      </c>
      <c r="J894" t="str">
        <f>IF(Inventory[[#This Row],[METAL]]= "925 Silver", "7113.11.10.00"," 7113.19.10.00")</f>
        <v>7113.11.10.00</v>
      </c>
      <c r="K894" t="str">
        <f>IF(Inventory[[#This Row],[METAL]] = "925 Silver",  "7113.11.00"," 7113.19.00")</f>
        <v>7113.11.00</v>
      </c>
      <c r="L894" s="106" t="str">
        <f>PROPER(Inventory[[#This Row],[METAL]] &amp; " " &amp; Inventory[[#This Row],[Item Type]])</f>
        <v>925 Silver Bracelet</v>
      </c>
      <c r="M894" s="106" t="str">
        <f>IFERROR(VLOOKUP(Inventory[[#This Row],[Short Description]],Map!$G$12:$H$32,2,FALSE), IF(F893 = "925 Silver", "7113.11.10.00", "7113.19.29.00"))</f>
        <v>7113.11.10.00</v>
      </c>
      <c r="N894" s="106" t="str">
        <f>Inventory[[#This Row],[ASIN]] &amp; " " &amp; Inventory[[#This Row],[Short Description]]</f>
        <v>B08LGR98JB Bracelet - Herringbone 2W1B - Gauge 040 each - Width 4.5 mm - Length 19 cm</v>
      </c>
      <c r="O894" s="33">
        <f>Inventory[[#This Row],[Total Price GBP]]/ EURtoGBP</f>
        <v>5.392204755012969</v>
      </c>
      <c r="P894" s="33">
        <f>Inventory[[#This Row],[Total Price GBP]]/USDtoGBP</f>
        <v>6.5119319600319683</v>
      </c>
      <c r="Q894" s="33">
        <f>Inventory[[#This Row],[Total Price GBP]]/ CADtoGBP</f>
        <v>8.3356472504005215</v>
      </c>
      <c r="R894" s="33">
        <f>Inventory[[#This Row],[Total Price GBP]]/AUDtoGBP</f>
        <v>8.532120953373088</v>
      </c>
      <c r="S894" s="33">
        <f>IFERROR(VLOOKUP(Inventory[[#This Row],[Assigned Item SKU]],skuQuantity[#All],2,FALSE),0)</f>
        <v>0</v>
      </c>
      <c r="T894" s="33" t="str">
        <f>PROPER(Inventory[[#This Row],[METAL]] &amp; " " &amp; Inventory[[#This Row],[Item Type]])</f>
        <v>925 Silver Bracelet</v>
      </c>
      <c r="U894" s="33">
        <f>Inventory[[#This Row],[Quantity]]*Inventory[[#This Row],[Weight (g)]]</f>
        <v>0</v>
      </c>
      <c r="V894" s="33">
        <f>Inventory[[#This Row],[Total Price GBP]]*Inventory[[#This Row],[Quantity]]</f>
        <v>0</v>
      </c>
      <c r="W894" s="33">
        <f>Inventory[[#This Row],[Total Cost GBP]]/EURtoGBP</f>
        <v>0</v>
      </c>
      <c r="X894" s="33">
        <f>Inventory[[#This Row],[Total Cost GBP]]/USDtoGBP</f>
        <v>0</v>
      </c>
      <c r="Y894" s="33">
        <f>Inventory[[#This Row],[Total Cost GBP]]/CADtoGBP</f>
        <v>0</v>
      </c>
      <c r="Z894" s="33">
        <f>Inventory[[#This Row],[Total Cost GBP]]*AUDtoGBP</f>
        <v>0</v>
      </c>
      <c r="AA894" s="33"/>
      <c r="AB894" s="33"/>
    </row>
    <row r="895" spans="1:28" x14ac:dyDescent="0.25">
      <c r="A895" t="s">
        <v>2209</v>
      </c>
      <c r="B895" t="s">
        <v>2210</v>
      </c>
      <c r="C895" t="s">
        <v>113</v>
      </c>
      <c r="D895" t="s">
        <v>2211</v>
      </c>
      <c r="E895">
        <v>9.9600000000000009</v>
      </c>
      <c r="F895" t="s">
        <v>116</v>
      </c>
      <c r="G895" t="s">
        <v>102</v>
      </c>
      <c r="H895">
        <v>10.613306196000002</v>
      </c>
      <c r="I895" t="str">
        <f>IF(Inventory[[#This Row],[METAL]] = "925 Silver",  "7113.11.00"," 7113.19.00")</f>
        <v>7113.11.00</v>
      </c>
      <c r="J895" t="str">
        <f>IF(Inventory[[#This Row],[METAL]]= "925 Silver", "7113.11.10.00"," 7113.19.10.00")</f>
        <v>7113.11.10.00</v>
      </c>
      <c r="K895" t="str">
        <f>IF(Inventory[[#This Row],[METAL]] = "925 Silver",  "7113.11.00"," 7113.19.00")</f>
        <v>7113.11.00</v>
      </c>
      <c r="L895" s="106" t="str">
        <f>PROPER(Inventory[[#This Row],[METAL]] &amp; " " &amp; Inventory[[#This Row],[Item Type]])</f>
        <v>925 Silver Chain</v>
      </c>
      <c r="M895" s="106" t="str">
        <f>IFERROR(VLOOKUP(Inventory[[#This Row],[Short Description]],Map!$G$12:$H$32,2,FALSE), IF(F894 = "925 Silver", "7113.11.10.00", "7113.19.29.00"))</f>
        <v>7113.11.10.00</v>
      </c>
      <c r="N895" s="106" t="str">
        <f>Inventory[[#This Row],[ASIN]] &amp; " " &amp; Inventory[[#This Row],[Short Description]]</f>
        <v>B08LGY5RXS Chain - Herringbone 2W1B - Gauge 040 each - Width 4.5 mm - Length 45 cm</v>
      </c>
      <c r="O895" s="33">
        <f>Inventory[[#This Row],[Total Price GBP]]/ EURtoGBP</f>
        <v>12.047364192675079</v>
      </c>
      <c r="P895" s="33">
        <f>Inventory[[#This Row],[Total Price GBP]]/USDtoGBP</f>
        <v>14.549079548118327</v>
      </c>
      <c r="Q895" s="33">
        <f>Inventory[[#This Row],[Total Price GBP]]/ CADtoGBP</f>
        <v>18.623658182469036</v>
      </c>
      <c r="R895" s="33">
        <f>Inventory[[#This Row],[Total Price GBP]]/AUDtoGBP</f>
        <v>19.062623385300672</v>
      </c>
      <c r="S895" s="33">
        <f>IFERROR(VLOOKUP(Inventory[[#This Row],[Assigned Item SKU]],skuQuantity[#All],2,FALSE),0)</f>
        <v>0</v>
      </c>
      <c r="T895" s="33" t="str">
        <f>PROPER(Inventory[[#This Row],[METAL]] &amp; " " &amp; Inventory[[#This Row],[Item Type]])</f>
        <v>925 Silver Chain</v>
      </c>
      <c r="U895" s="33">
        <f>Inventory[[#This Row],[Quantity]]*Inventory[[#This Row],[Weight (g)]]</f>
        <v>0</v>
      </c>
      <c r="V895" s="33">
        <f>Inventory[[#This Row],[Total Price GBP]]*Inventory[[#This Row],[Quantity]]</f>
        <v>0</v>
      </c>
      <c r="W895" s="33">
        <f>Inventory[[#This Row],[Total Cost GBP]]/EURtoGBP</f>
        <v>0</v>
      </c>
      <c r="X895" s="33">
        <f>Inventory[[#This Row],[Total Cost GBP]]/USDtoGBP</f>
        <v>0</v>
      </c>
      <c r="Y895" s="33">
        <f>Inventory[[#This Row],[Total Cost GBP]]/CADtoGBP</f>
        <v>0</v>
      </c>
      <c r="Z895" s="33">
        <f>Inventory[[#This Row],[Total Cost GBP]]*AUDtoGBP</f>
        <v>0</v>
      </c>
      <c r="AA895" s="33"/>
      <c r="AB895" s="33"/>
    </row>
    <row r="896" spans="1:28" x14ac:dyDescent="0.25">
      <c r="A896" t="s">
        <v>2212</v>
      </c>
      <c r="B896" t="s">
        <v>2213</v>
      </c>
      <c r="C896" t="s">
        <v>113</v>
      </c>
      <c r="D896" t="s">
        <v>2214</v>
      </c>
      <c r="E896">
        <v>1.32</v>
      </c>
      <c r="F896" t="s">
        <v>1229</v>
      </c>
      <c r="G896" t="s">
        <v>1413</v>
      </c>
      <c r="H896">
        <v>28.003423151249997</v>
      </c>
      <c r="I896" t="str">
        <f>IF(Inventory[[#This Row],[METAL]] = "925 Silver",  "7113.11.00"," 7113.19.00")</f>
        <v xml:space="preserve"> 7113.19.00</v>
      </c>
      <c r="J896" t="str">
        <f>IF(Inventory[[#This Row],[METAL]]= "925 Silver", "7113.11.10.00"," 7113.19.10.00")</f>
        <v xml:space="preserve"> 7113.19.10.00</v>
      </c>
      <c r="K896" t="str">
        <f>IF(Inventory[[#This Row],[METAL]] = "925 Silver",  "7113.11.00"," 7113.19.00")</f>
        <v xml:space="preserve"> 7113.19.00</v>
      </c>
      <c r="L896" s="106" t="str">
        <f>PROPER(Inventory[[#This Row],[METAL]] &amp; " " &amp; Inventory[[#This Row],[Item Type]])</f>
        <v>9K Gold Bracelet</v>
      </c>
      <c r="M896" s="106" t="str">
        <f>IFERROR(VLOOKUP(Inventory[[#This Row],[Short Description]],Map!$G$12:$H$32,2,FALSE), IF(F895 = "925 Silver", "7113.11.10.00", "7113.19.29.00"))</f>
        <v>7113.11.10.00</v>
      </c>
      <c r="N896" s="106" t="str">
        <f>Inventory[[#This Row],[ASIN]] &amp; " " &amp; Inventory[[#This Row],[Short Description]]</f>
        <v>B09311RFPZ Oval Link Chain Bracelet - Width 4.4 mm - Length 19 cm</v>
      </c>
      <c r="O896" s="33">
        <f>Inventory[[#This Row],[Total Price GBP]]/ EURtoGBP</f>
        <v>31.787214192675076</v>
      </c>
      <c r="P896" s="33">
        <f>Inventory[[#This Row],[Total Price GBP]]/USDtoGBP</f>
        <v>38.388040778537672</v>
      </c>
      <c r="Q896" s="33">
        <f>Inventory[[#This Row],[Total Price GBP]]/ CADtoGBP</f>
        <v>49.138898951626906</v>
      </c>
      <c r="R896" s="33">
        <f>Inventory[[#This Row],[Total Price GBP]]/AUDtoGBP</f>
        <v>50.297117521463456</v>
      </c>
      <c r="S896" s="33">
        <f>IFERROR(VLOOKUP(Inventory[[#This Row],[Assigned Item SKU]],skuQuantity[#All],2,FALSE),0)</f>
        <v>0</v>
      </c>
      <c r="T896" s="33" t="str">
        <f>PROPER(Inventory[[#This Row],[METAL]] &amp; " " &amp; Inventory[[#This Row],[Item Type]])</f>
        <v>9K Gold Bracelet</v>
      </c>
      <c r="U896" s="33">
        <f>Inventory[[#This Row],[Quantity]]*Inventory[[#This Row],[Weight (g)]]</f>
        <v>0</v>
      </c>
      <c r="V896" s="33">
        <f>Inventory[[#This Row],[Total Price GBP]]*Inventory[[#This Row],[Quantity]]</f>
        <v>0</v>
      </c>
      <c r="W896" s="33">
        <f>Inventory[[#This Row],[Total Cost GBP]]/EURtoGBP</f>
        <v>0</v>
      </c>
      <c r="X896" s="33">
        <f>Inventory[[#This Row],[Total Cost GBP]]/USDtoGBP</f>
        <v>0</v>
      </c>
      <c r="Y896" s="33">
        <f>Inventory[[#This Row],[Total Cost GBP]]/CADtoGBP</f>
        <v>0</v>
      </c>
      <c r="Z896" s="33">
        <f>Inventory[[#This Row],[Total Cost GBP]]*AUDtoGBP</f>
        <v>0</v>
      </c>
      <c r="AA896" s="33"/>
      <c r="AB896" s="33"/>
    </row>
    <row r="897" spans="1:28" x14ac:dyDescent="0.25">
      <c r="A897" t="s">
        <v>2215</v>
      </c>
      <c r="B897" t="s">
        <v>2216</v>
      </c>
      <c r="C897" t="s">
        <v>113</v>
      </c>
      <c r="D897" t="s">
        <v>2217</v>
      </c>
      <c r="E897">
        <v>1.17</v>
      </c>
      <c r="F897" t="s">
        <v>1229</v>
      </c>
      <c r="G897" t="s">
        <v>1413</v>
      </c>
      <c r="H897">
        <v>24.890588384062493</v>
      </c>
      <c r="I897" t="str">
        <f>IF(Inventory[[#This Row],[METAL]] = "925 Silver",  "7113.11.00"," 7113.19.00")</f>
        <v xml:space="preserve"> 7113.19.00</v>
      </c>
      <c r="J897" t="str">
        <f>IF(Inventory[[#This Row],[METAL]]= "925 Silver", "7113.11.10.00"," 7113.19.10.00")</f>
        <v xml:space="preserve"> 7113.19.10.00</v>
      </c>
      <c r="K897" t="str">
        <f>IF(Inventory[[#This Row],[METAL]] = "925 Silver",  "7113.11.00"," 7113.19.00")</f>
        <v xml:space="preserve"> 7113.19.00</v>
      </c>
      <c r="L897" s="106" t="str">
        <f>PROPER(Inventory[[#This Row],[METAL]] &amp; " " &amp; Inventory[[#This Row],[Item Type]])</f>
        <v>9K Gold Bracelet</v>
      </c>
      <c r="M897" s="106" t="str">
        <f>IFERROR(VLOOKUP(Inventory[[#This Row],[Short Description]],Map!$G$12:$H$32,2,FALSE), IF(F896 = "925 Silver", "7113.11.10.00", "7113.19.29.00"))</f>
        <v>7113.19.29.00</v>
      </c>
      <c r="N897" s="106" t="str">
        <f>Inventory[[#This Row],[ASIN]] &amp; " " &amp; Inventory[[#This Row],[Short Description]]</f>
        <v>B09314BZFT Round Link Chain Bracelet - Width 5.0 mm - Length 19 cm</v>
      </c>
      <c r="O897" s="33">
        <f>Inventory[[#This Row],[Total Price GBP]]/ EURtoGBP</f>
        <v>28.253776692675071</v>
      </c>
      <c r="P897" s="33">
        <f>Inventory[[#This Row],[Total Price GBP]]/USDtoGBP</f>
        <v>34.120861464986149</v>
      </c>
      <c r="Q897" s="33">
        <f>Inventory[[#This Row],[Total Price GBP]]/ CADtoGBP</f>
        <v>43.676664129413389</v>
      </c>
      <c r="R897" s="33">
        <f>Inventory[[#This Row],[Total Price GBP]]/AUDtoGBP</f>
        <v>44.706136188056774</v>
      </c>
      <c r="S897" s="33">
        <f>IFERROR(VLOOKUP(Inventory[[#This Row],[Assigned Item SKU]],skuQuantity[#All],2,FALSE),0)</f>
        <v>0</v>
      </c>
      <c r="T897" s="33" t="str">
        <f>PROPER(Inventory[[#This Row],[METAL]] &amp; " " &amp; Inventory[[#This Row],[Item Type]])</f>
        <v>9K Gold Bracelet</v>
      </c>
      <c r="U897" s="33">
        <f>Inventory[[#This Row],[Quantity]]*Inventory[[#This Row],[Weight (g)]]</f>
        <v>0</v>
      </c>
      <c r="V897" s="33">
        <f>Inventory[[#This Row],[Total Price GBP]]*Inventory[[#This Row],[Quantity]]</f>
        <v>0</v>
      </c>
      <c r="W897" s="33">
        <f>Inventory[[#This Row],[Total Cost GBP]]/EURtoGBP</f>
        <v>0</v>
      </c>
      <c r="X897" s="33">
        <f>Inventory[[#This Row],[Total Cost GBP]]/USDtoGBP</f>
        <v>0</v>
      </c>
      <c r="Y897" s="33">
        <f>Inventory[[#This Row],[Total Cost GBP]]/CADtoGBP</f>
        <v>0</v>
      </c>
      <c r="Z897" s="33">
        <f>Inventory[[#This Row],[Total Cost GBP]]*AUDtoGBP</f>
        <v>0</v>
      </c>
      <c r="AA897" s="33"/>
      <c r="AB897" s="33"/>
    </row>
    <row r="898" spans="1:28" x14ac:dyDescent="0.25">
      <c r="A898" t="s">
        <v>2218</v>
      </c>
      <c r="B898" t="s">
        <v>2219</v>
      </c>
      <c r="C898" t="s">
        <v>113</v>
      </c>
      <c r="D898" t="s">
        <v>2220</v>
      </c>
      <c r="E898">
        <v>6.25</v>
      </c>
      <c r="F898" t="s">
        <v>3297</v>
      </c>
      <c r="G898" t="s">
        <v>1413</v>
      </c>
      <c r="H898">
        <v>140.12077337968751</v>
      </c>
      <c r="I898" t="str">
        <f>IF(Inventory[[#This Row],[METAL]] = "925 Silver",  "7113.11.00"," 7113.19.00")</f>
        <v xml:space="preserve"> 7113.19.00</v>
      </c>
      <c r="J898" t="str">
        <f>IF(Inventory[[#This Row],[METAL]]= "925 Silver", "7113.11.10.00"," 7113.19.10.00")</f>
        <v xml:space="preserve"> 7113.19.10.00</v>
      </c>
      <c r="K898" t="str">
        <f>IF(Inventory[[#This Row],[METAL]] = "925 Silver",  "7113.11.00"," 7113.19.00")</f>
        <v xml:space="preserve"> 7113.19.00</v>
      </c>
      <c r="L898" s="106" t="str">
        <f>PROPER(Inventory[[#This Row],[METAL]] &amp; " " &amp; Inventory[[#This Row],[Item Type]])</f>
        <v>10K Gold Bracelet</v>
      </c>
      <c r="M898" s="106" t="str">
        <f>IFERROR(VLOOKUP(Inventory[[#This Row],[Short Description]],Map!$G$12:$H$32,2,FALSE), IF(F897 = "925 Silver", "7113.11.10.00", "7113.19.29.00"))</f>
        <v>7113.19.29.00</v>
      </c>
      <c r="N898" s="106" t="str">
        <f>Inventory[[#This Row],[ASIN]] &amp; " " &amp; Inventory[[#This Row],[Short Description]]</f>
        <v>B09KSB4XFK Flat Curb Chain Bracelet - Width 5.8 mm - Length 20 cm</v>
      </c>
      <c r="O898" s="33">
        <f>Inventory[[#This Row],[Total Price GBP]]/ EURtoGBP</f>
        <v>159.05373468831056</v>
      </c>
      <c r="P898" s="33">
        <f>Inventory[[#This Row],[Total Price GBP]]/USDtoGBP</f>
        <v>192.08230127321337</v>
      </c>
      <c r="Q898" s="33">
        <f>Inventory[[#This Row],[Total Price GBP]]/ CADtoGBP</f>
        <v>245.87638757374322</v>
      </c>
      <c r="R898" s="33">
        <f>Inventory[[#This Row],[Total Price GBP]]/AUDtoGBP</f>
        <v>251.67176769108323</v>
      </c>
      <c r="S898" s="33">
        <f>IFERROR(VLOOKUP(Inventory[[#This Row],[Assigned Item SKU]],skuQuantity[#All],2,FALSE),0)</f>
        <v>0</v>
      </c>
      <c r="T898" s="33" t="str">
        <f>PROPER(Inventory[[#This Row],[METAL]] &amp; " " &amp; Inventory[[#This Row],[Item Type]])</f>
        <v>10K Gold Bracelet</v>
      </c>
      <c r="U898" s="33">
        <f>Inventory[[#This Row],[Quantity]]*Inventory[[#This Row],[Weight (g)]]</f>
        <v>0</v>
      </c>
      <c r="V898" s="33">
        <f>Inventory[[#This Row],[Total Price GBP]]*Inventory[[#This Row],[Quantity]]</f>
        <v>0</v>
      </c>
      <c r="W898" s="33">
        <f>Inventory[[#This Row],[Total Cost GBP]]/EURtoGBP</f>
        <v>0</v>
      </c>
      <c r="X898" s="33">
        <f>Inventory[[#This Row],[Total Cost GBP]]/USDtoGBP</f>
        <v>0</v>
      </c>
      <c r="Y898" s="33">
        <f>Inventory[[#This Row],[Total Cost GBP]]/CADtoGBP</f>
        <v>0</v>
      </c>
      <c r="Z898" s="33">
        <f>Inventory[[#This Row],[Total Cost GBP]]*AUDtoGBP</f>
        <v>0</v>
      </c>
      <c r="AA898" s="33"/>
      <c r="AB898" s="33"/>
    </row>
    <row r="899" spans="1:28" x14ac:dyDescent="0.25">
      <c r="A899" t="s">
        <v>2221</v>
      </c>
      <c r="B899" t="s">
        <v>2222</v>
      </c>
      <c r="C899" t="s">
        <v>113</v>
      </c>
      <c r="D899" t="s">
        <v>2223</v>
      </c>
      <c r="E899">
        <v>8.6300000000000008</v>
      </c>
      <c r="F899" t="s">
        <v>116</v>
      </c>
      <c r="G899" t="s">
        <v>1413</v>
      </c>
      <c r="H899">
        <v>12.774841920000002</v>
      </c>
      <c r="I899" t="str">
        <f>IF(Inventory[[#This Row],[METAL]] = "925 Silver",  "7113.11.00"," 7113.19.00")</f>
        <v>7113.11.00</v>
      </c>
      <c r="J899" t="str">
        <f>IF(Inventory[[#This Row],[METAL]]= "925 Silver", "7113.11.10.00"," 7113.19.10.00")</f>
        <v>7113.11.10.00</v>
      </c>
      <c r="K899" t="str">
        <f>IF(Inventory[[#This Row],[METAL]] = "925 Silver",  "7113.11.00"," 7113.19.00")</f>
        <v>7113.11.00</v>
      </c>
      <c r="L899" s="106" t="str">
        <f>PROPER(Inventory[[#This Row],[METAL]] &amp; " " &amp; Inventory[[#This Row],[Item Type]])</f>
        <v>925 Silver Bracelet</v>
      </c>
      <c r="M899" s="106" t="str">
        <f>IFERROR(VLOOKUP(Inventory[[#This Row],[Short Description]],Map!$G$12:$H$32,2,FALSE), IF(F898 = "925 Silver", "7113.11.10.00", "7113.19.29.00"))</f>
        <v>7113.19.29.00</v>
      </c>
      <c r="N899" s="106" t="str">
        <f>Inventory[[#This Row],[ASIN]] &amp; " " &amp; Inventory[[#This Row],[Short Description]]</f>
        <v>B08L5FQJ3K Square Byzantine Chain Bracelet - Width 4.7 mm - Length 19 cm</v>
      </c>
      <c r="O899" s="33">
        <f>Inventory[[#This Row],[Total Price GBP]]/ EURtoGBP</f>
        <v>14.500964192675079</v>
      </c>
      <c r="P899" s="33">
        <f>Inventory[[#This Row],[Total Price GBP]]/USDtoGBP</f>
        <v>17.512185917972047</v>
      </c>
      <c r="Q899" s="33">
        <f>Inventory[[#This Row],[Total Price GBP]]/ CADtoGBP</f>
        <v>22.416604671485203</v>
      </c>
      <c r="R899" s="33">
        <f>Inventory[[#This Row],[Total Price GBP]]/AUDtoGBP</f>
        <v>22.944970759393637</v>
      </c>
      <c r="S899" s="33">
        <f>IFERROR(VLOOKUP(Inventory[[#This Row],[Assigned Item SKU]],skuQuantity[#All],2,FALSE),0)</f>
        <v>0</v>
      </c>
      <c r="T899" s="33" t="str">
        <f>PROPER(Inventory[[#This Row],[METAL]] &amp; " " &amp; Inventory[[#This Row],[Item Type]])</f>
        <v>925 Silver Bracelet</v>
      </c>
      <c r="U899" s="33">
        <f>Inventory[[#This Row],[Quantity]]*Inventory[[#This Row],[Weight (g)]]</f>
        <v>0</v>
      </c>
      <c r="V899" s="33">
        <f>Inventory[[#This Row],[Total Price GBP]]*Inventory[[#This Row],[Quantity]]</f>
        <v>0</v>
      </c>
      <c r="W899" s="33">
        <f>Inventory[[#This Row],[Total Cost GBP]]/EURtoGBP</f>
        <v>0</v>
      </c>
      <c r="X899" s="33">
        <f>Inventory[[#This Row],[Total Cost GBP]]/USDtoGBP</f>
        <v>0</v>
      </c>
      <c r="Y899" s="33">
        <f>Inventory[[#This Row],[Total Cost GBP]]/CADtoGBP</f>
        <v>0</v>
      </c>
      <c r="Z899" s="33">
        <f>Inventory[[#This Row],[Total Cost GBP]]*AUDtoGBP</f>
        <v>0</v>
      </c>
      <c r="AA899" s="33"/>
      <c r="AB899" s="33"/>
    </row>
    <row r="900" spans="1:28" x14ac:dyDescent="0.25">
      <c r="A900" t="s">
        <v>2224</v>
      </c>
      <c r="B900" t="s">
        <v>2225</v>
      </c>
      <c r="C900" t="s">
        <v>113</v>
      </c>
      <c r="D900" t="s">
        <v>2226</v>
      </c>
      <c r="E900">
        <v>9.34</v>
      </c>
      <c r="F900" t="s">
        <v>116</v>
      </c>
      <c r="G900" t="s">
        <v>1413</v>
      </c>
      <c r="H900">
        <v>13.775618160000002</v>
      </c>
      <c r="I900" t="str">
        <f>IF(Inventory[[#This Row],[METAL]] = "925 Silver",  "7113.11.00"," 7113.19.00")</f>
        <v>7113.11.00</v>
      </c>
      <c r="J900" t="str">
        <f>IF(Inventory[[#This Row],[METAL]]= "925 Silver", "7113.11.10.00"," 7113.19.10.00")</f>
        <v>7113.11.10.00</v>
      </c>
      <c r="K900" t="str">
        <f>IF(Inventory[[#This Row],[METAL]] = "925 Silver",  "7113.11.00"," 7113.19.00")</f>
        <v>7113.11.00</v>
      </c>
      <c r="L900" s="106" t="str">
        <f>PROPER(Inventory[[#This Row],[METAL]] &amp; " " &amp; Inventory[[#This Row],[Item Type]])</f>
        <v>925 Silver Bracelet</v>
      </c>
      <c r="M900" s="106" t="str">
        <f>IFERROR(VLOOKUP(Inventory[[#This Row],[Short Description]],Map!$G$12:$H$32,2,FALSE), IF(F899 = "925 Silver", "7113.11.10.00", "7113.19.29.00"))</f>
        <v>7113.11.10.00</v>
      </c>
      <c r="N900" s="106" t="str">
        <f>Inventory[[#This Row],[ASIN]] &amp; " " &amp; Inventory[[#This Row],[Short Description]]</f>
        <v>B08L5FZDV4 Square Byzantine Chain Bracelet - Width 4.7 mm - Length 20 cm</v>
      </c>
      <c r="O900" s="33">
        <f>Inventory[[#This Row],[Total Price GBP]]/ EURtoGBP</f>
        <v>15.63696419267508</v>
      </c>
      <c r="P900" s="33">
        <f>Inventory[[#This Row],[Total Price GBP]]/USDtoGBP</f>
        <v>18.884083878582505</v>
      </c>
      <c r="Q900" s="33">
        <f>Inventory[[#This Row],[Total Price GBP]]/ CADtoGBP</f>
        <v>24.172712925284667</v>
      </c>
      <c r="R900" s="33">
        <f>Inventory[[#This Row],[Total Price GBP]]/AUDtoGBP</f>
        <v>24.742471010848483</v>
      </c>
      <c r="S900" s="33">
        <f>IFERROR(VLOOKUP(Inventory[[#This Row],[Assigned Item SKU]],skuQuantity[#All],2,FALSE),0)</f>
        <v>0</v>
      </c>
      <c r="T900" s="33" t="str">
        <f>PROPER(Inventory[[#This Row],[METAL]] &amp; " " &amp; Inventory[[#This Row],[Item Type]])</f>
        <v>925 Silver Bracelet</v>
      </c>
      <c r="U900" s="33">
        <f>Inventory[[#This Row],[Quantity]]*Inventory[[#This Row],[Weight (g)]]</f>
        <v>0</v>
      </c>
      <c r="V900" s="33">
        <f>Inventory[[#This Row],[Total Price GBP]]*Inventory[[#This Row],[Quantity]]</f>
        <v>0</v>
      </c>
      <c r="W900" s="33">
        <f>Inventory[[#This Row],[Total Cost GBP]]/EURtoGBP</f>
        <v>0</v>
      </c>
      <c r="X900" s="33">
        <f>Inventory[[#This Row],[Total Cost GBP]]/USDtoGBP</f>
        <v>0</v>
      </c>
      <c r="Y900" s="33">
        <f>Inventory[[#This Row],[Total Cost GBP]]/CADtoGBP</f>
        <v>0</v>
      </c>
      <c r="Z900" s="33">
        <f>Inventory[[#This Row],[Total Cost GBP]]*AUDtoGBP</f>
        <v>0</v>
      </c>
      <c r="AA900" s="33"/>
      <c r="AB900" s="33"/>
    </row>
    <row r="901" spans="1:28" x14ac:dyDescent="0.25">
      <c r="A901" t="s">
        <v>2227</v>
      </c>
      <c r="B901" t="s">
        <v>2228</v>
      </c>
      <c r="C901" t="s">
        <v>113</v>
      </c>
      <c r="D901" t="s">
        <v>2229</v>
      </c>
      <c r="E901">
        <v>2.65</v>
      </c>
      <c r="F901" t="s">
        <v>116</v>
      </c>
      <c r="G901" t="s">
        <v>3306</v>
      </c>
      <c r="H901">
        <v>7.9039209499999981</v>
      </c>
      <c r="I901" t="str">
        <f>IF(Inventory[[#This Row],[METAL]] = "925 Silver",  "7113.11.00"," 7113.19.00")</f>
        <v>7113.11.00</v>
      </c>
      <c r="J901" t="str">
        <f>IF(Inventory[[#This Row],[METAL]]= "925 Silver", "7113.11.10.00"," 7113.19.10.00")</f>
        <v>7113.11.10.00</v>
      </c>
      <c r="K901" t="str">
        <f>IF(Inventory[[#This Row],[METAL]] = "925 Silver",  "7113.11.00"," 7113.19.00")</f>
        <v>7113.11.00</v>
      </c>
      <c r="L901" s="106" t="str">
        <f>PROPER(Inventory[[#This Row],[METAL]] &amp; " " &amp; Inventory[[#This Row],[Item Type]])</f>
        <v>925 Silver Chain With Earrings</v>
      </c>
      <c r="M901" s="106" t="str">
        <f>IFERROR(VLOOKUP(Inventory[[#This Row],[Short Description]],Map!$G$12:$H$32,2,FALSE), IF(F900 = "925 Silver", "7113.11.10.00", "7113.19.29.00"))</f>
        <v>7113.11.10.00</v>
      </c>
      <c r="N901" s="106" t="str">
        <f>Inventory[[#This Row],[ASIN]] &amp; " " &amp; Inventory[[#This Row],[Short Description]]</f>
        <v>B08CXL4LD1 SET: Rolo Chain with Heart Shape Pendant + Stud Heart Earrings with White Swarovski Crystals</v>
      </c>
      <c r="O901" s="33">
        <f>Inventory[[#This Row],[Total Price GBP]]/ EURtoGBP</f>
        <v>8.9718898594155245</v>
      </c>
      <c r="P901" s="33">
        <f>Inventory[[#This Row],[Total Price GBP]]/USDtoGBP</f>
        <v>10.834962500839634</v>
      </c>
      <c r="Q901" s="33">
        <f>Inventory[[#This Row],[Total Price GBP]]/ CADtoGBP</f>
        <v>13.869374854136723</v>
      </c>
      <c r="R901" s="33">
        <f>Inventory[[#This Row],[Total Price GBP]]/AUDtoGBP</f>
        <v>14.196280174581503</v>
      </c>
      <c r="S901" s="33">
        <f>IFERROR(VLOOKUP(Inventory[[#This Row],[Assigned Item SKU]],skuQuantity[#All],2,FALSE),0)</f>
        <v>0</v>
      </c>
      <c r="T901" s="33" t="str">
        <f>PROPER(Inventory[[#This Row],[METAL]] &amp; " " &amp; Inventory[[#This Row],[Item Type]])</f>
        <v>925 Silver Chain With Earrings</v>
      </c>
      <c r="U901" s="33">
        <f>Inventory[[#This Row],[Quantity]]*Inventory[[#This Row],[Weight (g)]]</f>
        <v>0</v>
      </c>
      <c r="V901" s="33">
        <f>Inventory[[#This Row],[Total Price GBP]]*Inventory[[#This Row],[Quantity]]</f>
        <v>0</v>
      </c>
      <c r="W901" s="33">
        <f>Inventory[[#This Row],[Total Cost GBP]]/EURtoGBP</f>
        <v>0</v>
      </c>
      <c r="X901" s="33">
        <f>Inventory[[#This Row],[Total Cost GBP]]/USDtoGBP</f>
        <v>0</v>
      </c>
      <c r="Y901" s="33">
        <f>Inventory[[#This Row],[Total Cost GBP]]/CADtoGBP</f>
        <v>0</v>
      </c>
      <c r="Z901" s="33">
        <f>Inventory[[#This Row],[Total Cost GBP]]*AUDtoGBP</f>
        <v>0</v>
      </c>
      <c r="AA901" s="33"/>
      <c r="AB901" s="33"/>
    </row>
    <row r="902" spans="1:28" x14ac:dyDescent="0.25">
      <c r="A902" t="s">
        <v>2230</v>
      </c>
      <c r="B902" t="s">
        <v>2231</v>
      </c>
      <c r="C902" t="s">
        <v>113</v>
      </c>
      <c r="D902" t="s">
        <v>2232</v>
      </c>
      <c r="E902">
        <v>2.83</v>
      </c>
      <c r="F902" t="s">
        <v>116</v>
      </c>
      <c r="G902" t="s">
        <v>3306</v>
      </c>
      <c r="H902">
        <v>8.0624946500000014</v>
      </c>
      <c r="I902" t="str">
        <f>IF(Inventory[[#This Row],[METAL]] = "925 Silver",  "7113.11.00"," 7113.19.00")</f>
        <v>7113.11.00</v>
      </c>
      <c r="J902" t="str">
        <f>IF(Inventory[[#This Row],[METAL]]= "925 Silver", "7113.11.10.00"," 7113.19.10.00")</f>
        <v>7113.11.10.00</v>
      </c>
      <c r="K902" t="str">
        <f>IF(Inventory[[#This Row],[METAL]] = "925 Silver",  "7113.11.00"," 7113.19.00")</f>
        <v>7113.11.00</v>
      </c>
      <c r="L902" s="106" t="str">
        <f>PROPER(Inventory[[#This Row],[METAL]] &amp; " " &amp; Inventory[[#This Row],[Item Type]])</f>
        <v>925 Silver Chain With Earrings</v>
      </c>
      <c r="M902" s="106" t="str">
        <f>IFERROR(VLOOKUP(Inventory[[#This Row],[Short Description]],Map!$G$12:$H$32,2,FALSE), IF(F901 = "925 Silver", "7113.11.10.00", "7113.19.29.00"))</f>
        <v>7113.11.10.00</v>
      </c>
      <c r="N902" s="106" t="str">
        <f>Inventory[[#This Row],[ASIN]] &amp; " " &amp; Inventory[[#This Row],[Short Description]]</f>
        <v>B08CXPL628 SET: Rose Gold Plated Rolo Chain with Heart Shape Pendant + Stud Heart Earrings with Multicolour Swarovski Crystals</v>
      </c>
      <c r="O902" s="33">
        <f>Inventory[[#This Row],[Total Price GBP]]/ EURtoGBP</f>
        <v>9.1518898594155296</v>
      </c>
      <c r="P902" s="33">
        <f>Inventory[[#This Row],[Total Price GBP]]/USDtoGBP</f>
        <v>11.05234069882369</v>
      </c>
      <c r="Q902" s="33">
        <f>Inventory[[#This Row],[Total Price GBP]]/ CADtoGBP</f>
        <v>14.147631443647207</v>
      </c>
      <c r="R902" s="33">
        <f>Inventory[[#This Row],[Total Price GBP]]/AUDtoGBP</f>
        <v>14.481095355269776</v>
      </c>
      <c r="S902" s="33">
        <f>IFERROR(VLOOKUP(Inventory[[#This Row],[Assigned Item SKU]],skuQuantity[#All],2,FALSE),0)</f>
        <v>0</v>
      </c>
      <c r="T902" s="33" t="str">
        <f>PROPER(Inventory[[#This Row],[METAL]] &amp; " " &amp; Inventory[[#This Row],[Item Type]])</f>
        <v>925 Silver Chain With Earrings</v>
      </c>
      <c r="U902" s="33">
        <f>Inventory[[#This Row],[Quantity]]*Inventory[[#This Row],[Weight (g)]]</f>
        <v>0</v>
      </c>
      <c r="V902" s="33">
        <f>Inventory[[#This Row],[Total Price GBP]]*Inventory[[#This Row],[Quantity]]</f>
        <v>0</v>
      </c>
      <c r="W902" s="33">
        <f>Inventory[[#This Row],[Total Cost GBP]]/EURtoGBP</f>
        <v>0</v>
      </c>
      <c r="X902" s="33">
        <f>Inventory[[#This Row],[Total Cost GBP]]/USDtoGBP</f>
        <v>0</v>
      </c>
      <c r="Y902" s="33">
        <f>Inventory[[#This Row],[Total Cost GBP]]/CADtoGBP</f>
        <v>0</v>
      </c>
      <c r="Z902" s="33">
        <f>Inventory[[#This Row],[Total Cost GBP]]*AUDtoGBP</f>
        <v>0</v>
      </c>
      <c r="AA902" s="33"/>
      <c r="AB902" s="33"/>
    </row>
    <row r="903" spans="1:28" x14ac:dyDescent="0.25">
      <c r="A903" t="s">
        <v>2233</v>
      </c>
      <c r="B903" t="s">
        <v>2234</v>
      </c>
      <c r="C903" t="s">
        <v>113</v>
      </c>
      <c r="D903" t="s">
        <v>2235</v>
      </c>
      <c r="E903">
        <v>14.11</v>
      </c>
      <c r="F903" t="s">
        <v>116</v>
      </c>
      <c r="G903" t="s">
        <v>102</v>
      </c>
      <c r="H903">
        <v>19.877622232499995</v>
      </c>
      <c r="I903" t="str">
        <f>IF(Inventory[[#This Row],[METAL]] = "925 Silver",  "7113.11.00"," 7113.19.00")</f>
        <v>7113.11.00</v>
      </c>
      <c r="J903" t="str">
        <f>IF(Inventory[[#This Row],[METAL]]= "925 Silver", "7113.11.10.00"," 7113.19.10.00")</f>
        <v>7113.11.10.00</v>
      </c>
      <c r="K903" t="str">
        <f>IF(Inventory[[#This Row],[METAL]] = "925 Silver",  "7113.11.00"," 7113.19.00")</f>
        <v>7113.11.00</v>
      </c>
      <c r="L903" s="106" t="str">
        <f>PROPER(Inventory[[#This Row],[METAL]] &amp; " " &amp; Inventory[[#This Row],[Item Type]])</f>
        <v>925 Silver Chain</v>
      </c>
      <c r="M903" s="106" t="str">
        <f>IFERROR(VLOOKUP(Inventory[[#This Row],[Short Description]],Map!$G$12:$H$32,2,FALSE), IF(F902 = "925 Silver", "7113.11.10.00", "7113.19.29.00"))</f>
        <v>7113.11.10.00</v>
      </c>
      <c r="N903" s="106" t="str">
        <f>Inventory[[#This Row],[ASIN]] &amp; " " &amp; Inventory[[#This Row],[Short Description]]</f>
        <v>B08L5FPM3T Round Byzantine Chain Necklace- Width 4.7 mm-Length 45cm</v>
      </c>
      <c r="O903" s="33">
        <f>Inventory[[#This Row],[Total Price GBP]]/ EURtoGBP</f>
        <v>22.563464192675074</v>
      </c>
      <c r="P903" s="33">
        <f>Inventory[[#This Row],[Total Price GBP]]/USDtoGBP</f>
        <v>27.248917702674355</v>
      </c>
      <c r="Q903" s="33">
        <f>Inventory[[#This Row],[Total Price GBP]]/ CADtoGBP</f>
        <v>34.880181076642039</v>
      </c>
      <c r="R903" s="33">
        <f>Inventory[[#This Row],[Total Price GBP]]/AUDtoGBP</f>
        <v>35.702317394388956</v>
      </c>
      <c r="S903" s="33">
        <f>IFERROR(VLOOKUP(Inventory[[#This Row],[Assigned Item SKU]],skuQuantity[#All],2,FALSE),0)</f>
        <v>0</v>
      </c>
      <c r="T903" s="33" t="str">
        <f>PROPER(Inventory[[#This Row],[METAL]] &amp; " " &amp; Inventory[[#This Row],[Item Type]])</f>
        <v>925 Silver Chain</v>
      </c>
      <c r="U903" s="33">
        <f>Inventory[[#This Row],[Quantity]]*Inventory[[#This Row],[Weight (g)]]</f>
        <v>0</v>
      </c>
      <c r="V903" s="33">
        <f>Inventory[[#This Row],[Total Price GBP]]*Inventory[[#This Row],[Quantity]]</f>
        <v>0</v>
      </c>
      <c r="W903" s="33">
        <f>Inventory[[#This Row],[Total Cost GBP]]/EURtoGBP</f>
        <v>0</v>
      </c>
      <c r="X903" s="33">
        <f>Inventory[[#This Row],[Total Cost GBP]]/USDtoGBP</f>
        <v>0</v>
      </c>
      <c r="Y903" s="33">
        <f>Inventory[[#This Row],[Total Cost GBP]]/CADtoGBP</f>
        <v>0</v>
      </c>
      <c r="Z903" s="33">
        <f>Inventory[[#This Row],[Total Cost GBP]]*AUDtoGBP</f>
        <v>0</v>
      </c>
      <c r="AA903" s="33"/>
      <c r="AB903" s="33"/>
    </row>
    <row r="904" spans="1:28" x14ac:dyDescent="0.25">
      <c r="A904" t="s">
        <v>2236</v>
      </c>
      <c r="B904" t="s">
        <v>2237</v>
      </c>
      <c r="C904" t="s">
        <v>113</v>
      </c>
      <c r="D904" t="s">
        <v>2238</v>
      </c>
      <c r="E904">
        <v>18.989999999999998</v>
      </c>
      <c r="F904" t="s">
        <v>116</v>
      </c>
      <c r="G904" t="s">
        <v>102</v>
      </c>
      <c r="H904">
        <v>26.541241492499996</v>
      </c>
      <c r="I904" t="str">
        <f>IF(Inventory[[#This Row],[METAL]] = "925 Silver",  "7113.11.00"," 7113.19.00")</f>
        <v>7113.11.00</v>
      </c>
      <c r="J904" t="str">
        <f>IF(Inventory[[#This Row],[METAL]]= "925 Silver", "7113.11.10.00"," 7113.19.10.00")</f>
        <v>7113.11.10.00</v>
      </c>
      <c r="K904" t="str">
        <f>IF(Inventory[[#This Row],[METAL]] = "925 Silver",  "7113.11.00"," 7113.19.00")</f>
        <v>7113.11.00</v>
      </c>
      <c r="L904" s="106" t="str">
        <f>PROPER(Inventory[[#This Row],[METAL]] &amp; " " &amp; Inventory[[#This Row],[Item Type]])</f>
        <v>925 Silver Chain</v>
      </c>
      <c r="M904" s="106" t="str">
        <f>IFERROR(VLOOKUP(Inventory[[#This Row],[Short Description]],Map!$G$12:$H$32,2,FALSE), IF(F903 = "925 Silver", "7113.11.10.00", "7113.19.29.00"))</f>
        <v>7113.11.10.00</v>
      </c>
      <c r="N904" s="106" t="str">
        <f>Inventory[[#This Row],[ASIN]] &amp; " " &amp; Inventory[[#This Row],[Short Description]]</f>
        <v>B08L5GM72G Round Byzantine Chain Necklace- Width 4.7 mm-Length 65cm</v>
      </c>
      <c r="O904" s="33">
        <f>Inventory[[#This Row],[Total Price GBP]]/ EURtoGBP</f>
        <v>30.127464192675074</v>
      </c>
      <c r="P904" s="33">
        <f>Inventory[[#This Row],[Total Price GBP]]/USDtoGBP</f>
        <v>36.383632644626395</v>
      </c>
      <c r="Q904" s="33">
        <f>Inventory[[#This Row],[Total Price GBP]]/ CADtoGBP</f>
        <v>46.573141315849035</v>
      </c>
      <c r="R904" s="33">
        <f>Inventory[[#This Row],[Total Price GBP]]/AUDtoGBP</f>
        <v>47.670884209533718</v>
      </c>
      <c r="S904" s="33">
        <f>IFERROR(VLOOKUP(Inventory[[#This Row],[Assigned Item SKU]],skuQuantity[#All],2,FALSE),0)</f>
        <v>0</v>
      </c>
      <c r="T904" s="33" t="str">
        <f>PROPER(Inventory[[#This Row],[METAL]] &amp; " " &amp; Inventory[[#This Row],[Item Type]])</f>
        <v>925 Silver Chain</v>
      </c>
      <c r="U904" s="33">
        <f>Inventory[[#This Row],[Quantity]]*Inventory[[#This Row],[Weight (g)]]</f>
        <v>0</v>
      </c>
      <c r="V904" s="33">
        <f>Inventory[[#This Row],[Total Price GBP]]*Inventory[[#This Row],[Quantity]]</f>
        <v>0</v>
      </c>
      <c r="W904" s="33">
        <f>Inventory[[#This Row],[Total Cost GBP]]/EURtoGBP</f>
        <v>0</v>
      </c>
      <c r="X904" s="33">
        <f>Inventory[[#This Row],[Total Cost GBP]]/USDtoGBP</f>
        <v>0</v>
      </c>
      <c r="Y904" s="33">
        <f>Inventory[[#This Row],[Total Cost GBP]]/CADtoGBP</f>
        <v>0</v>
      </c>
      <c r="Z904" s="33">
        <f>Inventory[[#This Row],[Total Cost GBP]]*AUDtoGBP</f>
        <v>0</v>
      </c>
      <c r="AA904" s="33"/>
      <c r="AB904" s="33"/>
    </row>
    <row r="905" spans="1:28" x14ac:dyDescent="0.25">
      <c r="A905" t="s">
        <v>2239</v>
      </c>
      <c r="B905" t="s">
        <v>2240</v>
      </c>
      <c r="C905" t="s">
        <v>113</v>
      </c>
      <c r="D905" t="s">
        <v>2241</v>
      </c>
      <c r="E905">
        <v>1.38</v>
      </c>
      <c r="F905" t="s">
        <v>116</v>
      </c>
      <c r="G905" t="s">
        <v>1413</v>
      </c>
      <c r="H905">
        <v>1.9768896490000001</v>
      </c>
      <c r="I905" t="str">
        <f>IF(Inventory[[#This Row],[METAL]] = "925 Silver",  "7113.11.00"," 7113.19.00")</f>
        <v>7113.11.00</v>
      </c>
      <c r="J905" t="str">
        <f>IF(Inventory[[#This Row],[METAL]]= "925 Silver", "7113.11.10.00"," 7113.19.10.00")</f>
        <v>7113.11.10.00</v>
      </c>
      <c r="K905" t="str">
        <f>IF(Inventory[[#This Row],[METAL]] = "925 Silver",  "7113.11.00"," 7113.19.00")</f>
        <v>7113.11.00</v>
      </c>
      <c r="L905" s="106" t="str">
        <f>PROPER(Inventory[[#This Row],[METAL]] &amp; " " &amp; Inventory[[#This Row],[Item Type]])</f>
        <v>925 Silver Bracelet</v>
      </c>
      <c r="M905" s="106" t="str">
        <f>IFERROR(VLOOKUP(Inventory[[#This Row],[Short Description]],Map!$G$12:$H$32,2,FALSE), IF(F904 = "925 Silver", "7113.11.10.00", "7113.19.29.00"))</f>
        <v>7113.11.10.00</v>
      </c>
      <c r="N905" s="106" t="str">
        <f>Inventory[[#This Row],[ASIN]] &amp; " " &amp; Inventory[[#This Row],[Short Description]]</f>
        <v>B091V3CDL4 Gold Plated Heart Chain</v>
      </c>
      <c r="O905" s="33">
        <f>Inventory[[#This Row],[Total Price GBP]]/ EURtoGBP</f>
        <v>2.2440047550129689</v>
      </c>
      <c r="P905" s="33">
        <f>Inventory[[#This Row],[Total Price GBP]]/USDtoGBP</f>
        <v>2.7099872772909035</v>
      </c>
      <c r="Q905" s="33">
        <f>Inventory[[#This Row],[Total Price GBP]]/ CADtoGBP</f>
        <v>3.4689394998622523</v>
      </c>
      <c r="R905" s="33">
        <f>Inventory[[#This Row],[Total Price GBP]]/AUDtoGBP</f>
        <v>3.5507034431352826</v>
      </c>
      <c r="S905" s="33">
        <f>IFERROR(VLOOKUP(Inventory[[#This Row],[Assigned Item SKU]],skuQuantity[#All],2,FALSE),0)</f>
        <v>0</v>
      </c>
      <c r="T905" s="33" t="str">
        <f>PROPER(Inventory[[#This Row],[METAL]] &amp; " " &amp; Inventory[[#This Row],[Item Type]])</f>
        <v>925 Silver Bracelet</v>
      </c>
      <c r="U905" s="33">
        <f>Inventory[[#This Row],[Quantity]]*Inventory[[#This Row],[Weight (g)]]</f>
        <v>0</v>
      </c>
      <c r="V905" s="33">
        <f>Inventory[[#This Row],[Total Price GBP]]*Inventory[[#This Row],[Quantity]]</f>
        <v>0</v>
      </c>
      <c r="W905" s="33">
        <f>Inventory[[#This Row],[Total Cost GBP]]/EURtoGBP</f>
        <v>0</v>
      </c>
      <c r="X905" s="33">
        <f>Inventory[[#This Row],[Total Cost GBP]]/USDtoGBP</f>
        <v>0</v>
      </c>
      <c r="Y905" s="33">
        <f>Inventory[[#This Row],[Total Cost GBP]]/CADtoGBP</f>
        <v>0</v>
      </c>
      <c r="Z905" s="33">
        <f>Inventory[[#This Row],[Total Cost GBP]]*AUDtoGBP</f>
        <v>0</v>
      </c>
      <c r="AA905" s="33"/>
      <c r="AB905" s="33"/>
    </row>
    <row r="906" spans="1:28" x14ac:dyDescent="0.25">
      <c r="A906" t="s">
        <v>2242</v>
      </c>
      <c r="B906" t="s">
        <v>2243</v>
      </c>
      <c r="C906" t="s">
        <v>113</v>
      </c>
      <c r="D906" t="s">
        <v>2244</v>
      </c>
      <c r="E906">
        <v>1.37</v>
      </c>
      <c r="F906" t="s">
        <v>116</v>
      </c>
      <c r="G906" t="s">
        <v>1413</v>
      </c>
      <c r="H906">
        <v>1.9639394635000005</v>
      </c>
      <c r="I906" t="str">
        <f>IF(Inventory[[#This Row],[METAL]] = "925 Silver",  "7113.11.00"," 7113.19.00")</f>
        <v>7113.11.00</v>
      </c>
      <c r="J906" t="str">
        <f>IF(Inventory[[#This Row],[METAL]]= "925 Silver", "7113.11.10.00"," 7113.19.10.00")</f>
        <v>7113.11.10.00</v>
      </c>
      <c r="K906" t="str">
        <f>IF(Inventory[[#This Row],[METAL]] = "925 Silver",  "7113.11.00"," 7113.19.00")</f>
        <v>7113.11.00</v>
      </c>
      <c r="L906" s="106" t="str">
        <f>PROPER(Inventory[[#This Row],[METAL]] &amp; " " &amp; Inventory[[#This Row],[Item Type]])</f>
        <v>925 Silver Bracelet</v>
      </c>
      <c r="M906" s="106" t="str">
        <f>IFERROR(VLOOKUP(Inventory[[#This Row],[Short Description]],Map!$G$12:$H$32,2,FALSE), IF(F905 = "925 Silver", "7113.11.10.00", "7113.19.29.00"))</f>
        <v>7113.11.10.00</v>
      </c>
      <c r="N906" s="106" t="str">
        <f>Inventory[[#This Row],[ASIN]] &amp; " " &amp; Inventory[[#This Row],[Short Description]]</f>
        <v>B091V3TMGW Rose Plated Heart Chain</v>
      </c>
      <c r="O906" s="33">
        <f>Inventory[[#This Row],[Total Price GBP]]/ EURtoGBP</f>
        <v>2.2293047550129694</v>
      </c>
      <c r="P906" s="33">
        <f>Inventory[[#This Row],[Total Price GBP]]/USDtoGBP</f>
        <v>2.6922347244555396</v>
      </c>
      <c r="Q906" s="33">
        <f>Inventory[[#This Row],[Total Price GBP]]/ CADtoGBP</f>
        <v>3.4462152117188976</v>
      </c>
      <c r="R906" s="33">
        <f>Inventory[[#This Row],[Total Price GBP]]/AUDtoGBP</f>
        <v>3.5274435367124082</v>
      </c>
      <c r="S906" s="33">
        <f>IFERROR(VLOOKUP(Inventory[[#This Row],[Assigned Item SKU]],skuQuantity[#All],2,FALSE),0)</f>
        <v>0</v>
      </c>
      <c r="T906" s="33" t="str">
        <f>PROPER(Inventory[[#This Row],[METAL]] &amp; " " &amp; Inventory[[#This Row],[Item Type]])</f>
        <v>925 Silver Bracelet</v>
      </c>
      <c r="U906" s="33">
        <f>Inventory[[#This Row],[Quantity]]*Inventory[[#This Row],[Weight (g)]]</f>
        <v>0</v>
      </c>
      <c r="V906" s="33">
        <f>Inventory[[#This Row],[Total Price GBP]]*Inventory[[#This Row],[Quantity]]</f>
        <v>0</v>
      </c>
      <c r="W906" s="33">
        <f>Inventory[[#This Row],[Total Cost GBP]]/EURtoGBP</f>
        <v>0</v>
      </c>
      <c r="X906" s="33">
        <f>Inventory[[#This Row],[Total Cost GBP]]/USDtoGBP</f>
        <v>0</v>
      </c>
      <c r="Y906" s="33">
        <f>Inventory[[#This Row],[Total Cost GBP]]/CADtoGBP</f>
        <v>0</v>
      </c>
      <c r="Z906" s="33">
        <f>Inventory[[#This Row],[Total Cost GBP]]*AUDtoGBP</f>
        <v>0</v>
      </c>
      <c r="AA906" s="33"/>
      <c r="AB906" s="33"/>
    </row>
    <row r="907" spans="1:28" x14ac:dyDescent="0.25">
      <c r="A907" t="s">
        <v>2245</v>
      </c>
      <c r="B907" t="s">
        <v>2246</v>
      </c>
      <c r="C907" t="s">
        <v>114</v>
      </c>
      <c r="D907" t="s">
        <v>2247</v>
      </c>
      <c r="E907">
        <v>1.23</v>
      </c>
      <c r="F907" t="s">
        <v>116</v>
      </c>
      <c r="G907" t="s">
        <v>1309</v>
      </c>
      <c r="H907">
        <v>1.9807427006652445</v>
      </c>
      <c r="I907" t="str">
        <f>IF(Inventory[[#This Row],[METAL]] = "925 Silver",  "7113.11.00"," 7113.19.00")</f>
        <v>7113.11.00</v>
      </c>
      <c r="J907" t="str">
        <f>IF(Inventory[[#This Row],[METAL]]= "925 Silver", "7113.11.10.00"," 7113.19.10.00")</f>
        <v>7113.11.10.00</v>
      </c>
      <c r="K907" t="str">
        <f>IF(Inventory[[#This Row],[METAL]] = "925 Silver",  "7113.11.00"," 7113.19.00")</f>
        <v>7113.11.00</v>
      </c>
      <c r="L907" s="106" t="str">
        <f>PROPER(Inventory[[#This Row],[METAL]] &amp; " " &amp; Inventory[[#This Row],[Item Type]])</f>
        <v>925 Silver Earrings</v>
      </c>
      <c r="M907" s="106" t="str">
        <f>IFERROR(VLOOKUP(Inventory[[#This Row],[Short Description]],Map!$G$12:$H$32,2,FALSE), IF(F906 = "925 Silver", "7113.11.10.00", "7113.19.29.00"))</f>
        <v>7113.11.10.00</v>
      </c>
      <c r="N907" s="106" t="str">
        <f>Inventory[[#This Row],[ASIN]] &amp; " " &amp; Inventory[[#This Row],[Short Description]]</f>
        <v>B08ZSTHD3P Silver Pearl Studs (white) - 6 to 7 mm</v>
      </c>
      <c r="O907" s="33">
        <f>Inventory[[#This Row],[Total Price GBP]]/ EURtoGBP</f>
        <v>2.2483784266857874</v>
      </c>
      <c r="P907" s="33">
        <f>Inventory[[#This Row],[Total Price GBP]]/USDtoGBP</f>
        <v>2.71526917099541</v>
      </c>
      <c r="Q907" s="33">
        <f>Inventory[[#This Row],[Total Price GBP]]/ CADtoGBP</f>
        <v>3.4757006274362356</v>
      </c>
      <c r="R907" s="33">
        <f>Inventory[[#This Row],[Total Price GBP]]/AUDtoGBP</f>
        <v>3.5576239325117545</v>
      </c>
      <c r="S907" s="33">
        <f>IFERROR(VLOOKUP(Inventory[[#This Row],[Assigned Item SKU]],skuQuantity[#All],2,FALSE),0)</f>
        <v>2</v>
      </c>
      <c r="T907" s="33" t="str">
        <f>PROPER(Inventory[[#This Row],[METAL]] &amp; " " &amp; Inventory[[#This Row],[Item Type]])</f>
        <v>925 Silver Earrings</v>
      </c>
      <c r="U907" s="33">
        <f>Inventory[[#This Row],[Quantity]]*Inventory[[#This Row],[Weight (g)]]</f>
        <v>2.46</v>
      </c>
      <c r="V907" s="33">
        <f>Inventory[[#This Row],[Total Price GBP]]*Inventory[[#This Row],[Quantity]]</f>
        <v>3.961485401330489</v>
      </c>
      <c r="W907" s="33">
        <f>Inventory[[#This Row],[Total Cost GBP]]/EURtoGBP</f>
        <v>4.4967568533715747</v>
      </c>
      <c r="X907" s="33">
        <f>Inventory[[#This Row],[Total Cost GBP]]/USDtoGBP</f>
        <v>5.43053834199082</v>
      </c>
      <c r="Y907" s="33">
        <f>Inventory[[#This Row],[Total Cost GBP]]/CADtoGBP</f>
        <v>6.9514012548724713</v>
      </c>
      <c r="Z907" s="33">
        <f>Inventory[[#This Row],[Total Cost GBP]]*AUDtoGBP</f>
        <v>2.2055966120447632</v>
      </c>
      <c r="AA907" s="33"/>
      <c r="AB907" s="33"/>
    </row>
    <row r="908" spans="1:28" x14ac:dyDescent="0.25">
      <c r="A908" t="s">
        <v>2248</v>
      </c>
      <c r="B908" t="s">
        <v>2249</v>
      </c>
      <c r="C908" t="s">
        <v>114</v>
      </c>
      <c r="D908" t="s">
        <v>2250</v>
      </c>
      <c r="E908">
        <v>1.5</v>
      </c>
      <c r="F908" t="s">
        <v>116</v>
      </c>
      <c r="G908" t="s">
        <v>1309</v>
      </c>
      <c r="H908">
        <v>2.0618664577376467</v>
      </c>
      <c r="I908" t="str">
        <f>IF(Inventory[[#This Row],[METAL]] = "925 Silver",  "7113.11.00"," 7113.19.00")</f>
        <v>7113.11.00</v>
      </c>
      <c r="J908" t="str">
        <f>IF(Inventory[[#This Row],[METAL]]= "925 Silver", "7113.11.10.00"," 7113.19.10.00")</f>
        <v>7113.11.10.00</v>
      </c>
      <c r="K908" t="str">
        <f>IF(Inventory[[#This Row],[METAL]] = "925 Silver",  "7113.11.00"," 7113.19.00")</f>
        <v>7113.11.00</v>
      </c>
      <c r="L908" s="106" t="str">
        <f>PROPER(Inventory[[#This Row],[METAL]] &amp; " " &amp; Inventory[[#This Row],[Item Type]])</f>
        <v>925 Silver Earrings</v>
      </c>
      <c r="M908" s="106" t="str">
        <f>IFERROR(VLOOKUP(Inventory[[#This Row],[Short Description]],Map!$G$12:$H$32,2,FALSE), IF(F907 = "925 Silver", "7113.11.10.00", "7113.19.29.00"))</f>
        <v>7113.11.10.00</v>
      </c>
      <c r="N908" s="106" t="str">
        <f>Inventory[[#This Row],[ASIN]] &amp; " " &amp; Inventory[[#This Row],[Short Description]]</f>
        <v>B08ZSVSK7Z Silver Pearl Studs (white) - 7 to 8 mm</v>
      </c>
      <c r="O908" s="33">
        <f>Inventory[[#This Row],[Total Price GBP]]/ EURtoGBP</f>
        <v>2.3404635345758873</v>
      </c>
      <c r="P908" s="33">
        <f>Inventory[[#This Row],[Total Price GBP]]/USDtoGBP</f>
        <v>2.8264763644082818</v>
      </c>
      <c r="Q908" s="33">
        <f>Inventory[[#This Row],[Total Price GBP]]/ CADtoGBP</f>
        <v>3.6180522278040343</v>
      </c>
      <c r="R908" s="33">
        <f>Inventory[[#This Row],[Total Price GBP]]/AUDtoGBP</f>
        <v>3.7033308027474074</v>
      </c>
      <c r="S908" s="33">
        <f>IFERROR(VLOOKUP(Inventory[[#This Row],[Assigned Item SKU]],skuQuantity[#All],2,FALSE),0)</f>
        <v>0</v>
      </c>
      <c r="T908" s="33" t="str">
        <f>PROPER(Inventory[[#This Row],[METAL]] &amp; " " &amp; Inventory[[#This Row],[Item Type]])</f>
        <v>925 Silver Earrings</v>
      </c>
      <c r="U908" s="33">
        <f>Inventory[[#This Row],[Quantity]]*Inventory[[#This Row],[Weight (g)]]</f>
        <v>0</v>
      </c>
      <c r="V908" s="33">
        <f>Inventory[[#This Row],[Total Price GBP]]*Inventory[[#This Row],[Quantity]]</f>
        <v>0</v>
      </c>
      <c r="W908" s="33">
        <f>Inventory[[#This Row],[Total Cost GBP]]/EURtoGBP</f>
        <v>0</v>
      </c>
      <c r="X908" s="33">
        <f>Inventory[[#This Row],[Total Cost GBP]]/USDtoGBP</f>
        <v>0</v>
      </c>
      <c r="Y908" s="33">
        <f>Inventory[[#This Row],[Total Cost GBP]]/CADtoGBP</f>
        <v>0</v>
      </c>
      <c r="Z908" s="33">
        <f>Inventory[[#This Row],[Total Cost GBP]]*AUDtoGBP</f>
        <v>0</v>
      </c>
      <c r="AA908" s="33"/>
      <c r="AB908" s="33"/>
    </row>
    <row r="909" spans="1:28" x14ac:dyDescent="0.25">
      <c r="A909" t="s">
        <v>2251</v>
      </c>
      <c r="B909" t="s">
        <v>2252</v>
      </c>
      <c r="C909" t="s">
        <v>114</v>
      </c>
      <c r="D909" t="s">
        <v>2253</v>
      </c>
      <c r="E909">
        <v>3.13</v>
      </c>
      <c r="F909" t="s">
        <v>116</v>
      </c>
      <c r="G909" t="s">
        <v>1309</v>
      </c>
      <c r="H909">
        <v>2.7919802713892636</v>
      </c>
      <c r="I909" t="str">
        <f>IF(Inventory[[#This Row],[METAL]] = "925 Silver",  "7113.11.00"," 7113.19.00")</f>
        <v>7113.11.00</v>
      </c>
      <c r="J909" t="str">
        <f>IF(Inventory[[#This Row],[METAL]]= "925 Silver", "7113.11.10.00"," 7113.19.10.00")</f>
        <v>7113.11.10.00</v>
      </c>
      <c r="K909" t="str">
        <f>IF(Inventory[[#This Row],[METAL]] = "925 Silver",  "7113.11.00"," 7113.19.00")</f>
        <v>7113.11.00</v>
      </c>
      <c r="L909" s="106" t="str">
        <f>PROPER(Inventory[[#This Row],[METAL]] &amp; " " &amp; Inventory[[#This Row],[Item Type]])</f>
        <v>925 Silver Earrings</v>
      </c>
      <c r="M909" s="106" t="str">
        <f>IFERROR(VLOOKUP(Inventory[[#This Row],[Short Description]],Map!$G$12:$H$32,2,FALSE), IF(F908 = "925 Silver", "7113.11.10.00", "7113.19.29.00"))</f>
        <v>7113.11.10.00</v>
      </c>
      <c r="N909" s="106" t="str">
        <f>Inventory[[#This Row],[ASIN]] &amp; " " &amp; Inventory[[#This Row],[Short Description]]</f>
        <v>B08ZSSZDS8 Silver Pearl Studs (white) - 9 to 10 mm</v>
      </c>
      <c r="O909" s="33">
        <f>Inventory[[#This Row],[Total Price GBP]]/ EURtoGBP</f>
        <v>3.1692295055867867</v>
      </c>
      <c r="P909" s="33">
        <f>Inventory[[#This Row],[Total Price GBP]]/USDtoGBP</f>
        <v>3.8273411051241273</v>
      </c>
      <c r="Q909" s="33">
        <f>Inventory[[#This Row],[Total Price GBP]]/ CADtoGBP</f>
        <v>4.8992166311142169</v>
      </c>
      <c r="R909" s="33">
        <f>Inventory[[#This Row],[Total Price GBP]]/AUDtoGBP</f>
        <v>5.0146926348682799</v>
      </c>
      <c r="S909" s="33">
        <f>IFERROR(VLOOKUP(Inventory[[#This Row],[Assigned Item SKU]],skuQuantity[#All],2,FALSE),0)</f>
        <v>4</v>
      </c>
      <c r="T909" s="33" t="str">
        <f>PROPER(Inventory[[#This Row],[METAL]] &amp; " " &amp; Inventory[[#This Row],[Item Type]])</f>
        <v>925 Silver Earrings</v>
      </c>
      <c r="U909" s="33">
        <f>Inventory[[#This Row],[Quantity]]*Inventory[[#This Row],[Weight (g)]]</f>
        <v>12.52</v>
      </c>
      <c r="V909" s="33">
        <f>Inventory[[#This Row],[Total Price GBP]]*Inventory[[#This Row],[Quantity]]</f>
        <v>11.167921085557055</v>
      </c>
      <c r="W909" s="33">
        <f>Inventory[[#This Row],[Total Cost GBP]]/EURtoGBP</f>
        <v>12.676918022347147</v>
      </c>
      <c r="X909" s="33">
        <f>Inventory[[#This Row],[Total Cost GBP]]/USDtoGBP</f>
        <v>15.309364420496509</v>
      </c>
      <c r="Y909" s="33">
        <f>Inventory[[#This Row],[Total Cost GBP]]/CADtoGBP</f>
        <v>19.596866524456868</v>
      </c>
      <c r="Z909" s="33">
        <f>Inventory[[#This Row],[Total Cost GBP]]*AUDtoGBP</f>
        <v>6.2178517435947462</v>
      </c>
      <c r="AA909" s="33"/>
      <c r="AB909" s="33"/>
    </row>
    <row r="910" spans="1:28" x14ac:dyDescent="0.25">
      <c r="A910" t="s">
        <v>2254</v>
      </c>
      <c r="B910" t="s">
        <v>2255</v>
      </c>
      <c r="C910" t="s">
        <v>114</v>
      </c>
      <c r="D910" t="s">
        <v>2256</v>
      </c>
      <c r="E910">
        <v>1.3</v>
      </c>
      <c r="F910" t="s">
        <v>116</v>
      </c>
      <c r="G910" t="s">
        <v>1309</v>
      </c>
      <c r="H910">
        <v>2.4918223702213766</v>
      </c>
      <c r="I910" t="str">
        <f>IF(Inventory[[#This Row],[METAL]] = "925 Silver",  "7113.11.00"," 7113.19.00")</f>
        <v>7113.11.00</v>
      </c>
      <c r="J910" t="str">
        <f>IF(Inventory[[#This Row],[METAL]]= "925 Silver", "7113.11.10.00"," 7113.19.10.00")</f>
        <v>7113.11.10.00</v>
      </c>
      <c r="K910" t="str">
        <f>IF(Inventory[[#This Row],[METAL]] = "925 Silver",  "7113.11.00"," 7113.19.00")</f>
        <v>7113.11.00</v>
      </c>
      <c r="L910" s="106" t="str">
        <f>PROPER(Inventory[[#This Row],[METAL]] &amp; " " &amp; Inventory[[#This Row],[Item Type]])</f>
        <v>925 Silver Earrings</v>
      </c>
      <c r="M910" s="106" t="str">
        <f>IFERROR(VLOOKUP(Inventory[[#This Row],[Short Description]],Map!$G$12:$H$32,2,FALSE), IF(F909 = "925 Silver", "7113.11.10.00", "7113.19.29.00"))</f>
        <v>7113.11.10.00</v>
      </c>
      <c r="N910" s="106" t="str">
        <f>Inventory[[#This Row],[ASIN]] &amp; " " &amp; Inventory[[#This Row],[Short Description]]</f>
        <v>B08ZSVZLK9 Yellow Gold Plated Pearl Studs (white) - 6 to 7 mm</v>
      </c>
      <c r="O910" s="33">
        <f>Inventory[[#This Row],[Total Price GBP]]/ EURtoGBP</f>
        <v>2.828514606393417</v>
      </c>
      <c r="P910" s="33">
        <f>Inventory[[#This Row],[Total Price GBP]]/USDtoGBP</f>
        <v>3.4158744894965021</v>
      </c>
      <c r="Q910" s="33">
        <f>Inventory[[#This Row],[Total Price GBP]]/ CADtoGBP</f>
        <v>4.3725157097533645</v>
      </c>
      <c r="R910" s="33">
        <f>Inventory[[#This Row],[Total Price GBP]]/AUDtoGBP</f>
        <v>4.475577214996366</v>
      </c>
      <c r="S910" s="33">
        <f>IFERROR(VLOOKUP(Inventory[[#This Row],[Assigned Item SKU]],skuQuantity[#All],2,FALSE),0)</f>
        <v>0</v>
      </c>
      <c r="T910" s="33" t="str">
        <f>PROPER(Inventory[[#This Row],[METAL]] &amp; " " &amp; Inventory[[#This Row],[Item Type]])</f>
        <v>925 Silver Earrings</v>
      </c>
      <c r="U910" s="33">
        <f>Inventory[[#This Row],[Quantity]]*Inventory[[#This Row],[Weight (g)]]</f>
        <v>0</v>
      </c>
      <c r="V910" s="33">
        <f>Inventory[[#This Row],[Total Price GBP]]*Inventory[[#This Row],[Quantity]]</f>
        <v>0</v>
      </c>
      <c r="W910" s="33">
        <f>Inventory[[#This Row],[Total Cost GBP]]/EURtoGBP</f>
        <v>0</v>
      </c>
      <c r="X910" s="33">
        <f>Inventory[[#This Row],[Total Cost GBP]]/USDtoGBP</f>
        <v>0</v>
      </c>
      <c r="Y910" s="33">
        <f>Inventory[[#This Row],[Total Cost GBP]]/CADtoGBP</f>
        <v>0</v>
      </c>
      <c r="Z910" s="33">
        <f>Inventory[[#This Row],[Total Cost GBP]]*AUDtoGBP</f>
        <v>0</v>
      </c>
      <c r="AA910" s="33"/>
      <c r="AB910" s="33"/>
    </row>
    <row r="911" spans="1:28" x14ac:dyDescent="0.25">
      <c r="A911" t="s">
        <v>2257</v>
      </c>
      <c r="B911" t="s">
        <v>2258</v>
      </c>
      <c r="C911" t="s">
        <v>114</v>
      </c>
      <c r="D911" t="s">
        <v>2259</v>
      </c>
      <c r="E911">
        <v>1.6</v>
      </c>
      <c r="F911" t="s">
        <v>116</v>
      </c>
      <c r="G911" t="s">
        <v>1309</v>
      </c>
      <c r="H911">
        <v>2.5729461272937786</v>
      </c>
      <c r="I911" t="str">
        <f>IF(Inventory[[#This Row],[METAL]] = "925 Silver",  "7113.11.00"," 7113.19.00")</f>
        <v>7113.11.00</v>
      </c>
      <c r="J911" t="str">
        <f>IF(Inventory[[#This Row],[METAL]]= "925 Silver", "7113.11.10.00"," 7113.19.10.00")</f>
        <v>7113.11.10.00</v>
      </c>
      <c r="K911" t="str">
        <f>IF(Inventory[[#This Row],[METAL]] = "925 Silver",  "7113.11.00"," 7113.19.00")</f>
        <v>7113.11.00</v>
      </c>
      <c r="L911" s="106" t="str">
        <f>PROPER(Inventory[[#This Row],[METAL]] &amp; " " &amp; Inventory[[#This Row],[Item Type]])</f>
        <v>925 Silver Earrings</v>
      </c>
      <c r="M911" s="106" t="str">
        <f>IFERROR(VLOOKUP(Inventory[[#This Row],[Short Description]],Map!$G$12:$H$32,2,FALSE), IF(F910 = "925 Silver", "7113.11.10.00", "7113.19.29.00"))</f>
        <v>7113.11.10.00</v>
      </c>
      <c r="N911" s="106" t="str">
        <f>Inventory[[#This Row],[ASIN]] &amp; " " &amp; Inventory[[#This Row],[Short Description]]</f>
        <v>B08ZSTPC2F Yellow Gold Plated Pearl Studs (white) - 7 to 8 mm</v>
      </c>
      <c r="O911" s="33">
        <f>Inventory[[#This Row],[Total Price GBP]]/ EURtoGBP</f>
        <v>2.9205997142835169</v>
      </c>
      <c r="P911" s="33">
        <f>Inventory[[#This Row],[Total Price GBP]]/USDtoGBP</f>
        <v>3.5270816829093738</v>
      </c>
      <c r="Q911" s="33">
        <f>Inventory[[#This Row],[Total Price GBP]]/ CADtoGBP</f>
        <v>4.5148673101211623</v>
      </c>
      <c r="R911" s="33">
        <f>Inventory[[#This Row],[Total Price GBP]]/AUDtoGBP</f>
        <v>4.6212840852320181</v>
      </c>
      <c r="S911" s="33">
        <f>IFERROR(VLOOKUP(Inventory[[#This Row],[Assigned Item SKU]],skuQuantity[#All],2,FALSE),0)</f>
        <v>0</v>
      </c>
      <c r="T911" s="33" t="str">
        <f>PROPER(Inventory[[#This Row],[METAL]] &amp; " " &amp; Inventory[[#This Row],[Item Type]])</f>
        <v>925 Silver Earrings</v>
      </c>
      <c r="U911" s="33">
        <f>Inventory[[#This Row],[Quantity]]*Inventory[[#This Row],[Weight (g)]]</f>
        <v>0</v>
      </c>
      <c r="V911" s="33">
        <f>Inventory[[#This Row],[Total Price GBP]]*Inventory[[#This Row],[Quantity]]</f>
        <v>0</v>
      </c>
      <c r="W911" s="33">
        <f>Inventory[[#This Row],[Total Cost GBP]]/EURtoGBP</f>
        <v>0</v>
      </c>
      <c r="X911" s="33">
        <f>Inventory[[#This Row],[Total Cost GBP]]/USDtoGBP</f>
        <v>0</v>
      </c>
      <c r="Y911" s="33">
        <f>Inventory[[#This Row],[Total Cost GBP]]/CADtoGBP</f>
        <v>0</v>
      </c>
      <c r="Z911" s="33">
        <f>Inventory[[#This Row],[Total Cost GBP]]*AUDtoGBP</f>
        <v>0</v>
      </c>
      <c r="AA911" s="33"/>
      <c r="AB911" s="33"/>
    </row>
    <row r="912" spans="1:28" x14ac:dyDescent="0.25">
      <c r="A912" t="s">
        <v>2260</v>
      </c>
      <c r="B912" t="s">
        <v>2261</v>
      </c>
      <c r="C912" t="s">
        <v>114</v>
      </c>
      <c r="D912" t="s">
        <v>2262</v>
      </c>
      <c r="E912">
        <v>3.13</v>
      </c>
      <c r="F912" t="s">
        <v>116</v>
      </c>
      <c r="G912" t="s">
        <v>1309</v>
      </c>
      <c r="H912">
        <v>3.6032178421132826</v>
      </c>
      <c r="I912" t="str">
        <f>IF(Inventory[[#This Row],[METAL]] = "925 Silver",  "7113.11.00"," 7113.19.00")</f>
        <v>7113.11.00</v>
      </c>
      <c r="J912" t="str">
        <f>IF(Inventory[[#This Row],[METAL]]= "925 Silver", "7113.11.10.00"," 7113.19.10.00")</f>
        <v>7113.11.10.00</v>
      </c>
      <c r="K912" t="str">
        <f>IF(Inventory[[#This Row],[METAL]] = "925 Silver",  "7113.11.00"," 7113.19.00")</f>
        <v>7113.11.00</v>
      </c>
      <c r="L912" s="106" t="str">
        <f>PROPER(Inventory[[#This Row],[METAL]] &amp; " " &amp; Inventory[[#This Row],[Item Type]])</f>
        <v>925 Silver Earrings</v>
      </c>
      <c r="M912" s="106" t="str">
        <f>IFERROR(VLOOKUP(Inventory[[#This Row],[Short Description]],Map!$G$12:$H$32,2,FALSE), IF(F911 = "925 Silver", "7113.11.10.00", "7113.19.29.00"))</f>
        <v>7113.11.10.00</v>
      </c>
      <c r="N912" s="106" t="str">
        <f>Inventory[[#This Row],[ASIN]] &amp; " " &amp; Inventory[[#This Row],[Short Description]]</f>
        <v>B08ZSTH9H3 Yellow Gold Plated Pearl Studs (white) - 9 to 10 mm</v>
      </c>
      <c r="O912" s="33">
        <f>Inventory[[#This Row],[Total Price GBP]]/ EURtoGBP</f>
        <v>4.0900805844877866</v>
      </c>
      <c r="P912" s="33">
        <f>Inventory[[#This Row],[Total Price GBP]]/USDtoGBP</f>
        <v>4.9394130392528446</v>
      </c>
      <c r="Q912" s="33">
        <f>Inventory[[#This Row],[Total Price GBP]]/ CADtoGBP</f>
        <v>6.3227326347921986</v>
      </c>
      <c r="R912" s="33">
        <f>Inventory[[#This Row],[Total Price GBP]]/AUDtoGBP</f>
        <v>6.4717613372248044</v>
      </c>
      <c r="S912" s="33">
        <f>IFERROR(VLOOKUP(Inventory[[#This Row],[Assigned Item SKU]],skuQuantity[#All],2,FALSE),0)</f>
        <v>2</v>
      </c>
      <c r="T912" s="33" t="str">
        <f>PROPER(Inventory[[#This Row],[METAL]] &amp; " " &amp; Inventory[[#This Row],[Item Type]])</f>
        <v>925 Silver Earrings</v>
      </c>
      <c r="U912" s="33">
        <f>Inventory[[#This Row],[Quantity]]*Inventory[[#This Row],[Weight (g)]]</f>
        <v>6.26</v>
      </c>
      <c r="V912" s="33">
        <f>Inventory[[#This Row],[Total Price GBP]]*Inventory[[#This Row],[Quantity]]</f>
        <v>7.2064356842265651</v>
      </c>
      <c r="W912" s="33">
        <f>Inventory[[#This Row],[Total Cost GBP]]/EURtoGBP</f>
        <v>8.1801611689755731</v>
      </c>
      <c r="X912" s="33">
        <f>Inventory[[#This Row],[Total Cost GBP]]/USDtoGBP</f>
        <v>9.8788260785056892</v>
      </c>
      <c r="Y912" s="33">
        <f>Inventory[[#This Row],[Total Cost GBP]]/CADtoGBP</f>
        <v>12.645465269584397</v>
      </c>
      <c r="Z912" s="33">
        <f>Inventory[[#This Row],[Total Cost GBP]]*AUDtoGBP</f>
        <v>4.012255131549983</v>
      </c>
      <c r="AA912" s="33"/>
      <c r="AB912" s="33"/>
    </row>
    <row r="913" spans="1:28" x14ac:dyDescent="0.25">
      <c r="A913" t="s">
        <v>2263</v>
      </c>
      <c r="B913" t="s">
        <v>2264</v>
      </c>
      <c r="C913" t="s">
        <v>114</v>
      </c>
      <c r="D913" t="s">
        <v>2265</v>
      </c>
      <c r="E913">
        <v>1.37</v>
      </c>
      <c r="F913" t="s">
        <v>116</v>
      </c>
      <c r="G913" t="s">
        <v>1309</v>
      </c>
      <c r="H913">
        <v>1.9807427006652445</v>
      </c>
      <c r="I913" t="str">
        <f>IF(Inventory[[#This Row],[METAL]] = "925 Silver",  "7113.11.00"," 7113.19.00")</f>
        <v>7113.11.00</v>
      </c>
      <c r="J913" t="str">
        <f>IF(Inventory[[#This Row],[METAL]]= "925 Silver", "7113.11.10.00"," 7113.19.10.00")</f>
        <v>7113.11.10.00</v>
      </c>
      <c r="K913" t="str">
        <f>IF(Inventory[[#This Row],[METAL]] = "925 Silver",  "7113.11.00"," 7113.19.00")</f>
        <v>7113.11.00</v>
      </c>
      <c r="L913" s="106" t="str">
        <f>PROPER(Inventory[[#This Row],[METAL]] &amp; " " &amp; Inventory[[#This Row],[Item Type]])</f>
        <v>925 Silver Earrings</v>
      </c>
      <c r="M913" s="106" t="str">
        <f>IFERROR(VLOOKUP(Inventory[[#This Row],[Short Description]],Map!$G$12:$H$32,2,FALSE), IF(F912 = "925 Silver", "7113.11.10.00", "7113.19.29.00"))</f>
        <v>7113.11.10.00</v>
      </c>
      <c r="N913" s="106" t="str">
        <f>Inventory[[#This Row],[ASIN]] &amp; " " &amp; Inventory[[#This Row],[Short Description]]</f>
        <v>B08ZSWSCXX Silver Pearl Studs (black) - 6 to 7 mm</v>
      </c>
      <c r="O913" s="33">
        <f>Inventory[[#This Row],[Total Price GBP]]/ EURtoGBP</f>
        <v>2.2483784266857874</v>
      </c>
      <c r="P913" s="33">
        <f>Inventory[[#This Row],[Total Price GBP]]/USDtoGBP</f>
        <v>2.71526917099541</v>
      </c>
      <c r="Q913" s="33">
        <f>Inventory[[#This Row],[Total Price GBP]]/ CADtoGBP</f>
        <v>3.4757006274362356</v>
      </c>
      <c r="R913" s="33">
        <f>Inventory[[#This Row],[Total Price GBP]]/AUDtoGBP</f>
        <v>3.5576239325117545</v>
      </c>
      <c r="S913" s="33">
        <f>IFERROR(VLOOKUP(Inventory[[#This Row],[Assigned Item SKU]],skuQuantity[#All],2,FALSE),0)</f>
        <v>2</v>
      </c>
      <c r="T913" s="33" t="str">
        <f>PROPER(Inventory[[#This Row],[METAL]] &amp; " " &amp; Inventory[[#This Row],[Item Type]])</f>
        <v>925 Silver Earrings</v>
      </c>
      <c r="U913" s="33">
        <f>Inventory[[#This Row],[Quantity]]*Inventory[[#This Row],[Weight (g)]]</f>
        <v>2.74</v>
      </c>
      <c r="V913" s="33">
        <f>Inventory[[#This Row],[Total Price GBP]]*Inventory[[#This Row],[Quantity]]</f>
        <v>3.961485401330489</v>
      </c>
      <c r="W913" s="33">
        <f>Inventory[[#This Row],[Total Cost GBP]]/EURtoGBP</f>
        <v>4.4967568533715747</v>
      </c>
      <c r="X913" s="33">
        <f>Inventory[[#This Row],[Total Cost GBP]]/USDtoGBP</f>
        <v>5.43053834199082</v>
      </c>
      <c r="Y913" s="33">
        <f>Inventory[[#This Row],[Total Cost GBP]]/CADtoGBP</f>
        <v>6.9514012548724713</v>
      </c>
      <c r="Z913" s="33">
        <f>Inventory[[#This Row],[Total Cost GBP]]*AUDtoGBP</f>
        <v>2.2055966120447632</v>
      </c>
      <c r="AA913" s="33"/>
      <c r="AB913" s="33"/>
    </row>
    <row r="914" spans="1:28" x14ac:dyDescent="0.25">
      <c r="A914" t="s">
        <v>2266</v>
      </c>
      <c r="B914" t="s">
        <v>2267</v>
      </c>
      <c r="C914" t="s">
        <v>114</v>
      </c>
      <c r="D914" t="s">
        <v>2268</v>
      </c>
      <c r="E914">
        <v>1.7</v>
      </c>
      <c r="F914" t="s">
        <v>116</v>
      </c>
      <c r="G914" t="s">
        <v>1309</v>
      </c>
      <c r="H914">
        <v>2.0618664577376467</v>
      </c>
      <c r="I914" t="str">
        <f>IF(Inventory[[#This Row],[METAL]] = "925 Silver",  "7113.11.00"," 7113.19.00")</f>
        <v>7113.11.00</v>
      </c>
      <c r="J914" t="str">
        <f>IF(Inventory[[#This Row],[METAL]]= "925 Silver", "7113.11.10.00"," 7113.19.10.00")</f>
        <v>7113.11.10.00</v>
      </c>
      <c r="K914" t="str">
        <f>IF(Inventory[[#This Row],[METAL]] = "925 Silver",  "7113.11.00"," 7113.19.00")</f>
        <v>7113.11.00</v>
      </c>
      <c r="L914" s="106" t="str">
        <f>PROPER(Inventory[[#This Row],[METAL]] &amp; " " &amp; Inventory[[#This Row],[Item Type]])</f>
        <v>925 Silver Earrings</v>
      </c>
      <c r="M914" s="106" t="str">
        <f>IFERROR(VLOOKUP(Inventory[[#This Row],[Short Description]],Map!$G$12:$H$32,2,FALSE), IF(F913 = "925 Silver", "7113.11.10.00", "7113.19.29.00"))</f>
        <v>7113.11.10.00</v>
      </c>
      <c r="N914" s="106" t="str">
        <f>Inventory[[#This Row],[ASIN]] &amp; " " &amp; Inventory[[#This Row],[Short Description]]</f>
        <v>B08ZST4DBL Silver Pearl Studs (black) - 7 to 8 mm</v>
      </c>
      <c r="O914" s="33">
        <f>Inventory[[#This Row],[Total Price GBP]]/ EURtoGBP</f>
        <v>2.3404635345758873</v>
      </c>
      <c r="P914" s="33">
        <f>Inventory[[#This Row],[Total Price GBP]]/USDtoGBP</f>
        <v>2.8264763644082818</v>
      </c>
      <c r="Q914" s="33">
        <f>Inventory[[#This Row],[Total Price GBP]]/ CADtoGBP</f>
        <v>3.6180522278040343</v>
      </c>
      <c r="R914" s="33">
        <f>Inventory[[#This Row],[Total Price GBP]]/AUDtoGBP</f>
        <v>3.7033308027474074</v>
      </c>
      <c r="S914" s="33">
        <f>IFERROR(VLOOKUP(Inventory[[#This Row],[Assigned Item SKU]],skuQuantity[#All],2,FALSE),0)</f>
        <v>2</v>
      </c>
      <c r="T914" s="33" t="str">
        <f>PROPER(Inventory[[#This Row],[METAL]] &amp; " " &amp; Inventory[[#This Row],[Item Type]])</f>
        <v>925 Silver Earrings</v>
      </c>
      <c r="U914" s="33">
        <f>Inventory[[#This Row],[Quantity]]*Inventory[[#This Row],[Weight (g)]]</f>
        <v>3.4</v>
      </c>
      <c r="V914" s="33">
        <f>Inventory[[#This Row],[Total Price GBP]]*Inventory[[#This Row],[Quantity]]</f>
        <v>4.1237329154752933</v>
      </c>
      <c r="W914" s="33">
        <f>Inventory[[#This Row],[Total Cost GBP]]/EURtoGBP</f>
        <v>4.6809270691517746</v>
      </c>
      <c r="X914" s="33">
        <f>Inventory[[#This Row],[Total Cost GBP]]/USDtoGBP</f>
        <v>5.6529527288165635</v>
      </c>
      <c r="Y914" s="33">
        <f>Inventory[[#This Row],[Total Cost GBP]]/CADtoGBP</f>
        <v>7.2361044556080687</v>
      </c>
      <c r="Z914" s="33">
        <f>Inventory[[#This Row],[Total Cost GBP]]*AUDtoGBP</f>
        <v>2.2959295380200246</v>
      </c>
      <c r="AA914" s="33"/>
      <c r="AB914" s="33"/>
    </row>
    <row r="915" spans="1:28" x14ac:dyDescent="0.25">
      <c r="A915" t="s">
        <v>2269</v>
      </c>
      <c r="B915" t="s">
        <v>2270</v>
      </c>
      <c r="C915" t="s">
        <v>114</v>
      </c>
      <c r="D915" t="s">
        <v>2271</v>
      </c>
      <c r="E915">
        <v>2.75</v>
      </c>
      <c r="F915" t="s">
        <v>116</v>
      </c>
      <c r="G915" t="s">
        <v>1309</v>
      </c>
      <c r="H915">
        <v>2.7919802713892636</v>
      </c>
      <c r="I915" t="str">
        <f>IF(Inventory[[#This Row],[METAL]] = "925 Silver",  "7113.11.00"," 7113.19.00")</f>
        <v>7113.11.00</v>
      </c>
      <c r="J915" t="str">
        <f>IF(Inventory[[#This Row],[METAL]]= "925 Silver", "7113.11.10.00"," 7113.19.10.00")</f>
        <v>7113.11.10.00</v>
      </c>
      <c r="K915" t="str">
        <f>IF(Inventory[[#This Row],[METAL]] = "925 Silver",  "7113.11.00"," 7113.19.00")</f>
        <v>7113.11.00</v>
      </c>
      <c r="L915" s="106" t="str">
        <f>PROPER(Inventory[[#This Row],[METAL]] &amp; " " &amp; Inventory[[#This Row],[Item Type]])</f>
        <v>925 Silver Earrings</v>
      </c>
      <c r="M915" s="106" t="str">
        <f>IFERROR(VLOOKUP(Inventory[[#This Row],[Short Description]],Map!$G$12:$H$32,2,FALSE), IF(F914 = "925 Silver", "7113.11.10.00", "7113.19.29.00"))</f>
        <v>7113.11.10.00</v>
      </c>
      <c r="N915" s="106" t="str">
        <f>Inventory[[#This Row],[ASIN]] &amp; " " &amp; Inventory[[#This Row],[Short Description]]</f>
        <v>B08ZSTGZ6N Silver Pearl Studs (black) - 9 to 10 mm</v>
      </c>
      <c r="O915" s="33">
        <f>Inventory[[#This Row],[Total Price GBP]]/ EURtoGBP</f>
        <v>3.1692295055867867</v>
      </c>
      <c r="P915" s="33">
        <f>Inventory[[#This Row],[Total Price GBP]]/USDtoGBP</f>
        <v>3.8273411051241273</v>
      </c>
      <c r="Q915" s="33">
        <f>Inventory[[#This Row],[Total Price GBP]]/ CADtoGBP</f>
        <v>4.8992166311142169</v>
      </c>
      <c r="R915" s="33">
        <f>Inventory[[#This Row],[Total Price GBP]]/AUDtoGBP</f>
        <v>5.0146926348682799</v>
      </c>
      <c r="S915" s="33">
        <f>IFERROR(VLOOKUP(Inventory[[#This Row],[Assigned Item SKU]],skuQuantity[#All],2,FALSE),0)</f>
        <v>2</v>
      </c>
      <c r="T915" s="33" t="str">
        <f>PROPER(Inventory[[#This Row],[METAL]] &amp; " " &amp; Inventory[[#This Row],[Item Type]])</f>
        <v>925 Silver Earrings</v>
      </c>
      <c r="U915" s="33">
        <f>Inventory[[#This Row],[Quantity]]*Inventory[[#This Row],[Weight (g)]]</f>
        <v>5.5</v>
      </c>
      <c r="V915" s="33">
        <f>Inventory[[#This Row],[Total Price GBP]]*Inventory[[#This Row],[Quantity]]</f>
        <v>5.5839605427785273</v>
      </c>
      <c r="W915" s="33">
        <f>Inventory[[#This Row],[Total Cost GBP]]/EURtoGBP</f>
        <v>6.3384590111735735</v>
      </c>
      <c r="X915" s="33">
        <f>Inventory[[#This Row],[Total Cost GBP]]/USDtoGBP</f>
        <v>7.6546822102482546</v>
      </c>
      <c r="Y915" s="33">
        <f>Inventory[[#This Row],[Total Cost GBP]]/CADtoGBP</f>
        <v>9.7984332622284338</v>
      </c>
      <c r="Z915" s="33">
        <f>Inventory[[#This Row],[Total Cost GBP]]*AUDtoGBP</f>
        <v>3.1089258717973731</v>
      </c>
      <c r="AA915" s="33"/>
      <c r="AB915" s="33"/>
    </row>
    <row r="916" spans="1:28" x14ac:dyDescent="0.25">
      <c r="A916" t="s">
        <v>2272</v>
      </c>
      <c r="B916" t="s">
        <v>2273</v>
      </c>
      <c r="C916" t="s">
        <v>114</v>
      </c>
      <c r="D916" t="s">
        <v>2274</v>
      </c>
      <c r="E916">
        <v>1.5</v>
      </c>
      <c r="F916" t="s">
        <v>116</v>
      </c>
      <c r="G916" t="s">
        <v>1309</v>
      </c>
      <c r="H916">
        <v>3.6437797206494822</v>
      </c>
      <c r="I916" t="str">
        <f>IF(Inventory[[#This Row],[METAL]] = "925 Silver",  "7113.11.00"," 7113.19.00")</f>
        <v>7113.11.00</v>
      </c>
      <c r="J916" t="str">
        <f>IF(Inventory[[#This Row],[METAL]]= "925 Silver", "7113.11.10.00"," 7113.19.10.00")</f>
        <v>7113.11.10.00</v>
      </c>
      <c r="K916" t="str">
        <f>IF(Inventory[[#This Row],[METAL]] = "925 Silver",  "7113.11.00"," 7113.19.00")</f>
        <v>7113.11.00</v>
      </c>
      <c r="L916" s="106" t="str">
        <f>PROPER(Inventory[[#This Row],[METAL]] &amp; " " &amp; Inventory[[#This Row],[Item Type]])</f>
        <v>925 Silver Earrings</v>
      </c>
      <c r="M916" s="106" t="str">
        <f>IFERROR(VLOOKUP(Inventory[[#This Row],[Short Description]],Map!$G$12:$H$32,2,FALSE), IF(F915 = "925 Silver", "7113.11.10.00", "7113.19.29.00"))</f>
        <v>7113.11.10.00</v>
      </c>
      <c r="N916" s="106" t="str">
        <f>Inventory[[#This Row],[ASIN]] &amp; " " &amp; Inventory[[#This Row],[Short Description]]</f>
        <v>B0943XX2SF Silver Huggie Hoops - Pave - 12 mm</v>
      </c>
      <c r="O916" s="33">
        <f>Inventory[[#This Row],[Total Price GBP]]/ EURtoGBP</f>
        <v>4.1361231384328345</v>
      </c>
      <c r="P916" s="33">
        <f>Inventory[[#This Row],[Total Price GBP]]/USDtoGBP</f>
        <v>4.9950166359592787</v>
      </c>
      <c r="Q916" s="33">
        <f>Inventory[[#This Row],[Total Price GBP]]/ CADtoGBP</f>
        <v>6.3939084349760948</v>
      </c>
      <c r="R916" s="33">
        <f>Inventory[[#This Row],[Total Price GBP]]/AUDtoGBP</f>
        <v>6.5446147723426291</v>
      </c>
      <c r="S916" s="33">
        <f>IFERROR(VLOOKUP(Inventory[[#This Row],[Assigned Item SKU]],skuQuantity[#All],2,FALSE),0)</f>
        <v>10</v>
      </c>
      <c r="T916" s="33" t="str">
        <f>PROPER(Inventory[[#This Row],[METAL]] &amp; " " &amp; Inventory[[#This Row],[Item Type]])</f>
        <v>925 Silver Earrings</v>
      </c>
      <c r="U916" s="33">
        <f>Inventory[[#This Row],[Quantity]]*Inventory[[#This Row],[Weight (g)]]</f>
        <v>15</v>
      </c>
      <c r="V916" s="33">
        <f>Inventory[[#This Row],[Total Price GBP]]*Inventory[[#This Row],[Quantity]]</f>
        <v>36.437797206494821</v>
      </c>
      <c r="W916" s="33">
        <f>Inventory[[#This Row],[Total Cost GBP]]/EURtoGBP</f>
        <v>41.361231384328349</v>
      </c>
      <c r="X916" s="33">
        <f>Inventory[[#This Row],[Total Cost GBP]]/USDtoGBP</f>
        <v>49.950166359592785</v>
      </c>
      <c r="Y916" s="33">
        <f>Inventory[[#This Row],[Total Cost GBP]]/CADtoGBP</f>
        <v>63.939084349760947</v>
      </c>
      <c r="Z916" s="33">
        <f>Inventory[[#This Row],[Total Cost GBP]]*AUDtoGBP</f>
        <v>20.287107972688059</v>
      </c>
      <c r="AA916" s="33"/>
      <c r="AB916" s="33"/>
    </row>
    <row r="917" spans="1:28" x14ac:dyDescent="0.25">
      <c r="A917" t="s">
        <v>2275</v>
      </c>
      <c r="B917" t="s">
        <v>2276</v>
      </c>
      <c r="C917" t="s">
        <v>114</v>
      </c>
      <c r="D917" t="s">
        <v>2277</v>
      </c>
      <c r="E917">
        <v>1.57</v>
      </c>
      <c r="F917" t="s">
        <v>116</v>
      </c>
      <c r="G917" t="s">
        <v>1309</v>
      </c>
      <c r="H917">
        <v>3.724903477721885</v>
      </c>
      <c r="I917" t="str">
        <f>IF(Inventory[[#This Row],[METAL]] = "925 Silver",  "7113.11.00"," 7113.19.00")</f>
        <v>7113.11.00</v>
      </c>
      <c r="J917" t="str">
        <f>IF(Inventory[[#This Row],[METAL]]= "925 Silver", "7113.11.10.00"," 7113.19.10.00")</f>
        <v>7113.11.10.00</v>
      </c>
      <c r="K917" t="str">
        <f>IF(Inventory[[#This Row],[METAL]] = "925 Silver",  "7113.11.00"," 7113.19.00")</f>
        <v>7113.11.00</v>
      </c>
      <c r="L917" s="106" t="str">
        <f>PROPER(Inventory[[#This Row],[METAL]] &amp; " " &amp; Inventory[[#This Row],[Item Type]])</f>
        <v>925 Silver Earrings</v>
      </c>
      <c r="M917" s="106" t="str">
        <f>IFERROR(VLOOKUP(Inventory[[#This Row],[Short Description]],Map!$G$12:$H$32,2,FALSE), IF(F916 = "925 Silver", "7113.11.10.00", "7113.19.29.00"))</f>
        <v>7113.11.10.00</v>
      </c>
      <c r="N917" s="106" t="str">
        <f>Inventory[[#This Row],[ASIN]] &amp; " " &amp; Inventory[[#This Row],[Short Description]]</f>
        <v>B0943XS5HL GP Huggie Hoops - Pave - 12 mm</v>
      </c>
      <c r="O917" s="33">
        <f>Inventory[[#This Row],[Total Price GBP]]/ EURtoGBP</f>
        <v>4.2282082463229358</v>
      </c>
      <c r="P917" s="33">
        <f>Inventory[[#This Row],[Total Price GBP]]/USDtoGBP</f>
        <v>5.1062238293721514</v>
      </c>
      <c r="Q917" s="33">
        <f>Inventory[[#This Row],[Total Price GBP]]/ CADtoGBP</f>
        <v>6.5362600353438944</v>
      </c>
      <c r="R917" s="33">
        <f>Inventory[[#This Row],[Total Price GBP]]/AUDtoGBP</f>
        <v>6.690321642578283</v>
      </c>
      <c r="S917" s="33">
        <f>IFERROR(VLOOKUP(Inventory[[#This Row],[Assigned Item SKU]],skuQuantity[#All],2,FALSE),0)</f>
        <v>0</v>
      </c>
      <c r="T917" s="33" t="str">
        <f>PROPER(Inventory[[#This Row],[METAL]] &amp; " " &amp; Inventory[[#This Row],[Item Type]])</f>
        <v>925 Silver Earrings</v>
      </c>
      <c r="U917" s="33">
        <f>Inventory[[#This Row],[Quantity]]*Inventory[[#This Row],[Weight (g)]]</f>
        <v>0</v>
      </c>
      <c r="V917" s="33">
        <f>Inventory[[#This Row],[Total Price GBP]]*Inventory[[#This Row],[Quantity]]</f>
        <v>0</v>
      </c>
      <c r="W917" s="33">
        <f>Inventory[[#This Row],[Total Cost GBP]]/EURtoGBP</f>
        <v>0</v>
      </c>
      <c r="X917" s="33">
        <f>Inventory[[#This Row],[Total Cost GBP]]/USDtoGBP</f>
        <v>0</v>
      </c>
      <c r="Y917" s="33">
        <f>Inventory[[#This Row],[Total Cost GBP]]/CADtoGBP</f>
        <v>0</v>
      </c>
      <c r="Z917" s="33">
        <f>Inventory[[#This Row],[Total Cost GBP]]*AUDtoGBP</f>
        <v>0</v>
      </c>
      <c r="AA917" s="33"/>
      <c r="AB917" s="33"/>
    </row>
    <row r="918" spans="1:28" x14ac:dyDescent="0.25">
      <c r="A918" t="s">
        <v>2278</v>
      </c>
      <c r="B918" t="s">
        <v>2279</v>
      </c>
      <c r="C918" t="s">
        <v>114</v>
      </c>
      <c r="D918" t="s">
        <v>2280</v>
      </c>
      <c r="E918">
        <v>3.16</v>
      </c>
      <c r="F918" t="s">
        <v>116</v>
      </c>
      <c r="G918" t="s">
        <v>1309</v>
      </c>
      <c r="H918">
        <v>6.0937171842360209</v>
      </c>
      <c r="I918" t="str">
        <f>IF(Inventory[[#This Row],[METAL]] = "925 Silver",  "7113.11.00"," 7113.19.00")</f>
        <v>7113.11.00</v>
      </c>
      <c r="J918" t="str">
        <f>IF(Inventory[[#This Row],[METAL]]= "925 Silver", "7113.11.10.00"," 7113.19.10.00")</f>
        <v>7113.11.10.00</v>
      </c>
      <c r="K918" t="str">
        <f>IF(Inventory[[#This Row],[METAL]] = "925 Silver",  "7113.11.00"," 7113.19.00")</f>
        <v>7113.11.00</v>
      </c>
      <c r="L918" s="106" t="str">
        <f>PROPER(Inventory[[#This Row],[METAL]] &amp; " " &amp; Inventory[[#This Row],[Item Type]])</f>
        <v>925 Silver Earrings</v>
      </c>
      <c r="M918" s="106" t="str">
        <f>IFERROR(VLOOKUP(Inventory[[#This Row],[Short Description]],Map!$G$12:$H$32,2,FALSE), IF(F917 = "925 Silver", "7113.11.10.00", "7113.19.29.00"))</f>
        <v>7113.11.10.00</v>
      </c>
      <c r="N918" s="106" t="str">
        <f>Inventory[[#This Row],[ASIN]] &amp; " " &amp; Inventory[[#This Row],[Short Description]]</f>
        <v>B0943YDNJC Silver Huggie Hoops - Pave - 20 mm</v>
      </c>
      <c r="O918" s="33">
        <f>Inventory[[#This Row],[Total Price GBP]]/ EURtoGBP</f>
        <v>6.917093396713855</v>
      </c>
      <c r="P918" s="33">
        <f>Inventory[[#This Row],[Total Price GBP]]/USDtoGBP</f>
        <v>8.3534738770280068</v>
      </c>
      <c r="Q918" s="33">
        <f>Inventory[[#This Row],[Total Price GBP]]/ CADtoGBP</f>
        <v>10.6929267660836</v>
      </c>
      <c r="R918" s="33">
        <f>Inventory[[#This Row],[Total Price GBP]]/AUDtoGBP</f>
        <v>10.944962253459337</v>
      </c>
      <c r="S918" s="33">
        <f>IFERROR(VLOOKUP(Inventory[[#This Row],[Assigned Item SKU]],skuQuantity[#All],2,FALSE),0)</f>
        <v>0</v>
      </c>
      <c r="T918" s="33" t="str">
        <f>PROPER(Inventory[[#This Row],[METAL]] &amp; " " &amp; Inventory[[#This Row],[Item Type]])</f>
        <v>925 Silver Earrings</v>
      </c>
      <c r="U918" s="33">
        <f>Inventory[[#This Row],[Quantity]]*Inventory[[#This Row],[Weight (g)]]</f>
        <v>0</v>
      </c>
      <c r="V918" s="33">
        <f>Inventory[[#This Row],[Total Price GBP]]*Inventory[[#This Row],[Quantity]]</f>
        <v>0</v>
      </c>
      <c r="W918" s="33">
        <f>Inventory[[#This Row],[Total Cost GBP]]/EURtoGBP</f>
        <v>0</v>
      </c>
      <c r="X918" s="33">
        <f>Inventory[[#This Row],[Total Cost GBP]]/USDtoGBP</f>
        <v>0</v>
      </c>
      <c r="Y918" s="33">
        <f>Inventory[[#This Row],[Total Cost GBP]]/CADtoGBP</f>
        <v>0</v>
      </c>
      <c r="Z918" s="33">
        <f>Inventory[[#This Row],[Total Cost GBP]]*AUDtoGBP</f>
        <v>0</v>
      </c>
      <c r="AA918" s="33"/>
      <c r="AB918" s="33"/>
    </row>
    <row r="919" spans="1:28" x14ac:dyDescent="0.25">
      <c r="A919" t="s">
        <v>2281</v>
      </c>
      <c r="B919" t="s">
        <v>2282</v>
      </c>
      <c r="C919" t="s">
        <v>114</v>
      </c>
      <c r="D919" t="s">
        <v>2283</v>
      </c>
      <c r="E919">
        <v>3.2</v>
      </c>
      <c r="F919" t="s">
        <v>116</v>
      </c>
      <c r="G919" t="s">
        <v>1309</v>
      </c>
      <c r="H919">
        <v>6.7670443679369567</v>
      </c>
      <c r="I919" t="str">
        <f>IF(Inventory[[#This Row],[METAL]] = "925 Silver",  "7113.11.00"," 7113.19.00")</f>
        <v>7113.11.00</v>
      </c>
      <c r="J919" t="str">
        <f>IF(Inventory[[#This Row],[METAL]]= "925 Silver", "7113.11.10.00"," 7113.19.10.00")</f>
        <v>7113.11.10.00</v>
      </c>
      <c r="K919" t="str">
        <f>IF(Inventory[[#This Row],[METAL]] = "925 Silver",  "7113.11.00"," 7113.19.00")</f>
        <v>7113.11.00</v>
      </c>
      <c r="L919" s="106" t="str">
        <f>PROPER(Inventory[[#This Row],[METAL]] &amp; " " &amp; Inventory[[#This Row],[Item Type]])</f>
        <v>925 Silver Earrings</v>
      </c>
      <c r="M919" s="106" t="str">
        <f>IFERROR(VLOOKUP(Inventory[[#This Row],[Short Description]],Map!$G$12:$H$32,2,FALSE), IF(F918 = "925 Silver", "7113.11.10.00", "7113.19.29.00"))</f>
        <v>7113.11.10.00</v>
      </c>
      <c r="N919" s="106" t="str">
        <f>Inventory[[#This Row],[ASIN]] &amp; " " &amp; Inventory[[#This Row],[Short Description]]</f>
        <v>B0943WDXFR GP Huggie Hoops - Pave - 20 mm</v>
      </c>
      <c r="O919" s="33">
        <f>Inventory[[#This Row],[Total Price GBP]]/ EURtoGBP</f>
        <v>7.6813997922016846</v>
      </c>
      <c r="P919" s="33">
        <f>Inventory[[#This Row],[Total Price GBP]]/USDtoGBP</f>
        <v>9.276493582354842</v>
      </c>
      <c r="Q919" s="33">
        <f>Inventory[[#This Row],[Total Price GBP]]/ CADtoGBP</f>
        <v>11.874445049136325</v>
      </c>
      <c r="R919" s="33">
        <f>Inventory[[#This Row],[Total Price GBP]]/AUDtoGBP</f>
        <v>12.154329276415254</v>
      </c>
      <c r="S919" s="33">
        <f>IFERROR(VLOOKUP(Inventory[[#This Row],[Assigned Item SKU]],skuQuantity[#All],2,FALSE),0)</f>
        <v>0</v>
      </c>
      <c r="T919" s="33" t="str">
        <f>PROPER(Inventory[[#This Row],[METAL]] &amp; " " &amp; Inventory[[#This Row],[Item Type]])</f>
        <v>925 Silver Earrings</v>
      </c>
      <c r="U919" s="33">
        <f>Inventory[[#This Row],[Quantity]]*Inventory[[#This Row],[Weight (g)]]</f>
        <v>0</v>
      </c>
      <c r="V919" s="33">
        <f>Inventory[[#This Row],[Total Price GBP]]*Inventory[[#This Row],[Quantity]]</f>
        <v>0</v>
      </c>
      <c r="W919" s="33">
        <f>Inventory[[#This Row],[Total Cost GBP]]/EURtoGBP</f>
        <v>0</v>
      </c>
      <c r="X919" s="33">
        <f>Inventory[[#This Row],[Total Cost GBP]]/USDtoGBP</f>
        <v>0</v>
      </c>
      <c r="Y919" s="33">
        <f>Inventory[[#This Row],[Total Cost GBP]]/CADtoGBP</f>
        <v>0</v>
      </c>
      <c r="Z919" s="33">
        <f>Inventory[[#This Row],[Total Cost GBP]]*AUDtoGBP</f>
        <v>0</v>
      </c>
      <c r="AA919" s="33"/>
      <c r="AB919" s="33"/>
    </row>
    <row r="920" spans="1:28" x14ac:dyDescent="0.25">
      <c r="A920" t="s">
        <v>2284</v>
      </c>
      <c r="B920" t="s">
        <v>2285</v>
      </c>
      <c r="C920" t="s">
        <v>113</v>
      </c>
      <c r="D920" t="s">
        <v>2286</v>
      </c>
      <c r="E920">
        <v>0.83</v>
      </c>
      <c r="F920" t="s">
        <v>1229</v>
      </c>
      <c r="G920" t="s">
        <v>102</v>
      </c>
      <c r="H920">
        <v>16.749868818437495</v>
      </c>
      <c r="I920" t="str">
        <f>IF(Inventory[[#This Row],[METAL]] = "925 Silver",  "7113.11.00"," 7113.19.00")</f>
        <v xml:space="preserve"> 7113.19.00</v>
      </c>
      <c r="J920" t="str">
        <f>IF(Inventory[[#This Row],[METAL]]= "925 Silver", "7113.11.10.00"," 7113.19.10.00")</f>
        <v xml:space="preserve"> 7113.19.10.00</v>
      </c>
      <c r="K920" t="str">
        <f>IF(Inventory[[#This Row],[METAL]] = "925 Silver",  "7113.11.00"," 7113.19.00")</f>
        <v xml:space="preserve"> 7113.19.00</v>
      </c>
      <c r="L920" s="106" t="str">
        <f>PROPER(Inventory[[#This Row],[METAL]] &amp; " " &amp; Inventory[[#This Row],[Item Type]])</f>
        <v>9K Gold Chain</v>
      </c>
      <c r="M920" s="106" t="str">
        <f>IFERROR(VLOOKUP(Inventory[[#This Row],[Short Description]],Map!$G$12:$H$32,2,FALSE), IF(F919 = "925 Silver", "7113.11.10.00", "7113.19.29.00"))</f>
        <v>7113.11.10.00</v>
      </c>
      <c r="N920" s="106" t="str">
        <f>Inventory[[#This Row],[ASIN]] &amp; " " &amp; Inventory[[#This Row],[Short Description]]</f>
        <v>B08XY2DJGF 1.1mm Curb Chain 9K - 36cm</v>
      </c>
      <c r="O920" s="33">
        <f>Inventory[[#This Row],[Total Price GBP]]/ EURtoGBP</f>
        <v>19.013092255012964</v>
      </c>
      <c r="P920" s="33">
        <f>Inventory[[#This Row],[Total Price GBP]]/USDtoGBP</f>
        <v>22.9612874027736</v>
      </c>
      <c r="Q920" s="33">
        <f>Inventory[[#This Row],[Total Price GBP]]/ CADtoGBP</f>
        <v>29.391767816266661</v>
      </c>
      <c r="R920" s="33">
        <f>Inventory[[#This Row],[Total Price GBP]]/AUDtoGBP</f>
        <v>30.084540589190127</v>
      </c>
      <c r="S920" s="33">
        <f>IFERROR(VLOOKUP(Inventory[[#This Row],[Assigned Item SKU]],skuQuantity[#All],2,FALSE),0)</f>
        <v>0</v>
      </c>
      <c r="T920" s="33" t="str">
        <f>PROPER(Inventory[[#This Row],[METAL]] &amp; " " &amp; Inventory[[#This Row],[Item Type]])</f>
        <v>9K Gold Chain</v>
      </c>
      <c r="U920" s="33">
        <f>Inventory[[#This Row],[Quantity]]*Inventory[[#This Row],[Weight (g)]]</f>
        <v>0</v>
      </c>
      <c r="V920" s="33">
        <f>Inventory[[#This Row],[Total Price GBP]]*Inventory[[#This Row],[Quantity]]</f>
        <v>0</v>
      </c>
      <c r="W920" s="33">
        <f>Inventory[[#This Row],[Total Cost GBP]]/EURtoGBP</f>
        <v>0</v>
      </c>
      <c r="X920" s="33">
        <f>Inventory[[#This Row],[Total Cost GBP]]/USDtoGBP</f>
        <v>0</v>
      </c>
      <c r="Y920" s="33">
        <f>Inventory[[#This Row],[Total Cost GBP]]/CADtoGBP</f>
        <v>0</v>
      </c>
      <c r="Z920" s="33">
        <f>Inventory[[#This Row],[Total Cost GBP]]*AUDtoGBP</f>
        <v>0</v>
      </c>
      <c r="AA920" s="33"/>
      <c r="AB920" s="33"/>
    </row>
    <row r="921" spans="1:28" x14ac:dyDescent="0.25">
      <c r="A921" t="s">
        <v>2287</v>
      </c>
      <c r="B921" t="s">
        <v>2288</v>
      </c>
      <c r="C921" t="s">
        <v>113</v>
      </c>
      <c r="D921" t="s">
        <v>2289</v>
      </c>
      <c r="E921">
        <v>0.98</v>
      </c>
      <c r="F921" t="s">
        <v>1229</v>
      </c>
      <c r="G921" t="s">
        <v>102</v>
      </c>
      <c r="H921">
        <v>19.756987785624997</v>
      </c>
      <c r="I921" t="str">
        <f>IF(Inventory[[#This Row],[METAL]] = "925 Silver",  "7113.11.00"," 7113.19.00")</f>
        <v xml:space="preserve"> 7113.19.00</v>
      </c>
      <c r="J921" t="str">
        <f>IF(Inventory[[#This Row],[METAL]]= "925 Silver", "7113.11.10.00"," 7113.19.10.00")</f>
        <v xml:space="preserve"> 7113.19.10.00</v>
      </c>
      <c r="K921" t="str">
        <f>IF(Inventory[[#This Row],[METAL]] = "925 Silver",  "7113.11.00"," 7113.19.00")</f>
        <v xml:space="preserve"> 7113.19.00</v>
      </c>
      <c r="L921" s="106" t="str">
        <f>PROPER(Inventory[[#This Row],[METAL]] &amp; " " &amp; Inventory[[#This Row],[Item Type]])</f>
        <v>9K Gold Chain</v>
      </c>
      <c r="M921" s="106" t="str">
        <f>IFERROR(VLOOKUP(Inventory[[#This Row],[Short Description]],Map!$G$12:$H$32,2,FALSE), IF(F920 = "925 Silver", "7113.11.10.00", "7113.19.29.00"))</f>
        <v>7113.19.29.00</v>
      </c>
      <c r="N921" s="106" t="str">
        <f>Inventory[[#This Row],[ASIN]] &amp; " " &amp; Inventory[[#This Row],[Short Description]]</f>
        <v>B08XY33TMG 1.1mm Curb Chain 9K - 45cm</v>
      </c>
      <c r="O921" s="33">
        <f>Inventory[[#This Row],[Total Price GBP]]/ EURtoGBP</f>
        <v>22.426529755012965</v>
      </c>
      <c r="P921" s="33">
        <f>Inventory[[#This Row],[Total Price GBP]]/USDtoGBP</f>
        <v>27.083547917669083</v>
      </c>
      <c r="Q921" s="33">
        <f>Inventory[[#This Row],[Total Price GBP]]/ CADtoGBP</f>
        <v>34.668498245473188</v>
      </c>
      <c r="R921" s="33">
        <f>Inventory[[#This Row],[Total Price GBP]]/AUDtoGBP</f>
        <v>35.485645135471287</v>
      </c>
      <c r="S921" s="33">
        <f>IFERROR(VLOOKUP(Inventory[[#This Row],[Assigned Item SKU]],skuQuantity[#All],2,FALSE),0)</f>
        <v>0</v>
      </c>
      <c r="T921" s="33" t="str">
        <f>PROPER(Inventory[[#This Row],[METAL]] &amp; " " &amp; Inventory[[#This Row],[Item Type]])</f>
        <v>9K Gold Chain</v>
      </c>
      <c r="U921" s="33">
        <f>Inventory[[#This Row],[Quantity]]*Inventory[[#This Row],[Weight (g)]]</f>
        <v>0</v>
      </c>
      <c r="V921" s="33">
        <f>Inventory[[#This Row],[Total Price GBP]]*Inventory[[#This Row],[Quantity]]</f>
        <v>0</v>
      </c>
      <c r="W921" s="33">
        <f>Inventory[[#This Row],[Total Cost GBP]]/EURtoGBP</f>
        <v>0</v>
      </c>
      <c r="X921" s="33">
        <f>Inventory[[#This Row],[Total Cost GBP]]/USDtoGBP</f>
        <v>0</v>
      </c>
      <c r="Y921" s="33">
        <f>Inventory[[#This Row],[Total Cost GBP]]/CADtoGBP</f>
        <v>0</v>
      </c>
      <c r="Z921" s="33">
        <f>Inventory[[#This Row],[Total Cost GBP]]*AUDtoGBP</f>
        <v>0</v>
      </c>
      <c r="AA921" s="33"/>
      <c r="AB921" s="33"/>
    </row>
    <row r="922" spans="1:28" x14ac:dyDescent="0.25">
      <c r="A922" t="s">
        <v>2290</v>
      </c>
      <c r="B922" t="s">
        <v>2291</v>
      </c>
      <c r="C922" t="s">
        <v>113</v>
      </c>
      <c r="D922" t="s">
        <v>2292</v>
      </c>
      <c r="E922">
        <v>1.02</v>
      </c>
      <c r="F922" t="s">
        <v>1229</v>
      </c>
      <c r="G922" t="s">
        <v>102</v>
      </c>
      <c r="H922">
        <v>21.058886176874996</v>
      </c>
      <c r="I922" t="str">
        <f>IF(Inventory[[#This Row],[METAL]] = "925 Silver",  "7113.11.00"," 7113.19.00")</f>
        <v xml:space="preserve"> 7113.19.00</v>
      </c>
      <c r="J922" t="str">
        <f>IF(Inventory[[#This Row],[METAL]]= "925 Silver", "7113.11.10.00"," 7113.19.10.00")</f>
        <v xml:space="preserve"> 7113.19.10.00</v>
      </c>
      <c r="K922" t="str">
        <f>IF(Inventory[[#This Row],[METAL]] = "925 Silver",  "7113.11.00"," 7113.19.00")</f>
        <v xml:space="preserve"> 7113.19.00</v>
      </c>
      <c r="L922" s="106" t="str">
        <f>PROPER(Inventory[[#This Row],[METAL]] &amp; " " &amp; Inventory[[#This Row],[Item Type]])</f>
        <v>9K Gold Chain</v>
      </c>
      <c r="M922" s="106" t="str">
        <f>IFERROR(VLOOKUP(Inventory[[#This Row],[Short Description]],Map!$G$12:$H$32,2,FALSE), IF(F921 = "925 Silver", "7113.11.10.00", "7113.19.29.00"))</f>
        <v>7113.19.29.00</v>
      </c>
      <c r="N922" s="106" t="str">
        <f>Inventory[[#This Row],[ASIN]] &amp; " " &amp; Inventory[[#This Row],[Short Description]]</f>
        <v>B08XY3GMG8 1.1mm Curb Chain 9K - 50cm</v>
      </c>
      <c r="O922" s="33">
        <f>Inventory[[#This Row],[Total Price GBP]]/ EURtoGBP</f>
        <v>23.904339192675074</v>
      </c>
      <c r="P922" s="33">
        <f>Inventory[[#This Row],[Total Price GBP]]/USDtoGBP</f>
        <v>28.868234320573606</v>
      </c>
      <c r="Q922" s="33">
        <f>Inventory[[#This Row],[Total Price GBP]]/ CADtoGBP</f>
        <v>36.952999434752385</v>
      </c>
      <c r="R922" s="33">
        <f>Inventory[[#This Row],[Total Price GBP]]/AUDtoGBP</f>
        <v>37.823992702196627</v>
      </c>
      <c r="S922" s="33">
        <f>IFERROR(VLOOKUP(Inventory[[#This Row],[Assigned Item SKU]],skuQuantity[#All],2,FALSE),0)</f>
        <v>0</v>
      </c>
      <c r="T922" s="33" t="str">
        <f>PROPER(Inventory[[#This Row],[METAL]] &amp; " " &amp; Inventory[[#This Row],[Item Type]])</f>
        <v>9K Gold Chain</v>
      </c>
      <c r="U922" s="33">
        <f>Inventory[[#This Row],[Quantity]]*Inventory[[#This Row],[Weight (g)]]</f>
        <v>0</v>
      </c>
      <c r="V922" s="33">
        <f>Inventory[[#This Row],[Total Price GBP]]*Inventory[[#This Row],[Quantity]]</f>
        <v>0</v>
      </c>
      <c r="W922" s="33">
        <f>Inventory[[#This Row],[Total Cost GBP]]/EURtoGBP</f>
        <v>0</v>
      </c>
      <c r="X922" s="33">
        <f>Inventory[[#This Row],[Total Cost GBP]]/USDtoGBP</f>
        <v>0</v>
      </c>
      <c r="Y922" s="33">
        <f>Inventory[[#This Row],[Total Cost GBP]]/CADtoGBP</f>
        <v>0</v>
      </c>
      <c r="Z922" s="33">
        <f>Inventory[[#This Row],[Total Cost GBP]]*AUDtoGBP</f>
        <v>0</v>
      </c>
      <c r="AA922" s="33"/>
      <c r="AB922" s="33"/>
    </row>
    <row r="923" spans="1:28" x14ac:dyDescent="0.25">
      <c r="A923" t="s">
        <v>2293</v>
      </c>
      <c r="B923" t="s">
        <v>2294</v>
      </c>
      <c r="C923" t="s">
        <v>113</v>
      </c>
      <c r="D923" t="s">
        <v>2295</v>
      </c>
      <c r="E923">
        <v>1.23</v>
      </c>
      <c r="F923" t="s">
        <v>1229</v>
      </c>
      <c r="G923" t="s">
        <v>102</v>
      </c>
      <c r="H923">
        <v>25.268852730937496</v>
      </c>
      <c r="I923" t="str">
        <f>IF(Inventory[[#This Row],[METAL]] = "925 Silver",  "7113.11.00"," 7113.19.00")</f>
        <v xml:space="preserve"> 7113.19.00</v>
      </c>
      <c r="J923" t="str">
        <f>IF(Inventory[[#This Row],[METAL]]= "925 Silver", "7113.11.10.00"," 7113.19.10.00")</f>
        <v xml:space="preserve"> 7113.19.10.00</v>
      </c>
      <c r="K923" t="str">
        <f>IF(Inventory[[#This Row],[METAL]] = "925 Silver",  "7113.11.00"," 7113.19.00")</f>
        <v xml:space="preserve"> 7113.19.00</v>
      </c>
      <c r="L923" s="106" t="str">
        <f>PROPER(Inventory[[#This Row],[METAL]] &amp; " " &amp; Inventory[[#This Row],[Item Type]])</f>
        <v>9K Gold Chain</v>
      </c>
      <c r="M923" s="106" t="str">
        <f>IFERROR(VLOOKUP(Inventory[[#This Row],[Short Description]],Map!$G$12:$H$32,2,FALSE), IF(F922 = "925 Silver", "7113.11.10.00", "7113.19.29.00"))</f>
        <v>7113.19.29.00</v>
      </c>
      <c r="N923" s="106" t="str">
        <f>Inventory[[#This Row],[ASIN]] &amp; " " &amp; Inventory[[#This Row],[Short Description]]</f>
        <v>B08XY4GZTZ 1.1mm Curb Chain 9K - 60 cm</v>
      </c>
      <c r="O923" s="33">
        <f>Inventory[[#This Row],[Total Price GBP]]/ EURtoGBP</f>
        <v>28.683151692675075</v>
      </c>
      <c r="P923" s="33">
        <f>Inventory[[#This Row],[Total Price GBP]]/USDtoGBP</f>
        <v>34.639399041427282</v>
      </c>
      <c r="Q923" s="33">
        <f>Inventory[[#This Row],[Total Price GBP]]/ CADtoGBP</f>
        <v>44.340422035641517</v>
      </c>
      <c r="R923" s="33">
        <f>Inventory[[#This Row],[Total Price GBP]]/AUDtoGBP</f>
        <v>45.385539066990255</v>
      </c>
      <c r="S923" s="33">
        <f>IFERROR(VLOOKUP(Inventory[[#This Row],[Assigned Item SKU]],skuQuantity[#All],2,FALSE),0)</f>
        <v>0</v>
      </c>
      <c r="T923" s="33" t="str">
        <f>PROPER(Inventory[[#This Row],[METAL]] &amp; " " &amp; Inventory[[#This Row],[Item Type]])</f>
        <v>9K Gold Chain</v>
      </c>
      <c r="U923" s="33">
        <f>Inventory[[#This Row],[Quantity]]*Inventory[[#This Row],[Weight (g)]]</f>
        <v>0</v>
      </c>
      <c r="V923" s="33">
        <f>Inventory[[#This Row],[Total Price GBP]]*Inventory[[#This Row],[Quantity]]</f>
        <v>0</v>
      </c>
      <c r="W923" s="33">
        <f>Inventory[[#This Row],[Total Cost GBP]]/EURtoGBP</f>
        <v>0</v>
      </c>
      <c r="X923" s="33">
        <f>Inventory[[#This Row],[Total Cost GBP]]/USDtoGBP</f>
        <v>0</v>
      </c>
      <c r="Y923" s="33">
        <f>Inventory[[#This Row],[Total Cost GBP]]/CADtoGBP</f>
        <v>0</v>
      </c>
      <c r="Z923" s="33">
        <f>Inventory[[#This Row],[Total Cost GBP]]*AUDtoGBP</f>
        <v>0</v>
      </c>
      <c r="AA923" s="33"/>
      <c r="AB923" s="33"/>
    </row>
    <row r="924" spans="1:28" x14ac:dyDescent="0.25">
      <c r="A924" t="s">
        <v>2296</v>
      </c>
      <c r="B924" t="s">
        <v>2297</v>
      </c>
      <c r="C924" t="s">
        <v>114</v>
      </c>
      <c r="D924" t="s">
        <v>2298</v>
      </c>
      <c r="E924">
        <v>1.74</v>
      </c>
      <c r="F924" t="s">
        <v>116</v>
      </c>
      <c r="G924" t="s">
        <v>3195</v>
      </c>
      <c r="H924">
        <v>3.846589113330487</v>
      </c>
      <c r="I924" t="str">
        <f>IF(Inventory[[#This Row],[METAL]] = "925 Silver",  "7113.11.00"," 7113.19.00")</f>
        <v>7113.11.00</v>
      </c>
      <c r="J924" t="str">
        <f>IF(Inventory[[#This Row],[METAL]]= "925 Silver", "7113.11.10.00"," 7113.19.10.00")</f>
        <v>7113.11.10.00</v>
      </c>
      <c r="K924" t="str">
        <f>IF(Inventory[[#This Row],[METAL]] = "925 Silver",  "7113.11.00"," 7113.19.00")</f>
        <v>7113.11.00</v>
      </c>
      <c r="L924" s="106" t="str">
        <f>PROPER(Inventory[[#This Row],[METAL]] &amp; " " &amp; Inventory[[#This Row],[Item Type]])</f>
        <v>925 Silver Ring</v>
      </c>
      <c r="M924" s="106" t="str">
        <f>IFERROR(VLOOKUP(Inventory[[#This Row],[Short Description]],Map!$G$12:$H$32,2,FALSE), IF(F923 = "925 Silver", "7113.11.10.00", "7113.19.29.00"))</f>
        <v>7113.19.29.00</v>
      </c>
      <c r="N924" s="106" t="str">
        <f>Inventory[[#This Row],[ASIN]] &amp; " " &amp; Inventory[[#This Row],[Short Description]]</f>
        <v>B08R41TJSQ Celtic Braid Ring - I</v>
      </c>
      <c r="O924" s="33">
        <f>Inventory[[#This Row],[Total Price GBP]]/ EURtoGBP</f>
        <v>4.366335908158085</v>
      </c>
      <c r="P924" s="33">
        <f>Inventory[[#This Row],[Total Price GBP]]/USDtoGBP</f>
        <v>5.2730346194914581</v>
      </c>
      <c r="Q924" s="33">
        <f>Inventory[[#This Row],[Total Price GBP]]/ CADtoGBP</f>
        <v>6.7497874358955903</v>
      </c>
      <c r="R924" s="33">
        <f>Inventory[[#This Row],[Total Price GBP]]/AUDtoGBP</f>
        <v>6.9088819479317598</v>
      </c>
      <c r="S924" s="33">
        <f>IFERROR(VLOOKUP(Inventory[[#This Row],[Assigned Item SKU]],skuQuantity[#All],2,FALSE),0)</f>
        <v>0</v>
      </c>
      <c r="T924" s="33" t="str">
        <f>PROPER(Inventory[[#This Row],[METAL]] &amp; " " &amp; Inventory[[#This Row],[Item Type]])</f>
        <v>925 Silver Ring</v>
      </c>
      <c r="U924" s="33">
        <f>Inventory[[#This Row],[Quantity]]*Inventory[[#This Row],[Weight (g)]]</f>
        <v>0</v>
      </c>
      <c r="V924" s="33">
        <f>Inventory[[#This Row],[Total Price GBP]]*Inventory[[#This Row],[Quantity]]</f>
        <v>0</v>
      </c>
      <c r="W924" s="33">
        <f>Inventory[[#This Row],[Total Cost GBP]]/EURtoGBP</f>
        <v>0</v>
      </c>
      <c r="X924" s="33">
        <f>Inventory[[#This Row],[Total Cost GBP]]/USDtoGBP</f>
        <v>0</v>
      </c>
      <c r="Y924" s="33">
        <f>Inventory[[#This Row],[Total Cost GBP]]/CADtoGBP</f>
        <v>0</v>
      </c>
      <c r="Z924" s="33">
        <f>Inventory[[#This Row],[Total Cost GBP]]*AUDtoGBP</f>
        <v>0</v>
      </c>
      <c r="AA924" s="33"/>
      <c r="AB924" s="33"/>
    </row>
    <row r="925" spans="1:28" x14ac:dyDescent="0.25">
      <c r="A925" t="s">
        <v>2299</v>
      </c>
      <c r="B925" t="s">
        <v>2300</v>
      </c>
      <c r="C925" t="s">
        <v>114</v>
      </c>
      <c r="D925" t="s">
        <v>2301</v>
      </c>
      <c r="E925">
        <v>2</v>
      </c>
      <c r="F925" t="s">
        <v>116</v>
      </c>
      <c r="G925" t="s">
        <v>3195</v>
      </c>
      <c r="H925">
        <v>3.846589113330487</v>
      </c>
      <c r="I925" t="str">
        <f>IF(Inventory[[#This Row],[METAL]] = "925 Silver",  "7113.11.00"," 7113.19.00")</f>
        <v>7113.11.00</v>
      </c>
      <c r="J925" t="str">
        <f>IF(Inventory[[#This Row],[METAL]]= "925 Silver", "7113.11.10.00"," 7113.19.10.00")</f>
        <v>7113.11.10.00</v>
      </c>
      <c r="K925" t="str">
        <f>IF(Inventory[[#This Row],[METAL]] = "925 Silver",  "7113.11.00"," 7113.19.00")</f>
        <v>7113.11.00</v>
      </c>
      <c r="L925" s="106" t="str">
        <f>PROPER(Inventory[[#This Row],[METAL]] &amp; " " &amp; Inventory[[#This Row],[Item Type]])</f>
        <v>925 Silver Ring</v>
      </c>
      <c r="M925" s="106" t="str">
        <f>IFERROR(VLOOKUP(Inventory[[#This Row],[Short Description]],Map!$G$12:$H$32,2,FALSE), IF(F924 = "925 Silver", "7113.11.10.00", "7113.19.29.00"))</f>
        <v>7113.11.10.00</v>
      </c>
      <c r="N925" s="106" t="str">
        <f>Inventory[[#This Row],[ASIN]] &amp; " " &amp; Inventory[[#This Row],[Short Description]]</f>
        <v>B08R3ZW9Y5 Celtic Braid Ring - K</v>
      </c>
      <c r="O925" s="33">
        <f>Inventory[[#This Row],[Total Price GBP]]/ EURtoGBP</f>
        <v>4.366335908158085</v>
      </c>
      <c r="P925" s="33">
        <f>Inventory[[#This Row],[Total Price GBP]]/USDtoGBP</f>
        <v>5.2730346194914581</v>
      </c>
      <c r="Q925" s="33">
        <f>Inventory[[#This Row],[Total Price GBP]]/ CADtoGBP</f>
        <v>6.7497874358955903</v>
      </c>
      <c r="R925" s="33">
        <f>Inventory[[#This Row],[Total Price GBP]]/AUDtoGBP</f>
        <v>6.9088819479317598</v>
      </c>
      <c r="S925" s="33">
        <f>IFERROR(VLOOKUP(Inventory[[#This Row],[Assigned Item SKU]],skuQuantity[#All],2,FALSE),0)</f>
        <v>0</v>
      </c>
      <c r="T925" s="33" t="str">
        <f>PROPER(Inventory[[#This Row],[METAL]] &amp; " " &amp; Inventory[[#This Row],[Item Type]])</f>
        <v>925 Silver Ring</v>
      </c>
      <c r="U925" s="33">
        <f>Inventory[[#This Row],[Quantity]]*Inventory[[#This Row],[Weight (g)]]</f>
        <v>0</v>
      </c>
      <c r="V925" s="33">
        <f>Inventory[[#This Row],[Total Price GBP]]*Inventory[[#This Row],[Quantity]]</f>
        <v>0</v>
      </c>
      <c r="W925" s="33">
        <f>Inventory[[#This Row],[Total Cost GBP]]/EURtoGBP</f>
        <v>0</v>
      </c>
      <c r="X925" s="33">
        <f>Inventory[[#This Row],[Total Cost GBP]]/USDtoGBP</f>
        <v>0</v>
      </c>
      <c r="Y925" s="33">
        <f>Inventory[[#This Row],[Total Cost GBP]]/CADtoGBP</f>
        <v>0</v>
      </c>
      <c r="Z925" s="33">
        <f>Inventory[[#This Row],[Total Cost GBP]]*AUDtoGBP</f>
        <v>0</v>
      </c>
      <c r="AA925" s="33"/>
      <c r="AB925" s="33"/>
    </row>
    <row r="926" spans="1:28" x14ac:dyDescent="0.25">
      <c r="A926" t="s">
        <v>2302</v>
      </c>
      <c r="B926" t="s">
        <v>2303</v>
      </c>
      <c r="C926" t="s">
        <v>114</v>
      </c>
      <c r="D926" t="s">
        <v>2304</v>
      </c>
      <c r="E926">
        <v>2.0699999999999998</v>
      </c>
      <c r="F926" t="s">
        <v>116</v>
      </c>
      <c r="G926" t="s">
        <v>3195</v>
      </c>
      <c r="H926">
        <v>3.846589113330487</v>
      </c>
      <c r="I926" t="str">
        <f>IF(Inventory[[#This Row],[METAL]] = "925 Silver",  "7113.11.00"," 7113.19.00")</f>
        <v>7113.11.00</v>
      </c>
      <c r="J926" t="str">
        <f>IF(Inventory[[#This Row],[METAL]]= "925 Silver", "7113.11.10.00"," 7113.19.10.00")</f>
        <v>7113.11.10.00</v>
      </c>
      <c r="K926" t="str">
        <f>IF(Inventory[[#This Row],[METAL]] = "925 Silver",  "7113.11.00"," 7113.19.00")</f>
        <v>7113.11.00</v>
      </c>
      <c r="L926" s="106" t="str">
        <f>PROPER(Inventory[[#This Row],[METAL]] &amp; " " &amp; Inventory[[#This Row],[Item Type]])</f>
        <v>925 Silver Ring</v>
      </c>
      <c r="M926" s="106" t="str">
        <f>IFERROR(VLOOKUP(Inventory[[#This Row],[Short Description]],Map!$G$12:$H$32,2,FALSE), IF(F925 = "925 Silver", "7113.11.10.00", "7113.19.29.00"))</f>
        <v>7113.11.10.00</v>
      </c>
      <c r="N926" s="106" t="str">
        <f>Inventory[[#This Row],[ASIN]] &amp; " " &amp; Inventory[[#This Row],[Short Description]]</f>
        <v>B08R41X17V Celtic Braid Ring - P</v>
      </c>
      <c r="O926" s="33">
        <f>Inventory[[#This Row],[Total Price GBP]]/ EURtoGBP</f>
        <v>4.366335908158085</v>
      </c>
      <c r="P926" s="33">
        <f>Inventory[[#This Row],[Total Price GBP]]/USDtoGBP</f>
        <v>5.2730346194914581</v>
      </c>
      <c r="Q926" s="33">
        <f>Inventory[[#This Row],[Total Price GBP]]/ CADtoGBP</f>
        <v>6.7497874358955903</v>
      </c>
      <c r="R926" s="33">
        <f>Inventory[[#This Row],[Total Price GBP]]/AUDtoGBP</f>
        <v>6.9088819479317598</v>
      </c>
      <c r="S926" s="33">
        <f>IFERROR(VLOOKUP(Inventory[[#This Row],[Assigned Item SKU]],skuQuantity[#All],2,FALSE),0)</f>
        <v>0</v>
      </c>
      <c r="T926" s="33" t="str">
        <f>PROPER(Inventory[[#This Row],[METAL]] &amp; " " &amp; Inventory[[#This Row],[Item Type]])</f>
        <v>925 Silver Ring</v>
      </c>
      <c r="U926" s="33">
        <f>Inventory[[#This Row],[Quantity]]*Inventory[[#This Row],[Weight (g)]]</f>
        <v>0</v>
      </c>
      <c r="V926" s="33">
        <f>Inventory[[#This Row],[Total Price GBP]]*Inventory[[#This Row],[Quantity]]</f>
        <v>0</v>
      </c>
      <c r="W926" s="33">
        <f>Inventory[[#This Row],[Total Cost GBP]]/EURtoGBP</f>
        <v>0</v>
      </c>
      <c r="X926" s="33">
        <f>Inventory[[#This Row],[Total Cost GBP]]/USDtoGBP</f>
        <v>0</v>
      </c>
      <c r="Y926" s="33">
        <f>Inventory[[#This Row],[Total Cost GBP]]/CADtoGBP</f>
        <v>0</v>
      </c>
      <c r="Z926" s="33">
        <f>Inventory[[#This Row],[Total Cost GBP]]*AUDtoGBP</f>
        <v>0</v>
      </c>
      <c r="AA926" s="33"/>
      <c r="AB926" s="33"/>
    </row>
    <row r="927" spans="1:28" x14ac:dyDescent="0.25">
      <c r="A927" t="s">
        <v>2305</v>
      </c>
      <c r="B927" t="s">
        <v>2306</v>
      </c>
      <c r="C927" t="s">
        <v>114</v>
      </c>
      <c r="D927" t="s">
        <v>2307</v>
      </c>
      <c r="E927">
        <v>2.12</v>
      </c>
      <c r="F927" t="s">
        <v>116</v>
      </c>
      <c r="G927" t="s">
        <v>3195</v>
      </c>
      <c r="H927">
        <v>3.846589113330487</v>
      </c>
      <c r="I927" t="str">
        <f>IF(Inventory[[#This Row],[METAL]] = "925 Silver",  "7113.11.00"," 7113.19.00")</f>
        <v>7113.11.00</v>
      </c>
      <c r="J927" t="str">
        <f>IF(Inventory[[#This Row],[METAL]]= "925 Silver", "7113.11.10.00"," 7113.19.10.00")</f>
        <v>7113.11.10.00</v>
      </c>
      <c r="K927" t="str">
        <f>IF(Inventory[[#This Row],[METAL]] = "925 Silver",  "7113.11.00"," 7113.19.00")</f>
        <v>7113.11.00</v>
      </c>
      <c r="L927" s="106" t="str">
        <f>PROPER(Inventory[[#This Row],[METAL]] &amp; " " &amp; Inventory[[#This Row],[Item Type]])</f>
        <v>925 Silver Ring</v>
      </c>
      <c r="M927" s="106" t="str">
        <f>IFERROR(VLOOKUP(Inventory[[#This Row],[Short Description]],Map!$G$12:$H$32,2,FALSE), IF(F926 = "925 Silver", "7113.11.10.00", "7113.19.29.00"))</f>
        <v>7113.11.10.00</v>
      </c>
      <c r="N927" s="106" t="str">
        <f>Inventory[[#This Row],[ASIN]] &amp; " " &amp; Inventory[[#This Row],[Short Description]]</f>
        <v>B08R42GF7S Celtic Braid Ring - R</v>
      </c>
      <c r="O927" s="33">
        <f>Inventory[[#This Row],[Total Price GBP]]/ EURtoGBP</f>
        <v>4.366335908158085</v>
      </c>
      <c r="P927" s="33">
        <f>Inventory[[#This Row],[Total Price GBP]]/USDtoGBP</f>
        <v>5.2730346194914581</v>
      </c>
      <c r="Q927" s="33">
        <f>Inventory[[#This Row],[Total Price GBP]]/ CADtoGBP</f>
        <v>6.7497874358955903</v>
      </c>
      <c r="R927" s="33">
        <f>Inventory[[#This Row],[Total Price GBP]]/AUDtoGBP</f>
        <v>6.9088819479317598</v>
      </c>
      <c r="S927" s="33">
        <f>IFERROR(VLOOKUP(Inventory[[#This Row],[Assigned Item SKU]],skuQuantity[#All],2,FALSE),0)</f>
        <v>0</v>
      </c>
      <c r="T927" s="33" t="str">
        <f>PROPER(Inventory[[#This Row],[METAL]] &amp; " " &amp; Inventory[[#This Row],[Item Type]])</f>
        <v>925 Silver Ring</v>
      </c>
      <c r="U927" s="33">
        <f>Inventory[[#This Row],[Quantity]]*Inventory[[#This Row],[Weight (g)]]</f>
        <v>0</v>
      </c>
      <c r="V927" s="33">
        <f>Inventory[[#This Row],[Total Price GBP]]*Inventory[[#This Row],[Quantity]]</f>
        <v>0</v>
      </c>
      <c r="W927" s="33">
        <f>Inventory[[#This Row],[Total Cost GBP]]/EURtoGBP</f>
        <v>0</v>
      </c>
      <c r="X927" s="33">
        <f>Inventory[[#This Row],[Total Cost GBP]]/USDtoGBP</f>
        <v>0</v>
      </c>
      <c r="Y927" s="33">
        <f>Inventory[[#This Row],[Total Cost GBP]]/CADtoGBP</f>
        <v>0</v>
      </c>
      <c r="Z927" s="33">
        <f>Inventory[[#This Row],[Total Cost GBP]]*AUDtoGBP</f>
        <v>0</v>
      </c>
      <c r="AA927" s="33"/>
      <c r="AB927" s="33"/>
    </row>
    <row r="928" spans="1:28" x14ac:dyDescent="0.25">
      <c r="A928" t="s">
        <v>2308</v>
      </c>
      <c r="B928" t="s">
        <v>2309</v>
      </c>
      <c r="C928" t="s">
        <v>114</v>
      </c>
      <c r="D928" t="s">
        <v>2310</v>
      </c>
      <c r="E928">
        <v>2.2000000000000002</v>
      </c>
      <c r="F928" t="s">
        <v>116</v>
      </c>
      <c r="G928" t="s">
        <v>3195</v>
      </c>
      <c r="H928">
        <v>3.846589113330487</v>
      </c>
      <c r="I928" t="str">
        <f>IF(Inventory[[#This Row],[METAL]] = "925 Silver",  "7113.11.00"," 7113.19.00")</f>
        <v>7113.11.00</v>
      </c>
      <c r="J928" t="str">
        <f>IF(Inventory[[#This Row],[METAL]]= "925 Silver", "7113.11.10.00"," 7113.19.10.00")</f>
        <v>7113.11.10.00</v>
      </c>
      <c r="K928" t="str">
        <f>IF(Inventory[[#This Row],[METAL]] = "925 Silver",  "7113.11.00"," 7113.19.00")</f>
        <v>7113.11.00</v>
      </c>
      <c r="L928" s="106" t="str">
        <f>PROPER(Inventory[[#This Row],[METAL]] &amp; " " &amp; Inventory[[#This Row],[Item Type]])</f>
        <v>925 Silver Ring</v>
      </c>
      <c r="M928" s="106" t="str">
        <f>IFERROR(VLOOKUP(Inventory[[#This Row],[Short Description]],Map!$G$12:$H$32,2,FALSE), IF(F927 = "925 Silver", "7113.11.10.00", "7113.19.29.00"))</f>
        <v>7113.11.10.00</v>
      </c>
      <c r="N928" s="106" t="str">
        <f>Inventory[[#This Row],[ASIN]] &amp; " " &amp; Inventory[[#This Row],[Short Description]]</f>
        <v>B08R424WXD Celtic Braid Ring - S</v>
      </c>
      <c r="O928" s="33">
        <f>Inventory[[#This Row],[Total Price GBP]]/ EURtoGBP</f>
        <v>4.366335908158085</v>
      </c>
      <c r="P928" s="33">
        <f>Inventory[[#This Row],[Total Price GBP]]/USDtoGBP</f>
        <v>5.2730346194914581</v>
      </c>
      <c r="Q928" s="33">
        <f>Inventory[[#This Row],[Total Price GBP]]/ CADtoGBP</f>
        <v>6.7497874358955903</v>
      </c>
      <c r="R928" s="33">
        <f>Inventory[[#This Row],[Total Price GBP]]/AUDtoGBP</f>
        <v>6.9088819479317598</v>
      </c>
      <c r="S928" s="33">
        <f>IFERROR(VLOOKUP(Inventory[[#This Row],[Assigned Item SKU]],skuQuantity[#All],2,FALSE),0)</f>
        <v>0</v>
      </c>
      <c r="T928" s="33" t="str">
        <f>PROPER(Inventory[[#This Row],[METAL]] &amp; " " &amp; Inventory[[#This Row],[Item Type]])</f>
        <v>925 Silver Ring</v>
      </c>
      <c r="U928" s="33">
        <f>Inventory[[#This Row],[Quantity]]*Inventory[[#This Row],[Weight (g)]]</f>
        <v>0</v>
      </c>
      <c r="V928" s="33">
        <f>Inventory[[#This Row],[Total Price GBP]]*Inventory[[#This Row],[Quantity]]</f>
        <v>0</v>
      </c>
      <c r="W928" s="33">
        <f>Inventory[[#This Row],[Total Cost GBP]]/EURtoGBP</f>
        <v>0</v>
      </c>
      <c r="X928" s="33">
        <f>Inventory[[#This Row],[Total Cost GBP]]/USDtoGBP</f>
        <v>0</v>
      </c>
      <c r="Y928" s="33">
        <f>Inventory[[#This Row],[Total Cost GBP]]/CADtoGBP</f>
        <v>0</v>
      </c>
      <c r="Z928" s="33">
        <f>Inventory[[#This Row],[Total Cost GBP]]*AUDtoGBP</f>
        <v>0</v>
      </c>
      <c r="AA928" s="33"/>
      <c r="AB928" s="33"/>
    </row>
    <row r="929" spans="1:28" x14ac:dyDescent="0.25">
      <c r="A929" t="s">
        <v>2311</v>
      </c>
      <c r="B929" t="s">
        <v>2312</v>
      </c>
      <c r="C929" t="s">
        <v>114</v>
      </c>
      <c r="D929" t="s">
        <v>2313</v>
      </c>
      <c r="E929">
        <v>1.6279999999999999</v>
      </c>
      <c r="F929" t="s">
        <v>116</v>
      </c>
      <c r="G929" t="s">
        <v>3195</v>
      </c>
      <c r="H929">
        <v>3.9682747489390913</v>
      </c>
      <c r="I929" t="str">
        <f>IF(Inventory[[#This Row],[METAL]] = "925 Silver",  "7113.11.00"," 7113.19.00")</f>
        <v>7113.11.00</v>
      </c>
      <c r="J929" t="str">
        <f>IF(Inventory[[#This Row],[METAL]]= "925 Silver", "7113.11.10.00"," 7113.19.10.00")</f>
        <v>7113.11.10.00</v>
      </c>
      <c r="K929" t="str">
        <f>IF(Inventory[[#This Row],[METAL]] = "925 Silver",  "7113.11.00"," 7113.19.00")</f>
        <v>7113.11.00</v>
      </c>
      <c r="L929" s="106" t="str">
        <f>PROPER(Inventory[[#This Row],[METAL]] &amp; " " &amp; Inventory[[#This Row],[Item Type]])</f>
        <v>925 Silver Ring</v>
      </c>
      <c r="M929" s="106" t="str">
        <f>IFERROR(VLOOKUP(Inventory[[#This Row],[Short Description]],Map!$G$12:$H$32,2,FALSE), IF(F928 = "925 Silver", "7113.11.10.00", "7113.19.29.00"))</f>
        <v>7113.11.10.00</v>
      </c>
      <c r="N929" s="106" t="str">
        <f>Inventory[[#This Row],[ASIN]] &amp; " " &amp; Inventory[[#This Row],[Short Description]]</f>
        <v>B08R3W4FT3 Ring with CZ - I</v>
      </c>
      <c r="O929" s="33">
        <f>Inventory[[#This Row],[Total Price GBP]]/ EURtoGBP</f>
        <v>4.504463569993236</v>
      </c>
      <c r="P929" s="33">
        <f>Inventory[[#This Row],[Total Price GBP]]/USDtoGBP</f>
        <v>5.4398454096107676</v>
      </c>
      <c r="Q929" s="33">
        <f>Inventory[[#This Row],[Total Price GBP]]/ CADtoGBP</f>
        <v>6.9633148364472905</v>
      </c>
      <c r="R929" s="33">
        <f>Inventory[[#This Row],[Total Price GBP]]/AUDtoGBP</f>
        <v>7.1274422532852411</v>
      </c>
      <c r="S929" s="33">
        <f>IFERROR(VLOOKUP(Inventory[[#This Row],[Assigned Item SKU]],skuQuantity[#All],2,FALSE),0)</f>
        <v>0</v>
      </c>
      <c r="T929" s="33" t="str">
        <f>PROPER(Inventory[[#This Row],[METAL]] &amp; " " &amp; Inventory[[#This Row],[Item Type]])</f>
        <v>925 Silver Ring</v>
      </c>
      <c r="U929" s="33">
        <f>Inventory[[#This Row],[Quantity]]*Inventory[[#This Row],[Weight (g)]]</f>
        <v>0</v>
      </c>
      <c r="V929" s="33">
        <f>Inventory[[#This Row],[Total Price GBP]]*Inventory[[#This Row],[Quantity]]</f>
        <v>0</v>
      </c>
      <c r="W929" s="33">
        <f>Inventory[[#This Row],[Total Cost GBP]]/EURtoGBP</f>
        <v>0</v>
      </c>
      <c r="X929" s="33">
        <f>Inventory[[#This Row],[Total Cost GBP]]/USDtoGBP</f>
        <v>0</v>
      </c>
      <c r="Y929" s="33">
        <f>Inventory[[#This Row],[Total Cost GBP]]/CADtoGBP</f>
        <v>0</v>
      </c>
      <c r="Z929" s="33">
        <f>Inventory[[#This Row],[Total Cost GBP]]*AUDtoGBP</f>
        <v>0</v>
      </c>
      <c r="AA929" s="33"/>
      <c r="AB929" s="33"/>
    </row>
    <row r="930" spans="1:28" x14ac:dyDescent="0.25">
      <c r="A930" t="s">
        <v>2314</v>
      </c>
      <c r="B930" t="s">
        <v>2315</v>
      </c>
      <c r="C930" t="s">
        <v>114</v>
      </c>
      <c r="D930" t="s">
        <v>2316</v>
      </c>
      <c r="E930">
        <v>1.55</v>
      </c>
      <c r="F930" t="s">
        <v>116</v>
      </c>
      <c r="G930" t="s">
        <v>3195</v>
      </c>
      <c r="H930">
        <v>3.9682747489390913</v>
      </c>
      <c r="I930" t="str">
        <f>IF(Inventory[[#This Row],[METAL]] = "925 Silver",  "7113.11.00"," 7113.19.00")</f>
        <v>7113.11.00</v>
      </c>
      <c r="J930" t="str">
        <f>IF(Inventory[[#This Row],[METAL]]= "925 Silver", "7113.11.10.00"," 7113.19.10.00")</f>
        <v>7113.11.10.00</v>
      </c>
      <c r="K930" t="str">
        <f>IF(Inventory[[#This Row],[METAL]] = "925 Silver",  "7113.11.00"," 7113.19.00")</f>
        <v>7113.11.00</v>
      </c>
      <c r="L930" s="106" t="str">
        <f>PROPER(Inventory[[#This Row],[METAL]] &amp; " " &amp; Inventory[[#This Row],[Item Type]])</f>
        <v>925 Silver Ring</v>
      </c>
      <c r="M930" s="106" t="str">
        <f>IFERROR(VLOOKUP(Inventory[[#This Row],[Short Description]],Map!$G$12:$H$32,2,FALSE), IF(F929 = "925 Silver", "7113.11.10.00", "7113.19.29.00"))</f>
        <v>7113.11.10.00</v>
      </c>
      <c r="N930" s="106" t="str">
        <f>Inventory[[#This Row],[ASIN]] &amp; " " &amp; Inventory[[#This Row],[Short Description]]</f>
        <v>B08R3ZN3TN Ring with CZ - K</v>
      </c>
      <c r="O930" s="33">
        <f>Inventory[[#This Row],[Total Price GBP]]/ EURtoGBP</f>
        <v>4.504463569993236</v>
      </c>
      <c r="P930" s="33">
        <f>Inventory[[#This Row],[Total Price GBP]]/USDtoGBP</f>
        <v>5.4398454096107676</v>
      </c>
      <c r="Q930" s="33">
        <f>Inventory[[#This Row],[Total Price GBP]]/ CADtoGBP</f>
        <v>6.9633148364472905</v>
      </c>
      <c r="R930" s="33">
        <f>Inventory[[#This Row],[Total Price GBP]]/AUDtoGBP</f>
        <v>7.1274422532852411</v>
      </c>
      <c r="S930" s="33">
        <f>IFERROR(VLOOKUP(Inventory[[#This Row],[Assigned Item SKU]],skuQuantity[#All],2,FALSE),0)</f>
        <v>0</v>
      </c>
      <c r="T930" s="33" t="str">
        <f>PROPER(Inventory[[#This Row],[METAL]] &amp; " " &amp; Inventory[[#This Row],[Item Type]])</f>
        <v>925 Silver Ring</v>
      </c>
      <c r="U930" s="33">
        <f>Inventory[[#This Row],[Quantity]]*Inventory[[#This Row],[Weight (g)]]</f>
        <v>0</v>
      </c>
      <c r="V930" s="33">
        <f>Inventory[[#This Row],[Total Price GBP]]*Inventory[[#This Row],[Quantity]]</f>
        <v>0</v>
      </c>
      <c r="W930" s="33">
        <f>Inventory[[#This Row],[Total Cost GBP]]/EURtoGBP</f>
        <v>0</v>
      </c>
      <c r="X930" s="33">
        <f>Inventory[[#This Row],[Total Cost GBP]]/USDtoGBP</f>
        <v>0</v>
      </c>
      <c r="Y930" s="33">
        <f>Inventory[[#This Row],[Total Cost GBP]]/CADtoGBP</f>
        <v>0</v>
      </c>
      <c r="Z930" s="33">
        <f>Inventory[[#This Row],[Total Cost GBP]]*AUDtoGBP</f>
        <v>0</v>
      </c>
      <c r="AA930" s="33"/>
      <c r="AB930" s="33"/>
    </row>
    <row r="931" spans="1:28" x14ac:dyDescent="0.25">
      <c r="A931" t="s">
        <v>2317</v>
      </c>
      <c r="B931" t="s">
        <v>2318</v>
      </c>
      <c r="C931" t="s">
        <v>114</v>
      </c>
      <c r="D931" t="s">
        <v>2319</v>
      </c>
      <c r="E931">
        <v>1.7440000000000002</v>
      </c>
      <c r="F931" t="s">
        <v>116</v>
      </c>
      <c r="G931" t="s">
        <v>3195</v>
      </c>
      <c r="H931">
        <v>3.9682747489390913</v>
      </c>
      <c r="I931" t="str">
        <f>IF(Inventory[[#This Row],[METAL]] = "925 Silver",  "7113.11.00"," 7113.19.00")</f>
        <v>7113.11.00</v>
      </c>
      <c r="J931" t="str">
        <f>IF(Inventory[[#This Row],[METAL]]= "925 Silver", "7113.11.10.00"," 7113.19.10.00")</f>
        <v>7113.11.10.00</v>
      </c>
      <c r="K931" t="str">
        <f>IF(Inventory[[#This Row],[METAL]] = "925 Silver",  "7113.11.00"," 7113.19.00")</f>
        <v>7113.11.00</v>
      </c>
      <c r="L931" s="106" t="str">
        <f>PROPER(Inventory[[#This Row],[METAL]] &amp; " " &amp; Inventory[[#This Row],[Item Type]])</f>
        <v>925 Silver Ring</v>
      </c>
      <c r="M931" s="106" t="str">
        <f>IFERROR(VLOOKUP(Inventory[[#This Row],[Short Description]],Map!$G$12:$H$32,2,FALSE), IF(F930 = "925 Silver", "7113.11.10.00", "7113.19.29.00"))</f>
        <v>7113.11.10.00</v>
      </c>
      <c r="N931" s="106" t="str">
        <f>Inventory[[#This Row],[ASIN]] &amp; " " &amp; Inventory[[#This Row],[Short Description]]</f>
        <v>B08R41LNFD Ring with CZ - P</v>
      </c>
      <c r="O931" s="33">
        <f>Inventory[[#This Row],[Total Price GBP]]/ EURtoGBP</f>
        <v>4.504463569993236</v>
      </c>
      <c r="P931" s="33">
        <f>Inventory[[#This Row],[Total Price GBP]]/USDtoGBP</f>
        <v>5.4398454096107676</v>
      </c>
      <c r="Q931" s="33">
        <f>Inventory[[#This Row],[Total Price GBP]]/ CADtoGBP</f>
        <v>6.9633148364472905</v>
      </c>
      <c r="R931" s="33">
        <f>Inventory[[#This Row],[Total Price GBP]]/AUDtoGBP</f>
        <v>7.1274422532852411</v>
      </c>
      <c r="S931" s="33">
        <f>IFERROR(VLOOKUP(Inventory[[#This Row],[Assigned Item SKU]],skuQuantity[#All],2,FALSE),0)</f>
        <v>0</v>
      </c>
      <c r="T931" s="33" t="str">
        <f>PROPER(Inventory[[#This Row],[METAL]] &amp; " " &amp; Inventory[[#This Row],[Item Type]])</f>
        <v>925 Silver Ring</v>
      </c>
      <c r="U931" s="33">
        <f>Inventory[[#This Row],[Quantity]]*Inventory[[#This Row],[Weight (g)]]</f>
        <v>0</v>
      </c>
      <c r="V931" s="33">
        <f>Inventory[[#This Row],[Total Price GBP]]*Inventory[[#This Row],[Quantity]]</f>
        <v>0</v>
      </c>
      <c r="W931" s="33">
        <f>Inventory[[#This Row],[Total Cost GBP]]/EURtoGBP</f>
        <v>0</v>
      </c>
      <c r="X931" s="33">
        <f>Inventory[[#This Row],[Total Cost GBP]]/USDtoGBP</f>
        <v>0</v>
      </c>
      <c r="Y931" s="33">
        <f>Inventory[[#This Row],[Total Cost GBP]]/CADtoGBP</f>
        <v>0</v>
      </c>
      <c r="Z931" s="33">
        <f>Inventory[[#This Row],[Total Cost GBP]]*AUDtoGBP</f>
        <v>0</v>
      </c>
      <c r="AA931" s="33"/>
      <c r="AB931" s="33"/>
    </row>
    <row r="932" spans="1:28" x14ac:dyDescent="0.25">
      <c r="A932" t="s">
        <v>2320</v>
      </c>
      <c r="B932" t="s">
        <v>2321</v>
      </c>
      <c r="C932" t="s">
        <v>114</v>
      </c>
      <c r="D932" t="s">
        <v>2322</v>
      </c>
      <c r="E932">
        <v>1.69</v>
      </c>
      <c r="F932" t="s">
        <v>116</v>
      </c>
      <c r="G932" t="s">
        <v>3195</v>
      </c>
      <c r="H932">
        <v>3.9682747489390913</v>
      </c>
      <c r="I932" t="str">
        <f>IF(Inventory[[#This Row],[METAL]] = "925 Silver",  "7113.11.00"," 7113.19.00")</f>
        <v>7113.11.00</v>
      </c>
      <c r="J932" t="str">
        <f>IF(Inventory[[#This Row],[METAL]]= "925 Silver", "7113.11.10.00"," 7113.19.10.00")</f>
        <v>7113.11.10.00</v>
      </c>
      <c r="K932" t="str">
        <f>IF(Inventory[[#This Row],[METAL]] = "925 Silver",  "7113.11.00"," 7113.19.00")</f>
        <v>7113.11.00</v>
      </c>
      <c r="L932" s="106" t="str">
        <f>PROPER(Inventory[[#This Row],[METAL]] &amp; " " &amp; Inventory[[#This Row],[Item Type]])</f>
        <v>925 Silver Ring</v>
      </c>
      <c r="M932" s="106" t="str">
        <f>IFERROR(VLOOKUP(Inventory[[#This Row],[Short Description]],Map!$G$12:$H$32,2,FALSE), IF(F931 = "925 Silver", "7113.11.10.00", "7113.19.29.00"))</f>
        <v>7113.11.10.00</v>
      </c>
      <c r="N932" s="106" t="str">
        <f>Inventory[[#This Row],[ASIN]] &amp; " " &amp; Inventory[[#This Row],[Short Description]]</f>
        <v>B08R3ZVD3F Ring with CZ - R</v>
      </c>
      <c r="O932" s="33">
        <f>Inventory[[#This Row],[Total Price GBP]]/ EURtoGBP</f>
        <v>4.504463569993236</v>
      </c>
      <c r="P932" s="33">
        <f>Inventory[[#This Row],[Total Price GBP]]/USDtoGBP</f>
        <v>5.4398454096107676</v>
      </c>
      <c r="Q932" s="33">
        <f>Inventory[[#This Row],[Total Price GBP]]/ CADtoGBP</f>
        <v>6.9633148364472905</v>
      </c>
      <c r="R932" s="33">
        <f>Inventory[[#This Row],[Total Price GBP]]/AUDtoGBP</f>
        <v>7.1274422532852411</v>
      </c>
      <c r="S932" s="33">
        <f>IFERROR(VLOOKUP(Inventory[[#This Row],[Assigned Item SKU]],skuQuantity[#All],2,FALSE),0)</f>
        <v>0</v>
      </c>
      <c r="T932" s="33" t="str">
        <f>PROPER(Inventory[[#This Row],[METAL]] &amp; " " &amp; Inventory[[#This Row],[Item Type]])</f>
        <v>925 Silver Ring</v>
      </c>
      <c r="U932" s="33">
        <f>Inventory[[#This Row],[Quantity]]*Inventory[[#This Row],[Weight (g)]]</f>
        <v>0</v>
      </c>
      <c r="V932" s="33">
        <f>Inventory[[#This Row],[Total Price GBP]]*Inventory[[#This Row],[Quantity]]</f>
        <v>0</v>
      </c>
      <c r="W932" s="33">
        <f>Inventory[[#This Row],[Total Cost GBP]]/EURtoGBP</f>
        <v>0</v>
      </c>
      <c r="X932" s="33">
        <f>Inventory[[#This Row],[Total Cost GBP]]/USDtoGBP</f>
        <v>0</v>
      </c>
      <c r="Y932" s="33">
        <f>Inventory[[#This Row],[Total Cost GBP]]/CADtoGBP</f>
        <v>0</v>
      </c>
      <c r="Z932" s="33">
        <f>Inventory[[#This Row],[Total Cost GBP]]*AUDtoGBP</f>
        <v>0</v>
      </c>
      <c r="AA932" s="33"/>
      <c r="AB932" s="33"/>
    </row>
    <row r="933" spans="1:28" x14ac:dyDescent="0.25">
      <c r="A933" t="s">
        <v>2323</v>
      </c>
      <c r="B933" t="s">
        <v>2324</v>
      </c>
      <c r="C933" t="s">
        <v>114</v>
      </c>
      <c r="D933" t="s">
        <v>2325</v>
      </c>
      <c r="E933">
        <v>1.806</v>
      </c>
      <c r="F933" t="s">
        <v>116</v>
      </c>
      <c r="G933" t="s">
        <v>3195</v>
      </c>
      <c r="H933">
        <v>3.9682747489390913</v>
      </c>
      <c r="I933" t="str">
        <f>IF(Inventory[[#This Row],[METAL]] = "925 Silver",  "7113.11.00"," 7113.19.00")</f>
        <v>7113.11.00</v>
      </c>
      <c r="J933" t="str">
        <f>IF(Inventory[[#This Row],[METAL]]= "925 Silver", "7113.11.10.00"," 7113.19.10.00")</f>
        <v>7113.11.10.00</v>
      </c>
      <c r="K933" t="str">
        <f>IF(Inventory[[#This Row],[METAL]] = "925 Silver",  "7113.11.00"," 7113.19.00")</f>
        <v>7113.11.00</v>
      </c>
      <c r="L933" s="106" t="str">
        <f>PROPER(Inventory[[#This Row],[METAL]] &amp; " " &amp; Inventory[[#This Row],[Item Type]])</f>
        <v>925 Silver Ring</v>
      </c>
      <c r="M933" s="106" t="str">
        <f>IFERROR(VLOOKUP(Inventory[[#This Row],[Short Description]],Map!$G$12:$H$32,2,FALSE), IF(F932 = "925 Silver", "7113.11.10.00", "7113.19.29.00"))</f>
        <v>7113.11.10.00</v>
      </c>
      <c r="N933" s="106" t="str">
        <f>Inventory[[#This Row],[ASIN]] &amp; " " &amp; Inventory[[#This Row],[Short Description]]</f>
        <v>B08R42FXDB Ring with CZ - S</v>
      </c>
      <c r="O933" s="33">
        <f>Inventory[[#This Row],[Total Price GBP]]/ EURtoGBP</f>
        <v>4.504463569993236</v>
      </c>
      <c r="P933" s="33">
        <f>Inventory[[#This Row],[Total Price GBP]]/USDtoGBP</f>
        <v>5.4398454096107676</v>
      </c>
      <c r="Q933" s="33">
        <f>Inventory[[#This Row],[Total Price GBP]]/ CADtoGBP</f>
        <v>6.9633148364472905</v>
      </c>
      <c r="R933" s="33">
        <f>Inventory[[#This Row],[Total Price GBP]]/AUDtoGBP</f>
        <v>7.1274422532852411</v>
      </c>
      <c r="S933" s="33">
        <f>IFERROR(VLOOKUP(Inventory[[#This Row],[Assigned Item SKU]],skuQuantity[#All],2,FALSE),0)</f>
        <v>0</v>
      </c>
      <c r="T933" s="33" t="str">
        <f>PROPER(Inventory[[#This Row],[METAL]] &amp; " " &amp; Inventory[[#This Row],[Item Type]])</f>
        <v>925 Silver Ring</v>
      </c>
      <c r="U933" s="33">
        <f>Inventory[[#This Row],[Quantity]]*Inventory[[#This Row],[Weight (g)]]</f>
        <v>0</v>
      </c>
      <c r="V933" s="33">
        <f>Inventory[[#This Row],[Total Price GBP]]*Inventory[[#This Row],[Quantity]]</f>
        <v>0</v>
      </c>
      <c r="W933" s="33">
        <f>Inventory[[#This Row],[Total Cost GBP]]/EURtoGBP</f>
        <v>0</v>
      </c>
      <c r="X933" s="33">
        <f>Inventory[[#This Row],[Total Cost GBP]]/USDtoGBP</f>
        <v>0</v>
      </c>
      <c r="Y933" s="33">
        <f>Inventory[[#This Row],[Total Cost GBP]]/CADtoGBP</f>
        <v>0</v>
      </c>
      <c r="Z933" s="33">
        <f>Inventory[[#This Row],[Total Cost GBP]]*AUDtoGBP</f>
        <v>0</v>
      </c>
      <c r="AA933" s="33"/>
      <c r="AB933" s="33"/>
    </row>
    <row r="934" spans="1:28" x14ac:dyDescent="0.25">
      <c r="A934" t="s">
        <v>2326</v>
      </c>
      <c r="B934" t="s">
        <v>2327</v>
      </c>
      <c r="C934" t="s">
        <v>114</v>
      </c>
      <c r="D934" t="s">
        <v>2328</v>
      </c>
      <c r="E934">
        <v>6.61</v>
      </c>
      <c r="F934" t="s">
        <v>116</v>
      </c>
      <c r="G934" t="s">
        <v>1450</v>
      </c>
      <c r="H934">
        <v>7.253786910371371</v>
      </c>
      <c r="I934" t="str">
        <f>IF(Inventory[[#This Row],[METAL]] = "925 Silver",  "7113.11.00"," 7113.19.00")</f>
        <v>7113.11.00</v>
      </c>
      <c r="J934" t="str">
        <f>IF(Inventory[[#This Row],[METAL]]= "925 Silver", "7113.11.10.00"," 7113.19.10.00")</f>
        <v>7113.11.10.00</v>
      </c>
      <c r="K934" t="str">
        <f>IF(Inventory[[#This Row],[METAL]] = "925 Silver",  "7113.11.00"," 7113.19.00")</f>
        <v>7113.11.00</v>
      </c>
      <c r="L934" s="106" t="str">
        <f>PROPER(Inventory[[#This Row],[METAL]] &amp; " " &amp; Inventory[[#This Row],[Item Type]])</f>
        <v>925 Silver Pendant</v>
      </c>
      <c r="M934" s="106" t="str">
        <f>IFERROR(VLOOKUP(Inventory[[#This Row],[Short Description]],Map!$G$12:$H$32,2,FALSE), IF(F933 = "925 Silver", "7113.11.10.00", "7113.19.29.00"))</f>
        <v>7113.11.10.00</v>
      </c>
      <c r="N934" s="106" t="str">
        <f>Inventory[[#This Row],[ASIN]] &amp; " " &amp; Inventory[[#This Row],[Short Description]]</f>
        <v>B08Z49YBVT Silver Locket - Wings Design</v>
      </c>
      <c r="O934" s="33">
        <f>Inventory[[#This Row],[Total Price GBP]]/ EURtoGBP</f>
        <v>8.2339104395422869</v>
      </c>
      <c r="P934" s="33">
        <f>Inventory[[#This Row],[Total Price GBP]]/USDtoGBP</f>
        <v>9.9437367428320762</v>
      </c>
      <c r="Q934" s="33">
        <f>Inventory[[#This Row],[Total Price GBP]]/ CADtoGBP</f>
        <v>12.728554651343119</v>
      </c>
      <c r="R934" s="33">
        <f>Inventory[[#This Row],[Total Price GBP]]/AUDtoGBP</f>
        <v>13.028570497829174</v>
      </c>
      <c r="S934" s="33">
        <f>IFERROR(VLOOKUP(Inventory[[#This Row],[Assigned Item SKU]],skuQuantity[#All],2,FALSE),0)</f>
        <v>0</v>
      </c>
      <c r="T934" s="33" t="str">
        <f>PROPER(Inventory[[#This Row],[METAL]] &amp; " " &amp; Inventory[[#This Row],[Item Type]])</f>
        <v>925 Silver Pendant</v>
      </c>
      <c r="U934" s="33">
        <f>Inventory[[#This Row],[Quantity]]*Inventory[[#This Row],[Weight (g)]]</f>
        <v>0</v>
      </c>
      <c r="V934" s="33">
        <f>Inventory[[#This Row],[Total Price GBP]]*Inventory[[#This Row],[Quantity]]</f>
        <v>0</v>
      </c>
      <c r="W934" s="33">
        <f>Inventory[[#This Row],[Total Cost GBP]]/EURtoGBP</f>
        <v>0</v>
      </c>
      <c r="X934" s="33">
        <f>Inventory[[#This Row],[Total Cost GBP]]/USDtoGBP</f>
        <v>0</v>
      </c>
      <c r="Y934" s="33">
        <f>Inventory[[#This Row],[Total Cost GBP]]/CADtoGBP</f>
        <v>0</v>
      </c>
      <c r="Z934" s="33">
        <f>Inventory[[#This Row],[Total Cost GBP]]*AUDtoGBP</f>
        <v>0</v>
      </c>
      <c r="AA934" s="33"/>
      <c r="AB934" s="33"/>
    </row>
    <row r="935" spans="1:28" x14ac:dyDescent="0.25">
      <c r="A935" t="s">
        <v>2329</v>
      </c>
      <c r="B935" t="s">
        <v>2330</v>
      </c>
      <c r="C935" t="s">
        <v>114</v>
      </c>
      <c r="D935" t="s">
        <v>2331</v>
      </c>
      <c r="E935">
        <v>7.07</v>
      </c>
      <c r="F935" t="s">
        <v>116</v>
      </c>
      <c r="G935" t="s">
        <v>1450</v>
      </c>
      <c r="H935">
        <v>7.253786910371371</v>
      </c>
      <c r="I935" t="str">
        <f>IF(Inventory[[#This Row],[METAL]] = "925 Silver",  "7113.11.00"," 7113.19.00")</f>
        <v>7113.11.00</v>
      </c>
      <c r="J935" t="str">
        <f>IF(Inventory[[#This Row],[METAL]]= "925 Silver", "7113.11.10.00"," 7113.19.10.00")</f>
        <v>7113.11.10.00</v>
      </c>
      <c r="K935" t="str">
        <f>IF(Inventory[[#This Row],[METAL]] = "925 Silver",  "7113.11.00"," 7113.19.00")</f>
        <v>7113.11.00</v>
      </c>
      <c r="L935" s="106" t="str">
        <f>PROPER(Inventory[[#This Row],[METAL]] &amp; " " &amp; Inventory[[#This Row],[Item Type]])</f>
        <v>925 Silver Pendant</v>
      </c>
      <c r="M935" s="106" t="str">
        <f>IFERROR(VLOOKUP(Inventory[[#This Row],[Short Description]],Map!$G$12:$H$32,2,FALSE), IF(F934 = "925 Silver", "7113.11.10.00", "7113.19.29.00"))</f>
        <v>7113.11.10.00</v>
      </c>
      <c r="N935" s="106" t="str">
        <f>Inventory[[#This Row],[ASIN]] &amp; " " &amp; Inventory[[#This Row],[Short Description]]</f>
        <v>B08Z4B83GL Silver Locket - Engraved Angel Wings</v>
      </c>
      <c r="O935" s="33">
        <f>Inventory[[#This Row],[Total Price GBP]]/ EURtoGBP</f>
        <v>8.2339104395422869</v>
      </c>
      <c r="P935" s="33">
        <f>Inventory[[#This Row],[Total Price GBP]]/USDtoGBP</f>
        <v>9.9437367428320762</v>
      </c>
      <c r="Q935" s="33">
        <f>Inventory[[#This Row],[Total Price GBP]]/ CADtoGBP</f>
        <v>12.728554651343119</v>
      </c>
      <c r="R935" s="33">
        <f>Inventory[[#This Row],[Total Price GBP]]/AUDtoGBP</f>
        <v>13.028570497829174</v>
      </c>
      <c r="S935" s="33">
        <f>IFERROR(VLOOKUP(Inventory[[#This Row],[Assigned Item SKU]],skuQuantity[#All],2,FALSE),0)</f>
        <v>0</v>
      </c>
      <c r="T935" s="33" t="str">
        <f>PROPER(Inventory[[#This Row],[METAL]] &amp; " " &amp; Inventory[[#This Row],[Item Type]])</f>
        <v>925 Silver Pendant</v>
      </c>
      <c r="U935" s="33">
        <f>Inventory[[#This Row],[Quantity]]*Inventory[[#This Row],[Weight (g)]]</f>
        <v>0</v>
      </c>
      <c r="V935" s="33">
        <f>Inventory[[#This Row],[Total Price GBP]]*Inventory[[#This Row],[Quantity]]</f>
        <v>0</v>
      </c>
      <c r="W935" s="33">
        <f>Inventory[[#This Row],[Total Cost GBP]]/EURtoGBP</f>
        <v>0</v>
      </c>
      <c r="X935" s="33">
        <f>Inventory[[#This Row],[Total Cost GBP]]/USDtoGBP</f>
        <v>0</v>
      </c>
      <c r="Y935" s="33">
        <f>Inventory[[#This Row],[Total Cost GBP]]/CADtoGBP</f>
        <v>0</v>
      </c>
      <c r="Z935" s="33">
        <f>Inventory[[#This Row],[Total Cost GBP]]*AUDtoGBP</f>
        <v>0</v>
      </c>
      <c r="AA935" s="33"/>
      <c r="AB935" s="33"/>
    </row>
    <row r="936" spans="1:28" x14ac:dyDescent="0.25">
      <c r="A936" t="s">
        <v>2332</v>
      </c>
      <c r="B936" t="s">
        <v>2333</v>
      </c>
      <c r="C936" t="s">
        <v>114</v>
      </c>
      <c r="D936" t="s">
        <v>2334</v>
      </c>
      <c r="E936">
        <v>0.8</v>
      </c>
      <c r="F936" t="s">
        <v>116</v>
      </c>
      <c r="G936" t="s">
        <v>1309</v>
      </c>
      <c r="H936">
        <v>1.5751239153032348</v>
      </c>
      <c r="I936" t="str">
        <f>IF(Inventory[[#This Row],[METAL]] = "925 Silver",  "7113.11.00"," 7113.19.00")</f>
        <v>7113.11.00</v>
      </c>
      <c r="J936" t="str">
        <f>IF(Inventory[[#This Row],[METAL]]= "925 Silver", "7113.11.10.00"," 7113.19.10.00")</f>
        <v>7113.11.10.00</v>
      </c>
      <c r="K936" t="str">
        <f>IF(Inventory[[#This Row],[METAL]] = "925 Silver",  "7113.11.00"," 7113.19.00")</f>
        <v>7113.11.00</v>
      </c>
      <c r="L936" s="106" t="str">
        <f>PROPER(Inventory[[#This Row],[METAL]] &amp; " " &amp; Inventory[[#This Row],[Item Type]])</f>
        <v>925 Silver Earrings</v>
      </c>
      <c r="M936" s="106" t="str">
        <f>IFERROR(VLOOKUP(Inventory[[#This Row],[Short Description]],Map!$G$12:$H$32,2,FALSE), IF(F935 = "925 Silver", "7113.11.10.00", "7113.19.29.00"))</f>
        <v>7113.11.10.00</v>
      </c>
      <c r="N936" s="106" t="str">
        <f>Inventory[[#This Row],[ASIN]] &amp; " " &amp; Inventory[[#This Row],[Short Description]]</f>
        <v>B099S943ZW Round Stud Earrings with Swarovski 4 pin crown - Aquamarine</v>
      </c>
      <c r="O936" s="33">
        <f>Inventory[[#This Row],[Total Price GBP]]/ EURtoGBP</f>
        <v>1.7879528872352872</v>
      </c>
      <c r="P936" s="33">
        <f>Inventory[[#This Row],[Total Price GBP]]/USDtoGBP</f>
        <v>2.1592332039310511</v>
      </c>
      <c r="Q936" s="33">
        <f>Inventory[[#This Row],[Total Price GBP]]/ CADtoGBP</f>
        <v>2.7639426255972448</v>
      </c>
      <c r="R936" s="33">
        <f>Inventory[[#This Row],[Total Price GBP]]/AUDtoGBP</f>
        <v>2.8290895813334913</v>
      </c>
      <c r="S936" s="33">
        <f>IFERROR(VLOOKUP(Inventory[[#This Row],[Assigned Item SKU]],skuQuantity[#All],2,FALSE),0)</f>
        <v>0</v>
      </c>
      <c r="T936" s="33" t="str">
        <f>PROPER(Inventory[[#This Row],[METAL]] &amp; " " &amp; Inventory[[#This Row],[Item Type]])</f>
        <v>925 Silver Earrings</v>
      </c>
      <c r="U936" s="33">
        <f>Inventory[[#This Row],[Quantity]]*Inventory[[#This Row],[Weight (g)]]</f>
        <v>0</v>
      </c>
      <c r="V936" s="33">
        <f>Inventory[[#This Row],[Total Price GBP]]*Inventory[[#This Row],[Quantity]]</f>
        <v>0</v>
      </c>
      <c r="W936" s="33">
        <f>Inventory[[#This Row],[Total Cost GBP]]/EURtoGBP</f>
        <v>0</v>
      </c>
      <c r="X936" s="33">
        <f>Inventory[[#This Row],[Total Cost GBP]]/USDtoGBP</f>
        <v>0</v>
      </c>
      <c r="Y936" s="33">
        <f>Inventory[[#This Row],[Total Cost GBP]]/CADtoGBP</f>
        <v>0</v>
      </c>
      <c r="Z936" s="33">
        <f>Inventory[[#This Row],[Total Cost GBP]]*AUDtoGBP</f>
        <v>0</v>
      </c>
      <c r="AA936" s="33"/>
      <c r="AB936" s="33"/>
    </row>
    <row r="937" spans="1:28" x14ac:dyDescent="0.25">
      <c r="A937" t="s">
        <v>2335</v>
      </c>
      <c r="B937" t="s">
        <v>2336</v>
      </c>
      <c r="C937" t="s">
        <v>114</v>
      </c>
      <c r="D937" t="s">
        <v>2337</v>
      </c>
      <c r="E937">
        <v>0.85</v>
      </c>
      <c r="F937" t="s">
        <v>116</v>
      </c>
      <c r="G937" t="s">
        <v>1309</v>
      </c>
      <c r="H937">
        <v>1.5751239153032348</v>
      </c>
      <c r="I937" t="str">
        <f>IF(Inventory[[#This Row],[METAL]] = "925 Silver",  "7113.11.00"," 7113.19.00")</f>
        <v>7113.11.00</v>
      </c>
      <c r="J937" t="str">
        <f>IF(Inventory[[#This Row],[METAL]]= "925 Silver", "7113.11.10.00"," 7113.19.10.00")</f>
        <v>7113.11.10.00</v>
      </c>
      <c r="K937" t="str">
        <f>IF(Inventory[[#This Row],[METAL]] = "925 Silver",  "7113.11.00"," 7113.19.00")</f>
        <v>7113.11.00</v>
      </c>
      <c r="L937" s="106" t="str">
        <f>PROPER(Inventory[[#This Row],[METAL]] &amp; " " &amp; Inventory[[#This Row],[Item Type]])</f>
        <v>925 Silver Earrings</v>
      </c>
      <c r="M937" s="106" t="str">
        <f>IFERROR(VLOOKUP(Inventory[[#This Row],[Short Description]],Map!$G$12:$H$32,2,FALSE), IF(F936 = "925 Silver", "7113.11.10.00", "7113.19.29.00"))</f>
        <v>7113.11.10.00</v>
      </c>
      <c r="N937" s="106" t="str">
        <f>Inventory[[#This Row],[ASIN]] &amp; " " &amp; Inventory[[#This Row],[Short Description]]</f>
        <v>B099SCVL6Q Round Stud Earrings with Swarovski 4 pin crown - Bermuda Blue</v>
      </c>
      <c r="O937" s="33">
        <f>Inventory[[#This Row],[Total Price GBP]]/ EURtoGBP</f>
        <v>1.7879528872352872</v>
      </c>
      <c r="P937" s="33">
        <f>Inventory[[#This Row],[Total Price GBP]]/USDtoGBP</f>
        <v>2.1592332039310511</v>
      </c>
      <c r="Q937" s="33">
        <f>Inventory[[#This Row],[Total Price GBP]]/ CADtoGBP</f>
        <v>2.7639426255972448</v>
      </c>
      <c r="R937" s="33">
        <f>Inventory[[#This Row],[Total Price GBP]]/AUDtoGBP</f>
        <v>2.8290895813334913</v>
      </c>
      <c r="S937" s="33">
        <f>IFERROR(VLOOKUP(Inventory[[#This Row],[Assigned Item SKU]],skuQuantity[#All],2,FALSE),0)</f>
        <v>0</v>
      </c>
      <c r="T937" s="33" t="str">
        <f>PROPER(Inventory[[#This Row],[METAL]] &amp; " " &amp; Inventory[[#This Row],[Item Type]])</f>
        <v>925 Silver Earrings</v>
      </c>
      <c r="U937" s="33">
        <f>Inventory[[#This Row],[Quantity]]*Inventory[[#This Row],[Weight (g)]]</f>
        <v>0</v>
      </c>
      <c r="V937" s="33">
        <f>Inventory[[#This Row],[Total Price GBP]]*Inventory[[#This Row],[Quantity]]</f>
        <v>0</v>
      </c>
      <c r="W937" s="33">
        <f>Inventory[[#This Row],[Total Cost GBP]]/EURtoGBP</f>
        <v>0</v>
      </c>
      <c r="X937" s="33">
        <f>Inventory[[#This Row],[Total Cost GBP]]/USDtoGBP</f>
        <v>0</v>
      </c>
      <c r="Y937" s="33">
        <f>Inventory[[#This Row],[Total Cost GBP]]/CADtoGBP</f>
        <v>0</v>
      </c>
      <c r="Z937" s="33">
        <f>Inventory[[#This Row],[Total Cost GBP]]*AUDtoGBP</f>
        <v>0</v>
      </c>
      <c r="AA937" s="33"/>
      <c r="AB937" s="33"/>
    </row>
    <row r="938" spans="1:28" x14ac:dyDescent="0.25">
      <c r="A938" t="s">
        <v>2338</v>
      </c>
      <c r="B938" t="s">
        <v>2339</v>
      </c>
      <c r="C938" t="s">
        <v>114</v>
      </c>
      <c r="D938" t="s">
        <v>2340</v>
      </c>
      <c r="E938">
        <v>0.85</v>
      </c>
      <c r="F938" t="s">
        <v>116</v>
      </c>
      <c r="G938" t="s">
        <v>1309</v>
      </c>
      <c r="H938">
        <v>1.5751239153032348</v>
      </c>
      <c r="I938" t="str">
        <f>IF(Inventory[[#This Row],[METAL]] = "925 Silver",  "7113.11.00"," 7113.19.00")</f>
        <v>7113.11.00</v>
      </c>
      <c r="J938" t="str">
        <f>IF(Inventory[[#This Row],[METAL]]= "925 Silver", "7113.11.10.00"," 7113.19.10.00")</f>
        <v>7113.11.10.00</v>
      </c>
      <c r="K938" t="str">
        <f>IF(Inventory[[#This Row],[METAL]] = "925 Silver",  "7113.11.00"," 7113.19.00")</f>
        <v>7113.11.00</v>
      </c>
      <c r="L938" s="106" t="str">
        <f>PROPER(Inventory[[#This Row],[METAL]] &amp; " " &amp; Inventory[[#This Row],[Item Type]])</f>
        <v>925 Silver Earrings</v>
      </c>
      <c r="M938" s="106" t="str">
        <f>IFERROR(VLOOKUP(Inventory[[#This Row],[Short Description]],Map!$G$12:$H$32,2,FALSE), IF(F937 = "925 Silver", "7113.11.10.00", "7113.19.29.00"))</f>
        <v>7113.11.10.00</v>
      </c>
      <c r="N938" s="106" t="str">
        <f>Inventory[[#This Row],[ASIN]] &amp; " " &amp; Inventory[[#This Row],[Short Description]]</f>
        <v>B099S9PSXN Round Stud Earrings with Swarovski 4 pin crown - Majestic Blue</v>
      </c>
      <c r="O938" s="33">
        <f>Inventory[[#This Row],[Total Price GBP]]/ EURtoGBP</f>
        <v>1.7879528872352872</v>
      </c>
      <c r="P938" s="33">
        <f>Inventory[[#This Row],[Total Price GBP]]/USDtoGBP</f>
        <v>2.1592332039310511</v>
      </c>
      <c r="Q938" s="33">
        <f>Inventory[[#This Row],[Total Price GBP]]/ CADtoGBP</f>
        <v>2.7639426255972448</v>
      </c>
      <c r="R938" s="33">
        <f>Inventory[[#This Row],[Total Price GBP]]/AUDtoGBP</f>
        <v>2.8290895813334913</v>
      </c>
      <c r="S938" s="33">
        <f>IFERROR(VLOOKUP(Inventory[[#This Row],[Assigned Item SKU]],skuQuantity[#All],2,FALSE),0)</f>
        <v>0</v>
      </c>
      <c r="T938" s="33" t="str">
        <f>PROPER(Inventory[[#This Row],[METAL]] &amp; " " &amp; Inventory[[#This Row],[Item Type]])</f>
        <v>925 Silver Earrings</v>
      </c>
      <c r="U938" s="33">
        <f>Inventory[[#This Row],[Quantity]]*Inventory[[#This Row],[Weight (g)]]</f>
        <v>0</v>
      </c>
      <c r="V938" s="33">
        <f>Inventory[[#This Row],[Total Price GBP]]*Inventory[[#This Row],[Quantity]]</f>
        <v>0</v>
      </c>
      <c r="W938" s="33">
        <f>Inventory[[#This Row],[Total Cost GBP]]/EURtoGBP</f>
        <v>0</v>
      </c>
      <c r="X938" s="33">
        <f>Inventory[[#This Row],[Total Cost GBP]]/USDtoGBP</f>
        <v>0</v>
      </c>
      <c r="Y938" s="33">
        <f>Inventory[[#This Row],[Total Cost GBP]]/CADtoGBP</f>
        <v>0</v>
      </c>
      <c r="Z938" s="33">
        <f>Inventory[[#This Row],[Total Cost GBP]]*AUDtoGBP</f>
        <v>0</v>
      </c>
      <c r="AA938" s="33"/>
      <c r="AB938" s="33"/>
    </row>
    <row r="939" spans="1:28" x14ac:dyDescent="0.25">
      <c r="A939" t="s">
        <v>2341</v>
      </c>
      <c r="B939" t="s">
        <v>2342</v>
      </c>
      <c r="C939" t="s">
        <v>114</v>
      </c>
      <c r="D939" t="s">
        <v>2343</v>
      </c>
      <c r="E939">
        <v>0.85</v>
      </c>
      <c r="F939" t="s">
        <v>116</v>
      </c>
      <c r="G939" t="s">
        <v>1309</v>
      </c>
      <c r="H939">
        <v>1.5751239153032348</v>
      </c>
      <c r="I939" t="str">
        <f>IF(Inventory[[#This Row],[METAL]] = "925 Silver",  "7113.11.00"," 7113.19.00")</f>
        <v>7113.11.00</v>
      </c>
      <c r="J939" t="str">
        <f>IF(Inventory[[#This Row],[METAL]]= "925 Silver", "7113.11.10.00"," 7113.19.10.00")</f>
        <v>7113.11.10.00</v>
      </c>
      <c r="K939" t="str">
        <f>IF(Inventory[[#This Row],[METAL]] = "925 Silver",  "7113.11.00"," 7113.19.00")</f>
        <v>7113.11.00</v>
      </c>
      <c r="L939" s="106" t="str">
        <f>PROPER(Inventory[[#This Row],[METAL]] &amp; " " &amp; Inventory[[#This Row],[Item Type]])</f>
        <v>925 Silver Earrings</v>
      </c>
      <c r="M939" s="106" t="str">
        <f>IFERROR(VLOOKUP(Inventory[[#This Row],[Short Description]],Map!$G$12:$H$32,2,FALSE), IF(F938 = "925 Silver", "7113.11.10.00", "7113.19.29.00"))</f>
        <v>7113.11.10.00</v>
      </c>
      <c r="N939" s="106" t="str">
        <f>Inventory[[#This Row],[ASIN]] &amp; " " &amp; Inventory[[#This Row],[Short Description]]</f>
        <v>B099S9KP1Z Round Stud Earrings with Swarovski 4 pin crown - Dark Denim Blue</v>
      </c>
      <c r="O939" s="33">
        <f>Inventory[[#This Row],[Total Price GBP]]/ EURtoGBP</f>
        <v>1.7879528872352872</v>
      </c>
      <c r="P939" s="33">
        <f>Inventory[[#This Row],[Total Price GBP]]/USDtoGBP</f>
        <v>2.1592332039310511</v>
      </c>
      <c r="Q939" s="33">
        <f>Inventory[[#This Row],[Total Price GBP]]/ CADtoGBP</f>
        <v>2.7639426255972448</v>
      </c>
      <c r="R939" s="33">
        <f>Inventory[[#This Row],[Total Price GBP]]/AUDtoGBP</f>
        <v>2.8290895813334913</v>
      </c>
      <c r="S939" s="33">
        <f>IFERROR(VLOOKUP(Inventory[[#This Row],[Assigned Item SKU]],skuQuantity[#All],2,FALSE),0)</f>
        <v>0</v>
      </c>
      <c r="T939" s="33" t="str">
        <f>PROPER(Inventory[[#This Row],[METAL]] &amp; " " &amp; Inventory[[#This Row],[Item Type]])</f>
        <v>925 Silver Earrings</v>
      </c>
      <c r="U939" s="33">
        <f>Inventory[[#This Row],[Quantity]]*Inventory[[#This Row],[Weight (g)]]</f>
        <v>0</v>
      </c>
      <c r="V939" s="33">
        <f>Inventory[[#This Row],[Total Price GBP]]*Inventory[[#This Row],[Quantity]]</f>
        <v>0</v>
      </c>
      <c r="W939" s="33">
        <f>Inventory[[#This Row],[Total Cost GBP]]/EURtoGBP</f>
        <v>0</v>
      </c>
      <c r="X939" s="33">
        <f>Inventory[[#This Row],[Total Cost GBP]]/USDtoGBP</f>
        <v>0</v>
      </c>
      <c r="Y939" s="33">
        <f>Inventory[[#This Row],[Total Cost GBP]]/CADtoGBP</f>
        <v>0</v>
      </c>
      <c r="Z939" s="33">
        <f>Inventory[[#This Row],[Total Cost GBP]]*AUDtoGBP</f>
        <v>0</v>
      </c>
      <c r="AA939" s="33"/>
      <c r="AB939" s="33"/>
    </row>
    <row r="940" spans="1:28" x14ac:dyDescent="0.25">
      <c r="A940" t="s">
        <v>2344</v>
      </c>
      <c r="B940" t="s">
        <v>2345</v>
      </c>
      <c r="C940" t="s">
        <v>114</v>
      </c>
      <c r="D940" t="s">
        <v>2346</v>
      </c>
      <c r="E940">
        <v>0.38</v>
      </c>
      <c r="F940" t="s">
        <v>116</v>
      </c>
      <c r="G940" t="s">
        <v>1309</v>
      </c>
      <c r="H940">
        <v>0.94641479799211969</v>
      </c>
      <c r="I940" t="str">
        <f>IF(Inventory[[#This Row],[METAL]] = "925 Silver",  "7113.11.00"," 7113.19.00")</f>
        <v>7113.11.00</v>
      </c>
      <c r="J940" t="str">
        <f>IF(Inventory[[#This Row],[METAL]]= "925 Silver", "7113.11.10.00"," 7113.19.10.00")</f>
        <v>7113.11.10.00</v>
      </c>
      <c r="K940" t="str">
        <f>IF(Inventory[[#This Row],[METAL]] = "925 Silver",  "7113.11.00"," 7113.19.00")</f>
        <v>7113.11.00</v>
      </c>
      <c r="L940" s="106" t="str">
        <f>PROPER(Inventory[[#This Row],[METAL]] &amp; " " &amp; Inventory[[#This Row],[Item Type]])</f>
        <v>925 Silver Earrings</v>
      </c>
      <c r="M940" s="106" t="str">
        <f>IFERROR(VLOOKUP(Inventory[[#This Row],[Short Description]],Map!$G$12:$H$32,2,FALSE), IF(F939 = "925 Silver", "7113.11.10.00", "7113.19.29.00"))</f>
        <v>7113.11.10.00</v>
      </c>
      <c r="N940" s="106" t="str">
        <f>Inventory[[#This Row],[ASIN]] &amp; " " &amp; Inventory[[#This Row],[Short Description]]</f>
        <v>B09C6GRXJ6 Silver Bali ear cuff: Rope and Knot pattern</v>
      </c>
      <c r="O940" s="33">
        <f>Inventory[[#This Row],[Total Price GBP]]/ EURtoGBP</f>
        <v>1.0742933010870122</v>
      </c>
      <c r="P940" s="33">
        <f>Inventory[[#This Row],[Total Price GBP]]/USDtoGBP</f>
        <v>1.2973774549812946</v>
      </c>
      <c r="Q940" s="33">
        <f>Inventory[[#This Row],[Total Price GBP]]/ CADtoGBP</f>
        <v>1.6607177227468088</v>
      </c>
      <c r="R940" s="33">
        <f>Inventory[[#This Row],[Total Price GBP]]/AUDtoGBP</f>
        <v>1.6998613370071838</v>
      </c>
      <c r="S940" s="33">
        <f>IFERROR(VLOOKUP(Inventory[[#This Row],[Assigned Item SKU]],skuQuantity[#All],2,FALSE),0)</f>
        <v>0</v>
      </c>
      <c r="T940" s="33" t="str">
        <f>PROPER(Inventory[[#This Row],[METAL]] &amp; " " &amp; Inventory[[#This Row],[Item Type]])</f>
        <v>925 Silver Earrings</v>
      </c>
      <c r="U940" s="33">
        <f>Inventory[[#This Row],[Quantity]]*Inventory[[#This Row],[Weight (g)]]</f>
        <v>0</v>
      </c>
      <c r="V940" s="33">
        <f>Inventory[[#This Row],[Total Price GBP]]*Inventory[[#This Row],[Quantity]]</f>
        <v>0</v>
      </c>
      <c r="W940" s="33">
        <f>Inventory[[#This Row],[Total Cost GBP]]/EURtoGBP</f>
        <v>0</v>
      </c>
      <c r="X940" s="33">
        <f>Inventory[[#This Row],[Total Cost GBP]]/USDtoGBP</f>
        <v>0</v>
      </c>
      <c r="Y940" s="33">
        <f>Inventory[[#This Row],[Total Cost GBP]]/CADtoGBP</f>
        <v>0</v>
      </c>
      <c r="Z940" s="33">
        <f>Inventory[[#This Row],[Total Cost GBP]]*AUDtoGBP</f>
        <v>0</v>
      </c>
      <c r="AA940" s="33"/>
      <c r="AB940" s="33"/>
    </row>
    <row r="941" spans="1:28" x14ac:dyDescent="0.25">
      <c r="A941" t="s">
        <v>2347</v>
      </c>
      <c r="B941" t="s">
        <v>2348</v>
      </c>
      <c r="C941" t="s">
        <v>114</v>
      </c>
      <c r="D941" t="s">
        <v>2349</v>
      </c>
      <c r="E941">
        <v>0.25</v>
      </c>
      <c r="F941" t="s">
        <v>116</v>
      </c>
      <c r="G941" t="s">
        <v>1309</v>
      </c>
      <c r="H941">
        <v>0.8450101016516175</v>
      </c>
      <c r="I941" t="str">
        <f>IF(Inventory[[#This Row],[METAL]] = "925 Silver",  "7113.11.00"," 7113.19.00")</f>
        <v>7113.11.00</v>
      </c>
      <c r="J941" t="str">
        <f>IF(Inventory[[#This Row],[METAL]]= "925 Silver", "7113.11.10.00"," 7113.19.10.00")</f>
        <v>7113.11.10.00</v>
      </c>
      <c r="K941" t="str">
        <f>IF(Inventory[[#This Row],[METAL]] = "925 Silver",  "7113.11.00"," 7113.19.00")</f>
        <v>7113.11.00</v>
      </c>
      <c r="L941" s="106" t="str">
        <f>PROPER(Inventory[[#This Row],[METAL]] &amp; " " &amp; Inventory[[#This Row],[Item Type]])</f>
        <v>925 Silver Earrings</v>
      </c>
      <c r="M941" s="106" t="str">
        <f>IFERROR(VLOOKUP(Inventory[[#This Row],[Short Description]],Map!$G$12:$H$32,2,FALSE), IF(F940 = "925 Silver", "7113.11.10.00", "7113.19.29.00"))</f>
        <v>7113.11.10.00</v>
      </c>
      <c r="N941" s="106" t="str">
        <f>Inventory[[#This Row],[ASIN]] &amp; " " &amp; Inventory[[#This Row],[Short Description]]</f>
        <v>B09C6JV3K6 Silver Bali ear cuff: Wire pattern</v>
      </c>
      <c r="O941" s="33">
        <f>Inventory[[#This Row],[Total Price GBP]]/ EURtoGBP</f>
        <v>0.95918691622438745</v>
      </c>
      <c r="P941" s="33">
        <f>Inventory[[#This Row],[Total Price GBP]]/USDtoGBP</f>
        <v>1.1583684632152051</v>
      </c>
      <c r="Q941" s="33">
        <f>Inventory[[#This Row],[Total Price GBP]]/ CADtoGBP</f>
        <v>1.4827782222870616</v>
      </c>
      <c r="R941" s="33">
        <f>Inventory[[#This Row],[Total Price GBP]]/AUDtoGBP</f>
        <v>1.5177277492126184</v>
      </c>
      <c r="S941" s="33">
        <f>IFERROR(VLOOKUP(Inventory[[#This Row],[Assigned Item SKU]],skuQuantity[#All],2,FALSE),0)</f>
        <v>0</v>
      </c>
      <c r="T941" s="33" t="str">
        <f>PROPER(Inventory[[#This Row],[METAL]] &amp; " " &amp; Inventory[[#This Row],[Item Type]])</f>
        <v>925 Silver Earrings</v>
      </c>
      <c r="U941" s="33">
        <f>Inventory[[#This Row],[Quantity]]*Inventory[[#This Row],[Weight (g)]]</f>
        <v>0</v>
      </c>
      <c r="V941" s="33">
        <f>Inventory[[#This Row],[Total Price GBP]]*Inventory[[#This Row],[Quantity]]</f>
        <v>0</v>
      </c>
      <c r="W941" s="33">
        <f>Inventory[[#This Row],[Total Cost GBP]]/EURtoGBP</f>
        <v>0</v>
      </c>
      <c r="X941" s="33">
        <f>Inventory[[#This Row],[Total Cost GBP]]/USDtoGBP</f>
        <v>0</v>
      </c>
      <c r="Y941" s="33">
        <f>Inventory[[#This Row],[Total Cost GBP]]/CADtoGBP</f>
        <v>0</v>
      </c>
      <c r="Z941" s="33">
        <f>Inventory[[#This Row],[Total Cost GBP]]*AUDtoGBP</f>
        <v>0</v>
      </c>
      <c r="AA941" s="33"/>
      <c r="AB941" s="33"/>
    </row>
    <row r="942" spans="1:28" x14ac:dyDescent="0.25">
      <c r="A942" t="s">
        <v>2350</v>
      </c>
      <c r="B942" t="s">
        <v>2351</v>
      </c>
      <c r="C942" t="s">
        <v>114</v>
      </c>
      <c r="D942" t="s">
        <v>2352</v>
      </c>
      <c r="E942">
        <v>0.3</v>
      </c>
      <c r="F942" t="s">
        <v>116</v>
      </c>
      <c r="G942" t="s">
        <v>1309</v>
      </c>
      <c r="H942">
        <v>0.90585291945591873</v>
      </c>
      <c r="I942" t="str">
        <f>IF(Inventory[[#This Row],[METAL]] = "925 Silver",  "7113.11.00"," 7113.19.00")</f>
        <v>7113.11.00</v>
      </c>
      <c r="J942" t="str">
        <f>IF(Inventory[[#This Row],[METAL]]= "925 Silver", "7113.11.10.00"," 7113.19.10.00")</f>
        <v>7113.11.10.00</v>
      </c>
      <c r="K942" t="str">
        <f>IF(Inventory[[#This Row],[METAL]] = "925 Silver",  "7113.11.00"," 7113.19.00")</f>
        <v>7113.11.00</v>
      </c>
      <c r="L942" s="106" t="str">
        <f>PROPER(Inventory[[#This Row],[METAL]] &amp; " " &amp; Inventory[[#This Row],[Item Type]])</f>
        <v>925 Silver Earrings</v>
      </c>
      <c r="M942" s="106" t="str">
        <f>IFERROR(VLOOKUP(Inventory[[#This Row],[Short Description]],Map!$G$12:$H$32,2,FALSE), IF(F941 = "925 Silver", "7113.11.10.00", "7113.19.29.00"))</f>
        <v>7113.11.10.00</v>
      </c>
      <c r="N942" s="106" t="str">
        <f>Inventory[[#This Row],[ASIN]] &amp; " " &amp; Inventory[[#This Row],[Short Description]]</f>
        <v>B09C6J57RJ Silver Bali ear cuff: Rope and Ball pattern</v>
      </c>
      <c r="O942" s="33">
        <f>Inventory[[#This Row],[Total Price GBP]]/ EURtoGBP</f>
        <v>1.0282507471419622</v>
      </c>
      <c r="P942" s="33">
        <f>Inventory[[#This Row],[Total Price GBP]]/USDtoGBP</f>
        <v>1.2417738582748588</v>
      </c>
      <c r="Q942" s="33">
        <f>Inventory[[#This Row],[Total Price GBP]]/ CADtoGBP</f>
        <v>1.5895419225629097</v>
      </c>
      <c r="R942" s="33">
        <f>Inventory[[#This Row],[Total Price GBP]]/AUDtoGBP</f>
        <v>1.6270079018893575</v>
      </c>
      <c r="S942" s="33">
        <f>IFERROR(VLOOKUP(Inventory[[#This Row],[Assigned Item SKU]],skuQuantity[#All],2,FALSE),0)</f>
        <v>0</v>
      </c>
      <c r="T942" s="33" t="str">
        <f>PROPER(Inventory[[#This Row],[METAL]] &amp; " " &amp; Inventory[[#This Row],[Item Type]])</f>
        <v>925 Silver Earrings</v>
      </c>
      <c r="U942" s="33">
        <f>Inventory[[#This Row],[Quantity]]*Inventory[[#This Row],[Weight (g)]]</f>
        <v>0</v>
      </c>
      <c r="V942" s="33">
        <f>Inventory[[#This Row],[Total Price GBP]]*Inventory[[#This Row],[Quantity]]</f>
        <v>0</v>
      </c>
      <c r="W942" s="33">
        <f>Inventory[[#This Row],[Total Cost GBP]]/EURtoGBP</f>
        <v>0</v>
      </c>
      <c r="X942" s="33">
        <f>Inventory[[#This Row],[Total Cost GBP]]/USDtoGBP</f>
        <v>0</v>
      </c>
      <c r="Y942" s="33">
        <f>Inventory[[#This Row],[Total Cost GBP]]/CADtoGBP</f>
        <v>0</v>
      </c>
      <c r="Z942" s="33">
        <f>Inventory[[#This Row],[Total Cost GBP]]*AUDtoGBP</f>
        <v>0</v>
      </c>
      <c r="AA942" s="33"/>
      <c r="AB942" s="33"/>
    </row>
    <row r="943" spans="1:28" x14ac:dyDescent="0.25">
      <c r="A943" t="s">
        <v>2353</v>
      </c>
      <c r="B943" t="s">
        <v>2354</v>
      </c>
      <c r="C943" t="s">
        <v>114</v>
      </c>
      <c r="D943" t="s">
        <v>2355</v>
      </c>
      <c r="E943">
        <v>0.32</v>
      </c>
      <c r="F943" t="s">
        <v>116</v>
      </c>
      <c r="G943" t="s">
        <v>1309</v>
      </c>
      <c r="H943">
        <v>0.90585291945591873</v>
      </c>
      <c r="I943" t="str">
        <f>IF(Inventory[[#This Row],[METAL]] = "925 Silver",  "7113.11.00"," 7113.19.00")</f>
        <v>7113.11.00</v>
      </c>
      <c r="J943" t="str">
        <f>IF(Inventory[[#This Row],[METAL]]= "925 Silver", "7113.11.10.00"," 7113.19.10.00")</f>
        <v>7113.11.10.00</v>
      </c>
      <c r="K943" t="str">
        <f>IF(Inventory[[#This Row],[METAL]] = "925 Silver",  "7113.11.00"," 7113.19.00")</f>
        <v>7113.11.00</v>
      </c>
      <c r="L943" s="106" t="str">
        <f>PROPER(Inventory[[#This Row],[METAL]] &amp; " " &amp; Inventory[[#This Row],[Item Type]])</f>
        <v>925 Silver Earrings</v>
      </c>
      <c r="M943" s="106" t="str">
        <f>IFERROR(VLOOKUP(Inventory[[#This Row],[Short Description]],Map!$G$12:$H$32,2,FALSE), IF(F942 = "925 Silver", "7113.11.10.00", "7113.19.29.00"))</f>
        <v>7113.11.10.00</v>
      </c>
      <c r="N943" s="106" t="str">
        <f>Inventory[[#This Row],[ASIN]] &amp; " " &amp; Inventory[[#This Row],[Short Description]]</f>
        <v>B09C6HTNQB Silver Bali ear cuff: 3 ropes pattern</v>
      </c>
      <c r="O943" s="33">
        <f>Inventory[[#This Row],[Total Price GBP]]/ EURtoGBP</f>
        <v>1.0282507471419622</v>
      </c>
      <c r="P943" s="33">
        <f>Inventory[[#This Row],[Total Price GBP]]/USDtoGBP</f>
        <v>1.2417738582748588</v>
      </c>
      <c r="Q943" s="33">
        <f>Inventory[[#This Row],[Total Price GBP]]/ CADtoGBP</f>
        <v>1.5895419225629097</v>
      </c>
      <c r="R943" s="33">
        <f>Inventory[[#This Row],[Total Price GBP]]/AUDtoGBP</f>
        <v>1.6270079018893575</v>
      </c>
      <c r="S943" s="33">
        <f>IFERROR(VLOOKUP(Inventory[[#This Row],[Assigned Item SKU]],skuQuantity[#All],2,FALSE),0)</f>
        <v>0</v>
      </c>
      <c r="T943" s="33" t="str">
        <f>PROPER(Inventory[[#This Row],[METAL]] &amp; " " &amp; Inventory[[#This Row],[Item Type]])</f>
        <v>925 Silver Earrings</v>
      </c>
      <c r="U943" s="33">
        <f>Inventory[[#This Row],[Quantity]]*Inventory[[#This Row],[Weight (g)]]</f>
        <v>0</v>
      </c>
      <c r="V943" s="33">
        <f>Inventory[[#This Row],[Total Price GBP]]*Inventory[[#This Row],[Quantity]]</f>
        <v>0</v>
      </c>
      <c r="W943" s="33">
        <f>Inventory[[#This Row],[Total Cost GBP]]/EURtoGBP</f>
        <v>0</v>
      </c>
      <c r="X943" s="33">
        <f>Inventory[[#This Row],[Total Cost GBP]]/USDtoGBP</f>
        <v>0</v>
      </c>
      <c r="Y943" s="33">
        <f>Inventory[[#This Row],[Total Cost GBP]]/CADtoGBP</f>
        <v>0</v>
      </c>
      <c r="Z943" s="33">
        <f>Inventory[[#This Row],[Total Cost GBP]]*AUDtoGBP</f>
        <v>0</v>
      </c>
      <c r="AA943" s="33"/>
      <c r="AB943" s="33"/>
    </row>
    <row r="944" spans="1:28" x14ac:dyDescent="0.25">
      <c r="A944" t="s">
        <v>2356</v>
      </c>
      <c r="B944" t="s">
        <v>2357</v>
      </c>
      <c r="C944" t="s">
        <v>114</v>
      </c>
      <c r="D944" t="s">
        <v>2358</v>
      </c>
      <c r="E944">
        <v>0.35</v>
      </c>
      <c r="F944" t="s">
        <v>116</v>
      </c>
      <c r="G944" t="s">
        <v>1309</v>
      </c>
      <c r="H944">
        <v>0.90585291945591873</v>
      </c>
      <c r="I944" t="str">
        <f>IF(Inventory[[#This Row],[METAL]] = "925 Silver",  "7113.11.00"," 7113.19.00")</f>
        <v>7113.11.00</v>
      </c>
      <c r="J944" t="str">
        <f>IF(Inventory[[#This Row],[METAL]]= "925 Silver", "7113.11.10.00"," 7113.19.10.00")</f>
        <v>7113.11.10.00</v>
      </c>
      <c r="K944" t="str">
        <f>IF(Inventory[[#This Row],[METAL]] = "925 Silver",  "7113.11.00"," 7113.19.00")</f>
        <v>7113.11.00</v>
      </c>
      <c r="L944" s="106" t="str">
        <f>PROPER(Inventory[[#This Row],[METAL]] &amp; " " &amp; Inventory[[#This Row],[Item Type]])</f>
        <v>925 Silver Earrings</v>
      </c>
      <c r="M944" s="106" t="str">
        <f>IFERROR(VLOOKUP(Inventory[[#This Row],[Short Description]],Map!$G$12:$H$32,2,FALSE), IF(F943 = "925 Silver", "7113.11.10.00", "7113.19.29.00"))</f>
        <v>7113.11.10.00</v>
      </c>
      <c r="N944" s="106" t="str">
        <f>Inventory[[#This Row],[ASIN]] &amp; " " &amp; Inventory[[#This Row],[Short Description]]</f>
        <v>B09C6JQF6R Silver Bali ear cuff: 3 wires patern</v>
      </c>
      <c r="O944" s="33">
        <f>Inventory[[#This Row],[Total Price GBP]]/ EURtoGBP</f>
        <v>1.0282507471419622</v>
      </c>
      <c r="P944" s="33">
        <f>Inventory[[#This Row],[Total Price GBP]]/USDtoGBP</f>
        <v>1.2417738582748588</v>
      </c>
      <c r="Q944" s="33">
        <f>Inventory[[#This Row],[Total Price GBP]]/ CADtoGBP</f>
        <v>1.5895419225629097</v>
      </c>
      <c r="R944" s="33">
        <f>Inventory[[#This Row],[Total Price GBP]]/AUDtoGBP</f>
        <v>1.6270079018893575</v>
      </c>
      <c r="S944" s="33">
        <f>IFERROR(VLOOKUP(Inventory[[#This Row],[Assigned Item SKU]],skuQuantity[#All],2,FALSE),0)</f>
        <v>0</v>
      </c>
      <c r="T944" s="33" t="str">
        <f>PROPER(Inventory[[#This Row],[METAL]] &amp; " " &amp; Inventory[[#This Row],[Item Type]])</f>
        <v>925 Silver Earrings</v>
      </c>
      <c r="U944" s="33">
        <f>Inventory[[#This Row],[Quantity]]*Inventory[[#This Row],[Weight (g)]]</f>
        <v>0</v>
      </c>
      <c r="V944" s="33">
        <f>Inventory[[#This Row],[Total Price GBP]]*Inventory[[#This Row],[Quantity]]</f>
        <v>0</v>
      </c>
      <c r="W944" s="33">
        <f>Inventory[[#This Row],[Total Cost GBP]]/EURtoGBP</f>
        <v>0</v>
      </c>
      <c r="X944" s="33">
        <f>Inventory[[#This Row],[Total Cost GBP]]/USDtoGBP</f>
        <v>0</v>
      </c>
      <c r="Y944" s="33">
        <f>Inventory[[#This Row],[Total Cost GBP]]/CADtoGBP</f>
        <v>0</v>
      </c>
      <c r="Z944" s="33">
        <f>Inventory[[#This Row],[Total Cost GBP]]*AUDtoGBP</f>
        <v>0</v>
      </c>
      <c r="AA944" s="33"/>
      <c r="AB944" s="33"/>
    </row>
    <row r="945" spans="1:28" x14ac:dyDescent="0.25">
      <c r="A945" t="s">
        <v>2359</v>
      </c>
      <c r="B945" t="s">
        <v>2360</v>
      </c>
      <c r="C945" t="s">
        <v>114</v>
      </c>
      <c r="D945" t="s">
        <v>2361</v>
      </c>
      <c r="E945">
        <v>0.38</v>
      </c>
      <c r="F945" t="s">
        <v>116</v>
      </c>
      <c r="G945" t="s">
        <v>1309</v>
      </c>
      <c r="H945">
        <v>0.94641479799211969</v>
      </c>
      <c r="I945" t="str">
        <f>IF(Inventory[[#This Row],[METAL]] = "925 Silver",  "7113.11.00"," 7113.19.00")</f>
        <v>7113.11.00</v>
      </c>
      <c r="J945" t="str">
        <f>IF(Inventory[[#This Row],[METAL]]= "925 Silver", "7113.11.10.00"," 7113.19.10.00")</f>
        <v>7113.11.10.00</v>
      </c>
      <c r="K945" t="str">
        <f>IF(Inventory[[#This Row],[METAL]] = "925 Silver",  "7113.11.00"," 7113.19.00")</f>
        <v>7113.11.00</v>
      </c>
      <c r="L945" s="106" t="str">
        <f>PROPER(Inventory[[#This Row],[METAL]] &amp; " " &amp; Inventory[[#This Row],[Item Type]])</f>
        <v>925 Silver Earrings</v>
      </c>
      <c r="M945" s="106" t="str">
        <f>IFERROR(VLOOKUP(Inventory[[#This Row],[Short Description]],Map!$G$12:$H$32,2,FALSE), IF(F944 = "925 Silver", "7113.11.10.00", "7113.19.29.00"))</f>
        <v>7113.11.10.00</v>
      </c>
      <c r="N945" s="106" t="str">
        <f>Inventory[[#This Row],[ASIN]] &amp; " " &amp; Inventory[[#This Row],[Short Description]]</f>
        <v>B09C6HFJPM Silver Bali ear cuff: 3 ropes and wire pattern</v>
      </c>
      <c r="O945" s="33">
        <f>Inventory[[#This Row],[Total Price GBP]]/ EURtoGBP</f>
        <v>1.0742933010870122</v>
      </c>
      <c r="P945" s="33">
        <f>Inventory[[#This Row],[Total Price GBP]]/USDtoGBP</f>
        <v>1.2973774549812946</v>
      </c>
      <c r="Q945" s="33">
        <f>Inventory[[#This Row],[Total Price GBP]]/ CADtoGBP</f>
        <v>1.6607177227468088</v>
      </c>
      <c r="R945" s="33">
        <f>Inventory[[#This Row],[Total Price GBP]]/AUDtoGBP</f>
        <v>1.6998613370071838</v>
      </c>
      <c r="S945" s="33">
        <f>IFERROR(VLOOKUP(Inventory[[#This Row],[Assigned Item SKU]],skuQuantity[#All],2,FALSE),0)</f>
        <v>0</v>
      </c>
      <c r="T945" s="33" t="str">
        <f>PROPER(Inventory[[#This Row],[METAL]] &amp; " " &amp; Inventory[[#This Row],[Item Type]])</f>
        <v>925 Silver Earrings</v>
      </c>
      <c r="U945" s="33">
        <f>Inventory[[#This Row],[Quantity]]*Inventory[[#This Row],[Weight (g)]]</f>
        <v>0</v>
      </c>
      <c r="V945" s="33">
        <f>Inventory[[#This Row],[Total Price GBP]]*Inventory[[#This Row],[Quantity]]</f>
        <v>0</v>
      </c>
      <c r="W945" s="33">
        <f>Inventory[[#This Row],[Total Cost GBP]]/EURtoGBP</f>
        <v>0</v>
      </c>
      <c r="X945" s="33">
        <f>Inventory[[#This Row],[Total Cost GBP]]/USDtoGBP</f>
        <v>0</v>
      </c>
      <c r="Y945" s="33">
        <f>Inventory[[#This Row],[Total Cost GBP]]/CADtoGBP</f>
        <v>0</v>
      </c>
      <c r="Z945" s="33">
        <f>Inventory[[#This Row],[Total Cost GBP]]*AUDtoGBP</f>
        <v>0</v>
      </c>
      <c r="AA945" s="33"/>
      <c r="AB945" s="33"/>
    </row>
    <row r="946" spans="1:28" x14ac:dyDescent="0.25">
      <c r="A946" t="s">
        <v>2362</v>
      </c>
      <c r="B946" t="s">
        <v>3307</v>
      </c>
      <c r="C946" t="s">
        <v>114</v>
      </c>
      <c r="D946" t="s">
        <v>2363</v>
      </c>
      <c r="E946">
        <v>2.97</v>
      </c>
      <c r="F946" t="s">
        <v>116</v>
      </c>
      <c r="G946" t="s">
        <v>3195</v>
      </c>
      <c r="H946">
        <v>6.287578068430145</v>
      </c>
      <c r="I946" t="str">
        <f>IF(Inventory[[#This Row],[METAL]] = "925 Silver",  "7113.11.00"," 7113.19.00")</f>
        <v>7113.11.00</v>
      </c>
      <c r="J946" t="str">
        <f>IF(Inventory[[#This Row],[METAL]]= "925 Silver", "7113.11.10.00"," 7113.19.10.00")</f>
        <v>7113.11.10.00</v>
      </c>
      <c r="K946" t="str">
        <f>IF(Inventory[[#This Row],[METAL]] = "925 Silver",  "7113.11.00"," 7113.19.00")</f>
        <v>7113.11.00</v>
      </c>
      <c r="L946" s="106" t="str">
        <f>PROPER(Inventory[[#This Row],[METAL]] &amp; " " &amp; Inventory[[#This Row],[Item Type]])</f>
        <v>925 Silver Ring</v>
      </c>
      <c r="M946" s="106" t="str">
        <f>IFERROR(VLOOKUP(Inventory[[#This Row],[Short Description]],Map!$G$12:$H$32,2,FALSE), IF(F945 = "925 Silver", "7113.11.10.00", "7113.19.29.00"))</f>
        <v>7113.11.10.00</v>
      </c>
      <c r="N946" s="106" t="str">
        <f>Inventory[[#This Row],[ASIN]] &amp; " " &amp; Inventory[[#This Row],[Short Description]]</f>
        <v>B09RQ1V78Z Silver Hammered ring: Size K</v>
      </c>
      <c r="O946" s="33">
        <f>Inventory[[#This Row],[Total Price GBP]]/ EURtoGBP</f>
        <v>7.1371485455496471</v>
      </c>
      <c r="P946" s="33">
        <f>Inventory[[#This Row],[Total Price GBP]]/USDtoGBP</f>
        <v>8.619224942089323</v>
      </c>
      <c r="Q946" s="33">
        <f>Inventory[[#This Row],[Total Price GBP]]/ CADtoGBP</f>
        <v>11.033103406190648</v>
      </c>
      <c r="R946" s="33">
        <f>Inventory[[#This Row],[Total Price GBP]]/AUDtoGBP</f>
        <v>11.293156958887392</v>
      </c>
      <c r="S946" s="33">
        <f>IFERROR(VLOOKUP(Inventory[[#This Row],[Assigned Item SKU]],skuQuantity[#All],2,FALSE),0)</f>
        <v>4</v>
      </c>
      <c r="T946" s="33" t="str">
        <f>PROPER(Inventory[[#This Row],[METAL]] &amp; " " &amp; Inventory[[#This Row],[Item Type]])</f>
        <v>925 Silver Ring</v>
      </c>
      <c r="U946" s="33">
        <f>Inventory[[#This Row],[Quantity]]*Inventory[[#This Row],[Weight (g)]]</f>
        <v>11.88</v>
      </c>
      <c r="V946" s="33">
        <f>Inventory[[#This Row],[Total Price GBP]]*Inventory[[#This Row],[Quantity]]</f>
        <v>25.15031227372058</v>
      </c>
      <c r="W946" s="33">
        <f>Inventory[[#This Row],[Total Cost GBP]]/EURtoGBP</f>
        <v>28.548594182198588</v>
      </c>
      <c r="X946" s="33">
        <f>Inventory[[#This Row],[Total Cost GBP]]/USDtoGBP</f>
        <v>34.476899768357292</v>
      </c>
      <c r="Y946" s="33">
        <f>Inventory[[#This Row],[Total Cost GBP]]/CADtoGBP</f>
        <v>44.132413624762592</v>
      </c>
      <c r="Z946" s="33">
        <f>Inventory[[#This Row],[Total Cost GBP]]*AUDtoGBP</f>
        <v>14.002687861516671</v>
      </c>
      <c r="AA946" s="33"/>
      <c r="AB946" s="33"/>
    </row>
    <row r="947" spans="1:28" x14ac:dyDescent="0.25">
      <c r="A947" t="s">
        <v>2364</v>
      </c>
      <c r="B947" t="s">
        <v>3308</v>
      </c>
      <c r="C947" t="s">
        <v>114</v>
      </c>
      <c r="D947" t="s">
        <v>2365</v>
      </c>
      <c r="E947">
        <v>3.23</v>
      </c>
      <c r="F947" t="s">
        <v>116</v>
      </c>
      <c r="G947" t="s">
        <v>3195</v>
      </c>
      <c r="H947">
        <v>6.287578068430145</v>
      </c>
      <c r="I947" t="str">
        <f>IF(Inventory[[#This Row],[METAL]] = "925 Silver",  "7113.11.00"," 7113.19.00")</f>
        <v>7113.11.00</v>
      </c>
      <c r="J947" t="str">
        <f>IF(Inventory[[#This Row],[METAL]]= "925 Silver", "7113.11.10.00"," 7113.19.10.00")</f>
        <v>7113.11.10.00</v>
      </c>
      <c r="K947" t="str">
        <f>IF(Inventory[[#This Row],[METAL]] = "925 Silver",  "7113.11.00"," 7113.19.00")</f>
        <v>7113.11.00</v>
      </c>
      <c r="L947" s="106" t="str">
        <f>PROPER(Inventory[[#This Row],[METAL]] &amp; " " &amp; Inventory[[#This Row],[Item Type]])</f>
        <v>925 Silver Ring</v>
      </c>
      <c r="M947" s="106" t="str">
        <f>IFERROR(VLOOKUP(Inventory[[#This Row],[Short Description]],Map!$G$12:$H$32,2,FALSE), IF(F946 = "925 Silver", "7113.11.10.00", "7113.19.29.00"))</f>
        <v>7113.11.10.00</v>
      </c>
      <c r="N947" s="106" t="str">
        <f>Inventory[[#This Row],[ASIN]] &amp; " " &amp; Inventory[[#This Row],[Short Description]]</f>
        <v>B09RQ1FZDT Silver Hammered ring: Size L</v>
      </c>
      <c r="O947" s="33">
        <f>Inventory[[#This Row],[Total Price GBP]]/ EURtoGBP</f>
        <v>7.1371485455496471</v>
      </c>
      <c r="P947" s="33">
        <f>Inventory[[#This Row],[Total Price GBP]]/USDtoGBP</f>
        <v>8.619224942089323</v>
      </c>
      <c r="Q947" s="33">
        <f>Inventory[[#This Row],[Total Price GBP]]/ CADtoGBP</f>
        <v>11.033103406190648</v>
      </c>
      <c r="R947" s="33">
        <f>Inventory[[#This Row],[Total Price GBP]]/AUDtoGBP</f>
        <v>11.293156958887392</v>
      </c>
      <c r="S947" s="33">
        <f>IFERROR(VLOOKUP(Inventory[[#This Row],[Assigned Item SKU]],skuQuantity[#All],2,FALSE),0)</f>
        <v>4</v>
      </c>
      <c r="T947" s="33" t="str">
        <f>PROPER(Inventory[[#This Row],[METAL]] &amp; " " &amp; Inventory[[#This Row],[Item Type]])</f>
        <v>925 Silver Ring</v>
      </c>
      <c r="U947" s="33">
        <f>Inventory[[#This Row],[Quantity]]*Inventory[[#This Row],[Weight (g)]]</f>
        <v>12.92</v>
      </c>
      <c r="V947" s="33">
        <f>Inventory[[#This Row],[Total Price GBP]]*Inventory[[#This Row],[Quantity]]</f>
        <v>25.15031227372058</v>
      </c>
      <c r="W947" s="33">
        <f>Inventory[[#This Row],[Total Cost GBP]]/EURtoGBP</f>
        <v>28.548594182198588</v>
      </c>
      <c r="X947" s="33">
        <f>Inventory[[#This Row],[Total Cost GBP]]/USDtoGBP</f>
        <v>34.476899768357292</v>
      </c>
      <c r="Y947" s="33">
        <f>Inventory[[#This Row],[Total Cost GBP]]/CADtoGBP</f>
        <v>44.132413624762592</v>
      </c>
      <c r="Z947" s="33">
        <f>Inventory[[#This Row],[Total Cost GBP]]*AUDtoGBP</f>
        <v>14.002687861516671</v>
      </c>
      <c r="AA947" s="33"/>
      <c r="AB947" s="33"/>
    </row>
    <row r="948" spans="1:28" x14ac:dyDescent="0.25">
      <c r="A948" t="s">
        <v>2366</v>
      </c>
      <c r="B948" t="s">
        <v>3309</v>
      </c>
      <c r="C948" t="s">
        <v>114</v>
      </c>
      <c r="D948" t="s">
        <v>2367</v>
      </c>
      <c r="E948">
        <v>3.28</v>
      </c>
      <c r="F948" t="s">
        <v>116</v>
      </c>
      <c r="G948" t="s">
        <v>3195</v>
      </c>
      <c r="H948">
        <v>6.287578068430145</v>
      </c>
      <c r="I948" t="str">
        <f>IF(Inventory[[#This Row],[METAL]] = "925 Silver",  "7113.11.00"," 7113.19.00")</f>
        <v>7113.11.00</v>
      </c>
      <c r="J948" t="str">
        <f>IF(Inventory[[#This Row],[METAL]]= "925 Silver", "7113.11.10.00"," 7113.19.10.00")</f>
        <v>7113.11.10.00</v>
      </c>
      <c r="K948" t="str">
        <f>IF(Inventory[[#This Row],[METAL]] = "925 Silver",  "7113.11.00"," 7113.19.00")</f>
        <v>7113.11.00</v>
      </c>
      <c r="L948" s="106" t="str">
        <f>PROPER(Inventory[[#This Row],[METAL]] &amp; " " &amp; Inventory[[#This Row],[Item Type]])</f>
        <v>925 Silver Ring</v>
      </c>
      <c r="M948" s="106" t="str">
        <f>IFERROR(VLOOKUP(Inventory[[#This Row],[Short Description]],Map!$G$12:$H$32,2,FALSE), IF(F947 = "925 Silver", "7113.11.10.00", "7113.19.29.00"))</f>
        <v>7113.11.10.00</v>
      </c>
      <c r="N948" s="106" t="str">
        <f>Inventory[[#This Row],[ASIN]] &amp; " " &amp; Inventory[[#This Row],[Short Description]]</f>
        <v>B09RQ1SXV5 Silver Hammered ring: Size M</v>
      </c>
      <c r="O948" s="33">
        <f>Inventory[[#This Row],[Total Price GBP]]/ EURtoGBP</f>
        <v>7.1371485455496471</v>
      </c>
      <c r="P948" s="33">
        <f>Inventory[[#This Row],[Total Price GBP]]/USDtoGBP</f>
        <v>8.619224942089323</v>
      </c>
      <c r="Q948" s="33">
        <f>Inventory[[#This Row],[Total Price GBP]]/ CADtoGBP</f>
        <v>11.033103406190648</v>
      </c>
      <c r="R948" s="33">
        <f>Inventory[[#This Row],[Total Price GBP]]/AUDtoGBP</f>
        <v>11.293156958887392</v>
      </c>
      <c r="S948" s="33">
        <f>IFERROR(VLOOKUP(Inventory[[#This Row],[Assigned Item SKU]],skuQuantity[#All],2,FALSE),0)</f>
        <v>4</v>
      </c>
      <c r="T948" s="33" t="str">
        <f>PROPER(Inventory[[#This Row],[METAL]] &amp; " " &amp; Inventory[[#This Row],[Item Type]])</f>
        <v>925 Silver Ring</v>
      </c>
      <c r="U948" s="33">
        <f>Inventory[[#This Row],[Quantity]]*Inventory[[#This Row],[Weight (g)]]</f>
        <v>13.12</v>
      </c>
      <c r="V948" s="33">
        <f>Inventory[[#This Row],[Total Price GBP]]*Inventory[[#This Row],[Quantity]]</f>
        <v>25.15031227372058</v>
      </c>
      <c r="W948" s="33">
        <f>Inventory[[#This Row],[Total Cost GBP]]/EURtoGBP</f>
        <v>28.548594182198588</v>
      </c>
      <c r="X948" s="33">
        <f>Inventory[[#This Row],[Total Cost GBP]]/USDtoGBP</f>
        <v>34.476899768357292</v>
      </c>
      <c r="Y948" s="33">
        <f>Inventory[[#This Row],[Total Cost GBP]]/CADtoGBP</f>
        <v>44.132413624762592</v>
      </c>
      <c r="Z948" s="33">
        <f>Inventory[[#This Row],[Total Cost GBP]]*AUDtoGBP</f>
        <v>14.002687861516671</v>
      </c>
      <c r="AA948" s="33"/>
      <c r="AB948" s="33"/>
    </row>
    <row r="949" spans="1:28" x14ac:dyDescent="0.25">
      <c r="A949" t="s">
        <v>2368</v>
      </c>
      <c r="B949" t="s">
        <v>3310</v>
      </c>
      <c r="C949" t="s">
        <v>114</v>
      </c>
      <c r="D949" t="s">
        <v>2369</v>
      </c>
      <c r="E949">
        <v>3.33</v>
      </c>
      <c r="F949" t="s">
        <v>116</v>
      </c>
      <c r="G949" t="s">
        <v>3195</v>
      </c>
      <c r="H949">
        <v>6.287578068430145</v>
      </c>
      <c r="I949" t="str">
        <f>IF(Inventory[[#This Row],[METAL]] = "925 Silver",  "7113.11.00"," 7113.19.00")</f>
        <v>7113.11.00</v>
      </c>
      <c r="J949" t="str">
        <f>IF(Inventory[[#This Row],[METAL]]= "925 Silver", "7113.11.10.00"," 7113.19.10.00")</f>
        <v>7113.11.10.00</v>
      </c>
      <c r="K949" t="str">
        <f>IF(Inventory[[#This Row],[METAL]] = "925 Silver",  "7113.11.00"," 7113.19.00")</f>
        <v>7113.11.00</v>
      </c>
      <c r="L949" s="106" t="str">
        <f>PROPER(Inventory[[#This Row],[METAL]] &amp; " " &amp; Inventory[[#This Row],[Item Type]])</f>
        <v>925 Silver Ring</v>
      </c>
      <c r="M949" s="106" t="str">
        <f>IFERROR(VLOOKUP(Inventory[[#This Row],[Short Description]],Map!$G$12:$H$32,2,FALSE), IF(F948 = "925 Silver", "7113.11.10.00", "7113.19.29.00"))</f>
        <v>7113.11.10.00</v>
      </c>
      <c r="N949" s="106" t="str">
        <f>Inventory[[#This Row],[ASIN]] &amp; " " &amp; Inventory[[#This Row],[Short Description]]</f>
        <v>B09RQ1FVVV Silver Hammered ring: Size N</v>
      </c>
      <c r="O949" s="33">
        <f>Inventory[[#This Row],[Total Price GBP]]/ EURtoGBP</f>
        <v>7.1371485455496471</v>
      </c>
      <c r="P949" s="33">
        <f>Inventory[[#This Row],[Total Price GBP]]/USDtoGBP</f>
        <v>8.619224942089323</v>
      </c>
      <c r="Q949" s="33">
        <f>Inventory[[#This Row],[Total Price GBP]]/ CADtoGBP</f>
        <v>11.033103406190648</v>
      </c>
      <c r="R949" s="33">
        <f>Inventory[[#This Row],[Total Price GBP]]/AUDtoGBP</f>
        <v>11.293156958887392</v>
      </c>
      <c r="S949" s="33">
        <f>IFERROR(VLOOKUP(Inventory[[#This Row],[Assigned Item SKU]],skuQuantity[#All],2,FALSE),0)</f>
        <v>4</v>
      </c>
      <c r="T949" s="33" t="str">
        <f>PROPER(Inventory[[#This Row],[METAL]] &amp; " " &amp; Inventory[[#This Row],[Item Type]])</f>
        <v>925 Silver Ring</v>
      </c>
      <c r="U949" s="33">
        <f>Inventory[[#This Row],[Quantity]]*Inventory[[#This Row],[Weight (g)]]</f>
        <v>13.32</v>
      </c>
      <c r="V949" s="33">
        <f>Inventory[[#This Row],[Total Price GBP]]*Inventory[[#This Row],[Quantity]]</f>
        <v>25.15031227372058</v>
      </c>
      <c r="W949" s="33">
        <f>Inventory[[#This Row],[Total Cost GBP]]/EURtoGBP</f>
        <v>28.548594182198588</v>
      </c>
      <c r="X949" s="33">
        <f>Inventory[[#This Row],[Total Cost GBP]]/USDtoGBP</f>
        <v>34.476899768357292</v>
      </c>
      <c r="Y949" s="33">
        <f>Inventory[[#This Row],[Total Cost GBP]]/CADtoGBP</f>
        <v>44.132413624762592</v>
      </c>
      <c r="Z949" s="33">
        <f>Inventory[[#This Row],[Total Cost GBP]]*AUDtoGBP</f>
        <v>14.002687861516671</v>
      </c>
      <c r="AA949" s="33"/>
      <c r="AB949" s="33"/>
    </row>
    <row r="950" spans="1:28" x14ac:dyDescent="0.25">
      <c r="A950" t="s">
        <v>2370</v>
      </c>
      <c r="B950" t="s">
        <v>3311</v>
      </c>
      <c r="C950" t="s">
        <v>114</v>
      </c>
      <c r="D950" t="s">
        <v>2371</v>
      </c>
      <c r="E950">
        <v>3.38</v>
      </c>
      <c r="F950" t="s">
        <v>116</v>
      </c>
      <c r="G950" t="s">
        <v>3195</v>
      </c>
      <c r="H950">
        <v>6.287578068430145</v>
      </c>
      <c r="I950" t="str">
        <f>IF(Inventory[[#This Row],[METAL]] = "925 Silver",  "7113.11.00"," 7113.19.00")</f>
        <v>7113.11.00</v>
      </c>
      <c r="J950" t="str">
        <f>IF(Inventory[[#This Row],[METAL]]= "925 Silver", "7113.11.10.00"," 7113.19.10.00")</f>
        <v>7113.11.10.00</v>
      </c>
      <c r="K950" t="str">
        <f>IF(Inventory[[#This Row],[METAL]] = "925 Silver",  "7113.11.00"," 7113.19.00")</f>
        <v>7113.11.00</v>
      </c>
      <c r="L950" s="106" t="str">
        <f>PROPER(Inventory[[#This Row],[METAL]] &amp; " " &amp; Inventory[[#This Row],[Item Type]])</f>
        <v>925 Silver Ring</v>
      </c>
      <c r="M950" s="106" t="str">
        <f>IFERROR(VLOOKUP(Inventory[[#This Row],[Short Description]],Map!$G$12:$H$32,2,FALSE), IF(F949 = "925 Silver", "7113.11.10.00", "7113.19.29.00"))</f>
        <v>7113.11.10.00</v>
      </c>
      <c r="N950" s="106" t="str">
        <f>Inventory[[#This Row],[ASIN]] &amp; " " &amp; Inventory[[#This Row],[Short Description]]</f>
        <v>B09RQ1JH4P Silver Hammered ring: Size O</v>
      </c>
      <c r="O950" s="33">
        <f>Inventory[[#This Row],[Total Price GBP]]/ EURtoGBP</f>
        <v>7.1371485455496471</v>
      </c>
      <c r="P950" s="33">
        <f>Inventory[[#This Row],[Total Price GBP]]/USDtoGBP</f>
        <v>8.619224942089323</v>
      </c>
      <c r="Q950" s="33">
        <f>Inventory[[#This Row],[Total Price GBP]]/ CADtoGBP</f>
        <v>11.033103406190648</v>
      </c>
      <c r="R950" s="33">
        <f>Inventory[[#This Row],[Total Price GBP]]/AUDtoGBP</f>
        <v>11.293156958887392</v>
      </c>
      <c r="S950" s="33">
        <f>IFERROR(VLOOKUP(Inventory[[#This Row],[Assigned Item SKU]],skuQuantity[#All],2,FALSE),0)</f>
        <v>4</v>
      </c>
      <c r="T950" s="33" t="str">
        <f>PROPER(Inventory[[#This Row],[METAL]] &amp; " " &amp; Inventory[[#This Row],[Item Type]])</f>
        <v>925 Silver Ring</v>
      </c>
      <c r="U950" s="33">
        <f>Inventory[[#This Row],[Quantity]]*Inventory[[#This Row],[Weight (g)]]</f>
        <v>13.52</v>
      </c>
      <c r="V950" s="33">
        <f>Inventory[[#This Row],[Total Price GBP]]*Inventory[[#This Row],[Quantity]]</f>
        <v>25.15031227372058</v>
      </c>
      <c r="W950" s="33">
        <f>Inventory[[#This Row],[Total Cost GBP]]/EURtoGBP</f>
        <v>28.548594182198588</v>
      </c>
      <c r="X950" s="33">
        <f>Inventory[[#This Row],[Total Cost GBP]]/USDtoGBP</f>
        <v>34.476899768357292</v>
      </c>
      <c r="Y950" s="33">
        <f>Inventory[[#This Row],[Total Cost GBP]]/CADtoGBP</f>
        <v>44.132413624762592</v>
      </c>
      <c r="Z950" s="33">
        <f>Inventory[[#This Row],[Total Cost GBP]]*AUDtoGBP</f>
        <v>14.002687861516671</v>
      </c>
      <c r="AA950" s="33"/>
      <c r="AB950" s="33"/>
    </row>
    <row r="951" spans="1:28" x14ac:dyDescent="0.25">
      <c r="A951" t="s">
        <v>2372</v>
      </c>
      <c r="B951" t="s">
        <v>3312</v>
      </c>
      <c r="C951" t="s">
        <v>114</v>
      </c>
      <c r="D951" t="s">
        <v>2373</v>
      </c>
      <c r="E951">
        <v>3.42</v>
      </c>
      <c r="F951" t="s">
        <v>116</v>
      </c>
      <c r="G951" t="s">
        <v>3195</v>
      </c>
      <c r="H951">
        <v>6.287578068430145</v>
      </c>
      <c r="I951" t="str">
        <f>IF(Inventory[[#This Row],[METAL]] = "925 Silver",  "7113.11.00"," 7113.19.00")</f>
        <v>7113.11.00</v>
      </c>
      <c r="J951" t="str">
        <f>IF(Inventory[[#This Row],[METAL]]= "925 Silver", "7113.11.10.00"," 7113.19.10.00")</f>
        <v>7113.11.10.00</v>
      </c>
      <c r="K951" t="str">
        <f>IF(Inventory[[#This Row],[METAL]] = "925 Silver",  "7113.11.00"," 7113.19.00")</f>
        <v>7113.11.00</v>
      </c>
      <c r="L951" s="106" t="str">
        <f>PROPER(Inventory[[#This Row],[METAL]] &amp; " " &amp; Inventory[[#This Row],[Item Type]])</f>
        <v>925 Silver Ring</v>
      </c>
      <c r="M951" s="106" t="str">
        <f>IFERROR(VLOOKUP(Inventory[[#This Row],[Short Description]],Map!$G$12:$H$32,2,FALSE), IF(F950 = "925 Silver", "7113.11.10.00", "7113.19.29.00"))</f>
        <v>7113.11.10.00</v>
      </c>
      <c r="N951" s="106" t="str">
        <f>Inventory[[#This Row],[ASIN]] &amp; " " &amp; Inventory[[#This Row],[Short Description]]</f>
        <v>B09RQ28QKQ Silver Hammered ring: Size P</v>
      </c>
      <c r="O951" s="33">
        <f>Inventory[[#This Row],[Total Price GBP]]/ EURtoGBP</f>
        <v>7.1371485455496471</v>
      </c>
      <c r="P951" s="33">
        <f>Inventory[[#This Row],[Total Price GBP]]/USDtoGBP</f>
        <v>8.619224942089323</v>
      </c>
      <c r="Q951" s="33">
        <f>Inventory[[#This Row],[Total Price GBP]]/ CADtoGBP</f>
        <v>11.033103406190648</v>
      </c>
      <c r="R951" s="33">
        <f>Inventory[[#This Row],[Total Price GBP]]/AUDtoGBP</f>
        <v>11.293156958887392</v>
      </c>
      <c r="S951" s="33">
        <f>IFERROR(VLOOKUP(Inventory[[#This Row],[Assigned Item SKU]],skuQuantity[#All],2,FALSE),0)</f>
        <v>4</v>
      </c>
      <c r="T951" s="33" t="str">
        <f>PROPER(Inventory[[#This Row],[METAL]] &amp; " " &amp; Inventory[[#This Row],[Item Type]])</f>
        <v>925 Silver Ring</v>
      </c>
      <c r="U951" s="33">
        <f>Inventory[[#This Row],[Quantity]]*Inventory[[#This Row],[Weight (g)]]</f>
        <v>13.68</v>
      </c>
      <c r="V951" s="33">
        <f>Inventory[[#This Row],[Total Price GBP]]*Inventory[[#This Row],[Quantity]]</f>
        <v>25.15031227372058</v>
      </c>
      <c r="W951" s="33">
        <f>Inventory[[#This Row],[Total Cost GBP]]/EURtoGBP</f>
        <v>28.548594182198588</v>
      </c>
      <c r="X951" s="33">
        <f>Inventory[[#This Row],[Total Cost GBP]]/USDtoGBP</f>
        <v>34.476899768357292</v>
      </c>
      <c r="Y951" s="33">
        <f>Inventory[[#This Row],[Total Cost GBP]]/CADtoGBP</f>
        <v>44.132413624762592</v>
      </c>
      <c r="Z951" s="33">
        <f>Inventory[[#This Row],[Total Cost GBP]]*AUDtoGBP</f>
        <v>14.002687861516671</v>
      </c>
      <c r="AA951" s="33"/>
      <c r="AB951" s="33"/>
    </row>
    <row r="952" spans="1:28" x14ac:dyDescent="0.25">
      <c r="A952" t="s">
        <v>2374</v>
      </c>
      <c r="B952" t="s">
        <v>3313</v>
      </c>
      <c r="C952" t="s">
        <v>114</v>
      </c>
      <c r="D952" t="s">
        <v>2375</v>
      </c>
      <c r="E952">
        <v>3.49</v>
      </c>
      <c r="F952" t="s">
        <v>116</v>
      </c>
      <c r="G952" t="s">
        <v>3195</v>
      </c>
      <c r="H952">
        <v>6.287578068430145</v>
      </c>
      <c r="I952" t="str">
        <f>IF(Inventory[[#This Row],[METAL]] = "925 Silver",  "7113.11.00"," 7113.19.00")</f>
        <v>7113.11.00</v>
      </c>
      <c r="J952" t="str">
        <f>IF(Inventory[[#This Row],[METAL]]= "925 Silver", "7113.11.10.00"," 7113.19.10.00")</f>
        <v>7113.11.10.00</v>
      </c>
      <c r="K952" t="str">
        <f>IF(Inventory[[#This Row],[METAL]] = "925 Silver",  "7113.11.00"," 7113.19.00")</f>
        <v>7113.11.00</v>
      </c>
      <c r="L952" s="106" t="str">
        <f>PROPER(Inventory[[#This Row],[METAL]] &amp; " " &amp; Inventory[[#This Row],[Item Type]])</f>
        <v>925 Silver Ring</v>
      </c>
      <c r="M952" s="106" t="str">
        <f>IFERROR(VLOOKUP(Inventory[[#This Row],[Short Description]],Map!$G$12:$H$32,2,FALSE), IF(F951 = "925 Silver", "7113.11.10.00", "7113.19.29.00"))</f>
        <v>7113.11.10.00</v>
      </c>
      <c r="N952" s="106" t="str">
        <f>Inventory[[#This Row],[ASIN]] &amp; " " &amp; Inventory[[#This Row],[Short Description]]</f>
        <v>B09RQ2CRWP Silver Hammered ring: Size Q</v>
      </c>
      <c r="O952" s="33">
        <f>Inventory[[#This Row],[Total Price GBP]]/ EURtoGBP</f>
        <v>7.1371485455496471</v>
      </c>
      <c r="P952" s="33">
        <f>Inventory[[#This Row],[Total Price GBP]]/USDtoGBP</f>
        <v>8.619224942089323</v>
      </c>
      <c r="Q952" s="33">
        <f>Inventory[[#This Row],[Total Price GBP]]/ CADtoGBP</f>
        <v>11.033103406190648</v>
      </c>
      <c r="R952" s="33">
        <f>Inventory[[#This Row],[Total Price GBP]]/AUDtoGBP</f>
        <v>11.293156958887392</v>
      </c>
      <c r="S952" s="33">
        <f>IFERROR(VLOOKUP(Inventory[[#This Row],[Assigned Item SKU]],skuQuantity[#All],2,FALSE),0)</f>
        <v>4</v>
      </c>
      <c r="T952" s="33" t="str">
        <f>PROPER(Inventory[[#This Row],[METAL]] &amp; " " &amp; Inventory[[#This Row],[Item Type]])</f>
        <v>925 Silver Ring</v>
      </c>
      <c r="U952" s="33">
        <f>Inventory[[#This Row],[Quantity]]*Inventory[[#This Row],[Weight (g)]]</f>
        <v>13.96</v>
      </c>
      <c r="V952" s="33">
        <f>Inventory[[#This Row],[Total Price GBP]]*Inventory[[#This Row],[Quantity]]</f>
        <v>25.15031227372058</v>
      </c>
      <c r="W952" s="33">
        <f>Inventory[[#This Row],[Total Cost GBP]]/EURtoGBP</f>
        <v>28.548594182198588</v>
      </c>
      <c r="X952" s="33">
        <f>Inventory[[#This Row],[Total Cost GBP]]/USDtoGBP</f>
        <v>34.476899768357292</v>
      </c>
      <c r="Y952" s="33">
        <f>Inventory[[#This Row],[Total Cost GBP]]/CADtoGBP</f>
        <v>44.132413624762592</v>
      </c>
      <c r="Z952" s="33">
        <f>Inventory[[#This Row],[Total Cost GBP]]*AUDtoGBP</f>
        <v>14.002687861516671</v>
      </c>
      <c r="AA952" s="33"/>
      <c r="AB952" s="33"/>
    </row>
    <row r="953" spans="1:28" x14ac:dyDescent="0.25">
      <c r="A953" t="s">
        <v>2376</v>
      </c>
      <c r="B953" t="s">
        <v>3314</v>
      </c>
      <c r="C953" t="s">
        <v>114</v>
      </c>
      <c r="D953" t="s">
        <v>2377</v>
      </c>
      <c r="E953">
        <v>3.55</v>
      </c>
      <c r="F953" t="s">
        <v>116</v>
      </c>
      <c r="G953" t="s">
        <v>3195</v>
      </c>
      <c r="H953">
        <v>6.287578068430145</v>
      </c>
      <c r="I953" t="str">
        <f>IF(Inventory[[#This Row],[METAL]] = "925 Silver",  "7113.11.00"," 7113.19.00")</f>
        <v>7113.11.00</v>
      </c>
      <c r="J953" t="str">
        <f>IF(Inventory[[#This Row],[METAL]]= "925 Silver", "7113.11.10.00"," 7113.19.10.00")</f>
        <v>7113.11.10.00</v>
      </c>
      <c r="K953" t="str">
        <f>IF(Inventory[[#This Row],[METAL]] = "925 Silver",  "7113.11.00"," 7113.19.00")</f>
        <v>7113.11.00</v>
      </c>
      <c r="L953" s="106" t="str">
        <f>PROPER(Inventory[[#This Row],[METAL]] &amp; " " &amp; Inventory[[#This Row],[Item Type]])</f>
        <v>925 Silver Ring</v>
      </c>
      <c r="M953" s="106" t="str">
        <f>IFERROR(VLOOKUP(Inventory[[#This Row],[Short Description]],Map!$G$12:$H$32,2,FALSE), IF(F952 = "925 Silver", "7113.11.10.00", "7113.19.29.00"))</f>
        <v>7113.11.10.00</v>
      </c>
      <c r="N953" s="106" t="str">
        <f>Inventory[[#This Row],[ASIN]] &amp; " " &amp; Inventory[[#This Row],[Short Description]]</f>
        <v>B09RPZFBQH Silver Hammered ring: Size R</v>
      </c>
      <c r="O953" s="33">
        <f>Inventory[[#This Row],[Total Price GBP]]/ EURtoGBP</f>
        <v>7.1371485455496471</v>
      </c>
      <c r="P953" s="33">
        <f>Inventory[[#This Row],[Total Price GBP]]/USDtoGBP</f>
        <v>8.619224942089323</v>
      </c>
      <c r="Q953" s="33">
        <f>Inventory[[#This Row],[Total Price GBP]]/ CADtoGBP</f>
        <v>11.033103406190648</v>
      </c>
      <c r="R953" s="33">
        <f>Inventory[[#This Row],[Total Price GBP]]/AUDtoGBP</f>
        <v>11.293156958887392</v>
      </c>
      <c r="S953" s="33">
        <f>IFERROR(VLOOKUP(Inventory[[#This Row],[Assigned Item SKU]],skuQuantity[#All],2,FALSE),0)</f>
        <v>4</v>
      </c>
      <c r="T953" s="33" t="str">
        <f>PROPER(Inventory[[#This Row],[METAL]] &amp; " " &amp; Inventory[[#This Row],[Item Type]])</f>
        <v>925 Silver Ring</v>
      </c>
      <c r="U953" s="33">
        <f>Inventory[[#This Row],[Quantity]]*Inventory[[#This Row],[Weight (g)]]</f>
        <v>14.2</v>
      </c>
      <c r="V953" s="33">
        <f>Inventory[[#This Row],[Total Price GBP]]*Inventory[[#This Row],[Quantity]]</f>
        <v>25.15031227372058</v>
      </c>
      <c r="W953" s="33">
        <f>Inventory[[#This Row],[Total Cost GBP]]/EURtoGBP</f>
        <v>28.548594182198588</v>
      </c>
      <c r="X953" s="33">
        <f>Inventory[[#This Row],[Total Cost GBP]]/USDtoGBP</f>
        <v>34.476899768357292</v>
      </c>
      <c r="Y953" s="33">
        <f>Inventory[[#This Row],[Total Cost GBP]]/CADtoGBP</f>
        <v>44.132413624762592</v>
      </c>
      <c r="Z953" s="33">
        <f>Inventory[[#This Row],[Total Cost GBP]]*AUDtoGBP</f>
        <v>14.002687861516671</v>
      </c>
      <c r="AA953" s="33"/>
      <c r="AB953" s="33"/>
    </row>
    <row r="954" spans="1:28" x14ac:dyDescent="0.25">
      <c r="A954" t="s">
        <v>2378</v>
      </c>
      <c r="B954" t="s">
        <v>3315</v>
      </c>
      <c r="C954" t="s">
        <v>114</v>
      </c>
      <c r="D954" t="s">
        <v>2379</v>
      </c>
      <c r="E954">
        <v>3.63</v>
      </c>
      <c r="F954" t="s">
        <v>116</v>
      </c>
      <c r="G954" t="s">
        <v>3195</v>
      </c>
      <c r="H954">
        <v>6.287578068430145</v>
      </c>
      <c r="I954" t="str">
        <f>IF(Inventory[[#This Row],[METAL]] = "925 Silver",  "7113.11.00"," 7113.19.00")</f>
        <v>7113.11.00</v>
      </c>
      <c r="J954" t="str">
        <f>IF(Inventory[[#This Row],[METAL]]= "925 Silver", "7113.11.10.00"," 7113.19.10.00")</f>
        <v>7113.11.10.00</v>
      </c>
      <c r="K954" t="str">
        <f>IF(Inventory[[#This Row],[METAL]] = "925 Silver",  "7113.11.00"," 7113.19.00")</f>
        <v>7113.11.00</v>
      </c>
      <c r="L954" s="106" t="str">
        <f>PROPER(Inventory[[#This Row],[METAL]] &amp; " " &amp; Inventory[[#This Row],[Item Type]])</f>
        <v>925 Silver Ring</v>
      </c>
      <c r="M954" s="106" t="str">
        <f>IFERROR(VLOOKUP(Inventory[[#This Row],[Short Description]],Map!$G$12:$H$32,2,FALSE), IF(F953 = "925 Silver", "7113.11.10.00", "7113.19.29.00"))</f>
        <v>7113.11.10.00</v>
      </c>
      <c r="N954" s="106" t="str">
        <f>Inventory[[#This Row],[ASIN]] &amp; " " &amp; Inventory[[#This Row],[Short Description]]</f>
        <v>B09RQ1V11L Silver Hammered ring: Size S</v>
      </c>
      <c r="O954" s="33">
        <f>Inventory[[#This Row],[Total Price GBP]]/ EURtoGBP</f>
        <v>7.1371485455496471</v>
      </c>
      <c r="P954" s="33">
        <f>Inventory[[#This Row],[Total Price GBP]]/USDtoGBP</f>
        <v>8.619224942089323</v>
      </c>
      <c r="Q954" s="33">
        <f>Inventory[[#This Row],[Total Price GBP]]/ CADtoGBP</f>
        <v>11.033103406190648</v>
      </c>
      <c r="R954" s="33">
        <f>Inventory[[#This Row],[Total Price GBP]]/AUDtoGBP</f>
        <v>11.293156958887392</v>
      </c>
      <c r="S954" s="33">
        <f>IFERROR(VLOOKUP(Inventory[[#This Row],[Assigned Item SKU]],skuQuantity[#All],2,FALSE),0)</f>
        <v>4</v>
      </c>
      <c r="T954" s="33" t="str">
        <f>PROPER(Inventory[[#This Row],[METAL]] &amp; " " &amp; Inventory[[#This Row],[Item Type]])</f>
        <v>925 Silver Ring</v>
      </c>
      <c r="U954" s="33">
        <f>Inventory[[#This Row],[Quantity]]*Inventory[[#This Row],[Weight (g)]]</f>
        <v>14.52</v>
      </c>
      <c r="V954" s="33">
        <f>Inventory[[#This Row],[Total Price GBP]]*Inventory[[#This Row],[Quantity]]</f>
        <v>25.15031227372058</v>
      </c>
      <c r="W954" s="33">
        <f>Inventory[[#This Row],[Total Cost GBP]]/EURtoGBP</f>
        <v>28.548594182198588</v>
      </c>
      <c r="X954" s="33">
        <f>Inventory[[#This Row],[Total Cost GBP]]/USDtoGBP</f>
        <v>34.476899768357292</v>
      </c>
      <c r="Y954" s="33">
        <f>Inventory[[#This Row],[Total Cost GBP]]/CADtoGBP</f>
        <v>44.132413624762592</v>
      </c>
      <c r="Z954" s="33">
        <f>Inventory[[#This Row],[Total Cost GBP]]*AUDtoGBP</f>
        <v>14.002687861516671</v>
      </c>
      <c r="AA954" s="33"/>
      <c r="AB954" s="33"/>
    </row>
    <row r="955" spans="1:28" x14ac:dyDescent="0.25">
      <c r="A955" t="s">
        <v>2380</v>
      </c>
      <c r="B955" t="s">
        <v>2381</v>
      </c>
      <c r="C955" t="s">
        <v>114</v>
      </c>
      <c r="D955" t="s">
        <v>2382</v>
      </c>
      <c r="E955">
        <v>0.83</v>
      </c>
      <c r="F955" t="s">
        <v>116</v>
      </c>
      <c r="G955" t="s">
        <v>1309</v>
      </c>
      <c r="H955">
        <v>2.9281996074910532</v>
      </c>
      <c r="I955" t="str">
        <f>IF(Inventory[[#This Row],[METAL]] = "925 Silver",  "7113.11.00"," 7113.19.00")</f>
        <v>7113.11.00</v>
      </c>
      <c r="J955" t="str">
        <f>IF(Inventory[[#This Row],[METAL]]= "925 Silver", "7113.11.10.00"," 7113.19.10.00")</f>
        <v>7113.11.10.00</v>
      </c>
      <c r="K955" t="str">
        <f>IF(Inventory[[#This Row],[METAL]] = "925 Silver",  "7113.11.00"," 7113.19.00")</f>
        <v>7113.11.00</v>
      </c>
      <c r="L955" s="106" t="str">
        <f>PROPER(Inventory[[#This Row],[METAL]] &amp; " " &amp; Inventory[[#This Row],[Item Type]])</f>
        <v>925 Silver Earrings</v>
      </c>
      <c r="M955" s="106" t="str">
        <f>IFERROR(VLOOKUP(Inventory[[#This Row],[Short Description]],Map!$G$12:$H$32,2,FALSE), IF(F954 = "925 Silver", "7113.11.10.00", "7113.19.29.00"))</f>
        <v>7113.11.10.00</v>
      </c>
      <c r="N955" s="106" t="str">
        <f>Inventory[[#This Row],[ASIN]] &amp; " " &amp; Inventory[[#This Row],[Short Description]]</f>
        <v>B09J5GPZC5 Silver Zodiac Stud: Aries</v>
      </c>
      <c r="O955" s="33">
        <f>Inventory[[#This Row],[Total Price GBP]]/ EURtoGBP</f>
        <v>3.3238546451800621</v>
      </c>
      <c r="P955" s="33">
        <f>Inventory[[#This Row],[Total Price GBP]]/USDtoGBP</f>
        <v>4.0140751840564528</v>
      </c>
      <c r="Q955" s="33">
        <f>Inventory[[#This Row],[Total Price GBP]]/ CADtoGBP</f>
        <v>5.1382469866464753</v>
      </c>
      <c r="R955" s="33">
        <f>Inventory[[#This Row],[Total Price GBP]]/AUDtoGBP</f>
        <v>5.259357007491654</v>
      </c>
      <c r="S955" s="33">
        <f>IFERROR(VLOOKUP(Inventory[[#This Row],[Assigned Item SKU]],skuQuantity[#All],2,FALSE),0)</f>
        <v>0</v>
      </c>
      <c r="T955" s="33" t="str">
        <f>PROPER(Inventory[[#This Row],[METAL]] &amp; " " &amp; Inventory[[#This Row],[Item Type]])</f>
        <v>925 Silver Earrings</v>
      </c>
      <c r="U955" s="33">
        <f>Inventory[[#This Row],[Quantity]]*Inventory[[#This Row],[Weight (g)]]</f>
        <v>0</v>
      </c>
      <c r="V955" s="33">
        <f>Inventory[[#This Row],[Total Price GBP]]*Inventory[[#This Row],[Quantity]]</f>
        <v>0</v>
      </c>
      <c r="W955" s="33">
        <f>Inventory[[#This Row],[Total Cost GBP]]/EURtoGBP</f>
        <v>0</v>
      </c>
      <c r="X955" s="33">
        <f>Inventory[[#This Row],[Total Cost GBP]]/USDtoGBP</f>
        <v>0</v>
      </c>
      <c r="Y955" s="33">
        <f>Inventory[[#This Row],[Total Cost GBP]]/CADtoGBP</f>
        <v>0</v>
      </c>
      <c r="Z955" s="33">
        <f>Inventory[[#This Row],[Total Cost GBP]]*AUDtoGBP</f>
        <v>0</v>
      </c>
      <c r="AA955" s="33"/>
      <c r="AB955" s="33"/>
    </row>
    <row r="956" spans="1:28" x14ac:dyDescent="0.25">
      <c r="A956" t="s">
        <v>2383</v>
      </c>
      <c r="B956" t="s">
        <v>2384</v>
      </c>
      <c r="C956" t="s">
        <v>114</v>
      </c>
      <c r="D956" t="s">
        <v>2385</v>
      </c>
      <c r="E956">
        <v>0.88</v>
      </c>
      <c r="F956" t="s">
        <v>116</v>
      </c>
      <c r="G956" t="s">
        <v>1309</v>
      </c>
      <c r="H956">
        <v>2.9281996074910532</v>
      </c>
      <c r="I956" t="str">
        <f>IF(Inventory[[#This Row],[METAL]] = "925 Silver",  "7113.11.00"," 7113.19.00")</f>
        <v>7113.11.00</v>
      </c>
      <c r="J956" t="str">
        <f>IF(Inventory[[#This Row],[METAL]]= "925 Silver", "7113.11.10.00"," 7113.19.10.00")</f>
        <v>7113.11.10.00</v>
      </c>
      <c r="K956" t="str">
        <f>IF(Inventory[[#This Row],[METAL]] = "925 Silver",  "7113.11.00"," 7113.19.00")</f>
        <v>7113.11.00</v>
      </c>
      <c r="L956" s="106" t="str">
        <f>PROPER(Inventory[[#This Row],[METAL]] &amp; " " &amp; Inventory[[#This Row],[Item Type]])</f>
        <v>925 Silver Earrings</v>
      </c>
      <c r="M956" s="106" t="str">
        <f>IFERROR(VLOOKUP(Inventory[[#This Row],[Short Description]],Map!$G$12:$H$32,2,FALSE), IF(F955 = "925 Silver", "7113.11.10.00", "7113.19.29.00"))</f>
        <v>7113.11.10.00</v>
      </c>
      <c r="N956" s="106" t="str">
        <f>Inventory[[#This Row],[ASIN]] &amp; " " &amp; Inventory[[#This Row],[Short Description]]</f>
        <v>B09J5G9MV3 Silver Zodiac Stud: Taurus</v>
      </c>
      <c r="O956" s="33">
        <f>Inventory[[#This Row],[Total Price GBP]]/ EURtoGBP</f>
        <v>3.3238546451800621</v>
      </c>
      <c r="P956" s="33">
        <f>Inventory[[#This Row],[Total Price GBP]]/USDtoGBP</f>
        <v>4.0140751840564528</v>
      </c>
      <c r="Q956" s="33">
        <f>Inventory[[#This Row],[Total Price GBP]]/ CADtoGBP</f>
        <v>5.1382469866464753</v>
      </c>
      <c r="R956" s="33">
        <f>Inventory[[#This Row],[Total Price GBP]]/AUDtoGBP</f>
        <v>5.259357007491654</v>
      </c>
      <c r="S956" s="33">
        <f>IFERROR(VLOOKUP(Inventory[[#This Row],[Assigned Item SKU]],skuQuantity[#All],2,FALSE),0)</f>
        <v>0</v>
      </c>
      <c r="T956" s="33" t="str">
        <f>PROPER(Inventory[[#This Row],[METAL]] &amp; " " &amp; Inventory[[#This Row],[Item Type]])</f>
        <v>925 Silver Earrings</v>
      </c>
      <c r="U956" s="33">
        <f>Inventory[[#This Row],[Quantity]]*Inventory[[#This Row],[Weight (g)]]</f>
        <v>0</v>
      </c>
      <c r="V956" s="33">
        <f>Inventory[[#This Row],[Total Price GBP]]*Inventory[[#This Row],[Quantity]]</f>
        <v>0</v>
      </c>
      <c r="W956" s="33">
        <f>Inventory[[#This Row],[Total Cost GBP]]/EURtoGBP</f>
        <v>0</v>
      </c>
      <c r="X956" s="33">
        <f>Inventory[[#This Row],[Total Cost GBP]]/USDtoGBP</f>
        <v>0</v>
      </c>
      <c r="Y956" s="33">
        <f>Inventory[[#This Row],[Total Cost GBP]]/CADtoGBP</f>
        <v>0</v>
      </c>
      <c r="Z956" s="33">
        <f>Inventory[[#This Row],[Total Cost GBP]]*AUDtoGBP</f>
        <v>0</v>
      </c>
      <c r="AA956" s="33"/>
      <c r="AB956" s="33"/>
    </row>
    <row r="957" spans="1:28" x14ac:dyDescent="0.25">
      <c r="A957" t="s">
        <v>2386</v>
      </c>
      <c r="B957" t="s">
        <v>2387</v>
      </c>
      <c r="C957" t="s">
        <v>114</v>
      </c>
      <c r="D957" t="s">
        <v>2388</v>
      </c>
      <c r="E957">
        <v>0.97</v>
      </c>
      <c r="F957" t="s">
        <v>116</v>
      </c>
      <c r="G957" t="s">
        <v>1309</v>
      </c>
      <c r="H957">
        <v>2.9281996074910532</v>
      </c>
      <c r="I957" t="str">
        <f>IF(Inventory[[#This Row],[METAL]] = "925 Silver",  "7113.11.00"," 7113.19.00")</f>
        <v>7113.11.00</v>
      </c>
      <c r="J957" t="str">
        <f>IF(Inventory[[#This Row],[METAL]]= "925 Silver", "7113.11.10.00"," 7113.19.10.00")</f>
        <v>7113.11.10.00</v>
      </c>
      <c r="K957" t="str">
        <f>IF(Inventory[[#This Row],[METAL]] = "925 Silver",  "7113.11.00"," 7113.19.00")</f>
        <v>7113.11.00</v>
      </c>
      <c r="L957" s="106" t="str">
        <f>PROPER(Inventory[[#This Row],[METAL]] &amp; " " &amp; Inventory[[#This Row],[Item Type]])</f>
        <v>925 Silver Earrings</v>
      </c>
      <c r="M957" s="106" t="str">
        <f>IFERROR(VLOOKUP(Inventory[[#This Row],[Short Description]],Map!$G$12:$H$32,2,FALSE), IF(F956 = "925 Silver", "7113.11.10.00", "7113.19.29.00"))</f>
        <v>7113.11.10.00</v>
      </c>
      <c r="N957" s="106" t="str">
        <f>Inventory[[#This Row],[ASIN]] &amp; " " &amp; Inventory[[#This Row],[Short Description]]</f>
        <v>B09J5T2J41 Silver Zodiac Stud: Gemini</v>
      </c>
      <c r="O957" s="33">
        <f>Inventory[[#This Row],[Total Price GBP]]/ EURtoGBP</f>
        <v>3.3238546451800621</v>
      </c>
      <c r="P957" s="33">
        <f>Inventory[[#This Row],[Total Price GBP]]/USDtoGBP</f>
        <v>4.0140751840564528</v>
      </c>
      <c r="Q957" s="33">
        <f>Inventory[[#This Row],[Total Price GBP]]/ CADtoGBP</f>
        <v>5.1382469866464753</v>
      </c>
      <c r="R957" s="33">
        <f>Inventory[[#This Row],[Total Price GBP]]/AUDtoGBP</f>
        <v>5.259357007491654</v>
      </c>
      <c r="S957" s="33">
        <f>IFERROR(VLOOKUP(Inventory[[#This Row],[Assigned Item SKU]],skuQuantity[#All],2,FALSE),0)</f>
        <v>0</v>
      </c>
      <c r="T957" s="33" t="str">
        <f>PROPER(Inventory[[#This Row],[METAL]] &amp; " " &amp; Inventory[[#This Row],[Item Type]])</f>
        <v>925 Silver Earrings</v>
      </c>
      <c r="U957" s="33">
        <f>Inventory[[#This Row],[Quantity]]*Inventory[[#This Row],[Weight (g)]]</f>
        <v>0</v>
      </c>
      <c r="V957" s="33">
        <f>Inventory[[#This Row],[Total Price GBP]]*Inventory[[#This Row],[Quantity]]</f>
        <v>0</v>
      </c>
      <c r="W957" s="33">
        <f>Inventory[[#This Row],[Total Cost GBP]]/EURtoGBP</f>
        <v>0</v>
      </c>
      <c r="X957" s="33">
        <f>Inventory[[#This Row],[Total Cost GBP]]/USDtoGBP</f>
        <v>0</v>
      </c>
      <c r="Y957" s="33">
        <f>Inventory[[#This Row],[Total Cost GBP]]/CADtoGBP</f>
        <v>0</v>
      </c>
      <c r="Z957" s="33">
        <f>Inventory[[#This Row],[Total Cost GBP]]*AUDtoGBP</f>
        <v>0</v>
      </c>
      <c r="AA957" s="33"/>
      <c r="AB957" s="33"/>
    </row>
    <row r="958" spans="1:28" x14ac:dyDescent="0.25">
      <c r="A958" t="s">
        <v>2389</v>
      </c>
      <c r="B958" t="s">
        <v>2390</v>
      </c>
      <c r="C958" t="s">
        <v>114</v>
      </c>
      <c r="D958" t="s">
        <v>2391</v>
      </c>
      <c r="E958">
        <v>1.1000000000000001</v>
      </c>
      <c r="F958" t="s">
        <v>116</v>
      </c>
      <c r="G958" t="s">
        <v>1309</v>
      </c>
      <c r="H958">
        <v>2.9281996074910532</v>
      </c>
      <c r="I958" t="str">
        <f>IF(Inventory[[#This Row],[METAL]] = "925 Silver",  "7113.11.00"," 7113.19.00")</f>
        <v>7113.11.00</v>
      </c>
      <c r="J958" t="str">
        <f>IF(Inventory[[#This Row],[METAL]]= "925 Silver", "7113.11.10.00"," 7113.19.10.00")</f>
        <v>7113.11.10.00</v>
      </c>
      <c r="K958" t="str">
        <f>IF(Inventory[[#This Row],[METAL]] = "925 Silver",  "7113.11.00"," 7113.19.00")</f>
        <v>7113.11.00</v>
      </c>
      <c r="L958" s="106" t="str">
        <f>PROPER(Inventory[[#This Row],[METAL]] &amp; " " &amp; Inventory[[#This Row],[Item Type]])</f>
        <v>925 Silver Earrings</v>
      </c>
      <c r="M958" s="106" t="str">
        <f>IFERROR(VLOOKUP(Inventory[[#This Row],[Short Description]],Map!$G$12:$H$32,2,FALSE), IF(F957 = "925 Silver", "7113.11.10.00", "7113.19.29.00"))</f>
        <v>7113.11.10.00</v>
      </c>
      <c r="N958" s="106" t="str">
        <f>Inventory[[#This Row],[ASIN]] &amp; " " &amp; Inventory[[#This Row],[Short Description]]</f>
        <v>B09J5GG193 Silver Zodiac Stud: Cancer</v>
      </c>
      <c r="O958" s="33">
        <f>Inventory[[#This Row],[Total Price GBP]]/ EURtoGBP</f>
        <v>3.3238546451800621</v>
      </c>
      <c r="P958" s="33">
        <f>Inventory[[#This Row],[Total Price GBP]]/USDtoGBP</f>
        <v>4.0140751840564528</v>
      </c>
      <c r="Q958" s="33">
        <f>Inventory[[#This Row],[Total Price GBP]]/ CADtoGBP</f>
        <v>5.1382469866464753</v>
      </c>
      <c r="R958" s="33">
        <f>Inventory[[#This Row],[Total Price GBP]]/AUDtoGBP</f>
        <v>5.259357007491654</v>
      </c>
      <c r="S958" s="33">
        <f>IFERROR(VLOOKUP(Inventory[[#This Row],[Assigned Item SKU]],skuQuantity[#All],2,FALSE),0)</f>
        <v>0</v>
      </c>
      <c r="T958" s="33" t="str">
        <f>PROPER(Inventory[[#This Row],[METAL]] &amp; " " &amp; Inventory[[#This Row],[Item Type]])</f>
        <v>925 Silver Earrings</v>
      </c>
      <c r="U958" s="33">
        <f>Inventory[[#This Row],[Quantity]]*Inventory[[#This Row],[Weight (g)]]</f>
        <v>0</v>
      </c>
      <c r="V958" s="33">
        <f>Inventory[[#This Row],[Total Price GBP]]*Inventory[[#This Row],[Quantity]]</f>
        <v>0</v>
      </c>
      <c r="W958" s="33">
        <f>Inventory[[#This Row],[Total Cost GBP]]/EURtoGBP</f>
        <v>0</v>
      </c>
      <c r="X958" s="33">
        <f>Inventory[[#This Row],[Total Cost GBP]]/USDtoGBP</f>
        <v>0</v>
      </c>
      <c r="Y958" s="33">
        <f>Inventory[[#This Row],[Total Cost GBP]]/CADtoGBP</f>
        <v>0</v>
      </c>
      <c r="Z958" s="33">
        <f>Inventory[[#This Row],[Total Cost GBP]]*AUDtoGBP</f>
        <v>0</v>
      </c>
      <c r="AA958" s="33"/>
      <c r="AB958" s="33"/>
    </row>
    <row r="959" spans="1:28" x14ac:dyDescent="0.25">
      <c r="A959" t="s">
        <v>2392</v>
      </c>
      <c r="B959" t="s">
        <v>2393</v>
      </c>
      <c r="C959" t="s">
        <v>114</v>
      </c>
      <c r="D959" t="s">
        <v>2394</v>
      </c>
      <c r="E959">
        <v>1.1000000000000001</v>
      </c>
      <c r="F959" t="s">
        <v>116</v>
      </c>
      <c r="G959" t="s">
        <v>1309</v>
      </c>
      <c r="H959">
        <v>2.9281996074910532</v>
      </c>
      <c r="I959" t="str">
        <f>IF(Inventory[[#This Row],[METAL]] = "925 Silver",  "7113.11.00"," 7113.19.00")</f>
        <v>7113.11.00</v>
      </c>
      <c r="J959" t="str">
        <f>IF(Inventory[[#This Row],[METAL]]= "925 Silver", "7113.11.10.00"," 7113.19.10.00")</f>
        <v>7113.11.10.00</v>
      </c>
      <c r="K959" t="str">
        <f>IF(Inventory[[#This Row],[METAL]] = "925 Silver",  "7113.11.00"," 7113.19.00")</f>
        <v>7113.11.00</v>
      </c>
      <c r="L959" s="106" t="str">
        <f>PROPER(Inventory[[#This Row],[METAL]] &amp; " " &amp; Inventory[[#This Row],[Item Type]])</f>
        <v>925 Silver Earrings</v>
      </c>
      <c r="M959" s="106" t="str">
        <f>IFERROR(VLOOKUP(Inventory[[#This Row],[Short Description]],Map!$G$12:$H$32,2,FALSE), IF(F958 = "925 Silver", "7113.11.10.00", "7113.19.29.00"))</f>
        <v>7113.11.10.00</v>
      </c>
      <c r="N959" s="106" t="str">
        <f>Inventory[[#This Row],[ASIN]] &amp; " " &amp; Inventory[[#This Row],[Short Description]]</f>
        <v>B09J5J8H6Y Silver Zodiac Stud: Leo</v>
      </c>
      <c r="O959" s="33">
        <f>Inventory[[#This Row],[Total Price GBP]]/ EURtoGBP</f>
        <v>3.3238546451800621</v>
      </c>
      <c r="P959" s="33">
        <f>Inventory[[#This Row],[Total Price GBP]]/USDtoGBP</f>
        <v>4.0140751840564528</v>
      </c>
      <c r="Q959" s="33">
        <f>Inventory[[#This Row],[Total Price GBP]]/ CADtoGBP</f>
        <v>5.1382469866464753</v>
      </c>
      <c r="R959" s="33">
        <f>Inventory[[#This Row],[Total Price GBP]]/AUDtoGBP</f>
        <v>5.259357007491654</v>
      </c>
      <c r="S959" s="33">
        <f>IFERROR(VLOOKUP(Inventory[[#This Row],[Assigned Item SKU]],skuQuantity[#All],2,FALSE),0)</f>
        <v>0</v>
      </c>
      <c r="T959" s="33" t="str">
        <f>PROPER(Inventory[[#This Row],[METAL]] &amp; " " &amp; Inventory[[#This Row],[Item Type]])</f>
        <v>925 Silver Earrings</v>
      </c>
      <c r="U959" s="33">
        <f>Inventory[[#This Row],[Quantity]]*Inventory[[#This Row],[Weight (g)]]</f>
        <v>0</v>
      </c>
      <c r="V959" s="33">
        <f>Inventory[[#This Row],[Total Price GBP]]*Inventory[[#This Row],[Quantity]]</f>
        <v>0</v>
      </c>
      <c r="W959" s="33">
        <f>Inventory[[#This Row],[Total Cost GBP]]/EURtoGBP</f>
        <v>0</v>
      </c>
      <c r="X959" s="33">
        <f>Inventory[[#This Row],[Total Cost GBP]]/USDtoGBP</f>
        <v>0</v>
      </c>
      <c r="Y959" s="33">
        <f>Inventory[[#This Row],[Total Cost GBP]]/CADtoGBP</f>
        <v>0</v>
      </c>
      <c r="Z959" s="33">
        <f>Inventory[[#This Row],[Total Cost GBP]]*AUDtoGBP</f>
        <v>0</v>
      </c>
      <c r="AA959" s="33"/>
      <c r="AB959" s="33"/>
    </row>
    <row r="960" spans="1:28" x14ac:dyDescent="0.25">
      <c r="A960" t="s">
        <v>2395</v>
      </c>
      <c r="B960" t="s">
        <v>2396</v>
      </c>
      <c r="C960" t="s">
        <v>114</v>
      </c>
      <c r="D960" t="s">
        <v>2397</v>
      </c>
      <c r="E960">
        <v>1</v>
      </c>
      <c r="F960" t="s">
        <v>116</v>
      </c>
      <c r="G960" t="s">
        <v>1309</v>
      </c>
      <c r="H960">
        <v>2.9281996074910532</v>
      </c>
      <c r="I960" t="str">
        <f>IF(Inventory[[#This Row],[METAL]] = "925 Silver",  "7113.11.00"," 7113.19.00")</f>
        <v>7113.11.00</v>
      </c>
      <c r="J960" t="str">
        <f>IF(Inventory[[#This Row],[METAL]]= "925 Silver", "7113.11.10.00"," 7113.19.10.00")</f>
        <v>7113.11.10.00</v>
      </c>
      <c r="K960" t="str">
        <f>IF(Inventory[[#This Row],[METAL]] = "925 Silver",  "7113.11.00"," 7113.19.00")</f>
        <v>7113.11.00</v>
      </c>
      <c r="L960" s="106" t="str">
        <f>PROPER(Inventory[[#This Row],[METAL]] &amp; " " &amp; Inventory[[#This Row],[Item Type]])</f>
        <v>925 Silver Earrings</v>
      </c>
      <c r="M960" s="106" t="str">
        <f>IFERROR(VLOOKUP(Inventory[[#This Row],[Short Description]],Map!$G$12:$H$32,2,FALSE), IF(F959 = "925 Silver", "7113.11.10.00", "7113.19.29.00"))</f>
        <v>7113.11.10.00</v>
      </c>
      <c r="N960" s="106" t="str">
        <f>Inventory[[#This Row],[ASIN]] &amp; " " &amp; Inventory[[#This Row],[Short Description]]</f>
        <v>B09J5GT8LJ Silver Zodiac Stud: Virgo</v>
      </c>
      <c r="O960" s="33">
        <f>Inventory[[#This Row],[Total Price GBP]]/ EURtoGBP</f>
        <v>3.3238546451800621</v>
      </c>
      <c r="P960" s="33">
        <f>Inventory[[#This Row],[Total Price GBP]]/USDtoGBP</f>
        <v>4.0140751840564528</v>
      </c>
      <c r="Q960" s="33">
        <f>Inventory[[#This Row],[Total Price GBP]]/ CADtoGBP</f>
        <v>5.1382469866464753</v>
      </c>
      <c r="R960" s="33">
        <f>Inventory[[#This Row],[Total Price GBP]]/AUDtoGBP</f>
        <v>5.259357007491654</v>
      </c>
      <c r="S960" s="33">
        <f>IFERROR(VLOOKUP(Inventory[[#This Row],[Assigned Item SKU]],skuQuantity[#All],2,FALSE),0)</f>
        <v>0</v>
      </c>
      <c r="T960" s="33" t="str">
        <f>PROPER(Inventory[[#This Row],[METAL]] &amp; " " &amp; Inventory[[#This Row],[Item Type]])</f>
        <v>925 Silver Earrings</v>
      </c>
      <c r="U960" s="33">
        <f>Inventory[[#This Row],[Quantity]]*Inventory[[#This Row],[Weight (g)]]</f>
        <v>0</v>
      </c>
      <c r="V960" s="33">
        <f>Inventory[[#This Row],[Total Price GBP]]*Inventory[[#This Row],[Quantity]]</f>
        <v>0</v>
      </c>
      <c r="W960" s="33">
        <f>Inventory[[#This Row],[Total Cost GBP]]/EURtoGBP</f>
        <v>0</v>
      </c>
      <c r="X960" s="33">
        <f>Inventory[[#This Row],[Total Cost GBP]]/USDtoGBP</f>
        <v>0</v>
      </c>
      <c r="Y960" s="33">
        <f>Inventory[[#This Row],[Total Cost GBP]]/CADtoGBP</f>
        <v>0</v>
      </c>
      <c r="Z960" s="33">
        <f>Inventory[[#This Row],[Total Cost GBP]]*AUDtoGBP</f>
        <v>0</v>
      </c>
      <c r="AA960" s="33"/>
      <c r="AB960" s="33"/>
    </row>
    <row r="961" spans="1:28" x14ac:dyDescent="0.25">
      <c r="A961" t="s">
        <v>2398</v>
      </c>
      <c r="B961" t="s">
        <v>2399</v>
      </c>
      <c r="C961" t="s">
        <v>114</v>
      </c>
      <c r="D961" t="s">
        <v>2400</v>
      </c>
      <c r="E961">
        <v>1.21</v>
      </c>
      <c r="F961" t="s">
        <v>116</v>
      </c>
      <c r="G961" t="s">
        <v>1309</v>
      </c>
      <c r="H961">
        <v>2.9281996074910532</v>
      </c>
      <c r="I961" t="str">
        <f>IF(Inventory[[#This Row],[METAL]] = "925 Silver",  "7113.11.00"," 7113.19.00")</f>
        <v>7113.11.00</v>
      </c>
      <c r="J961" t="str">
        <f>IF(Inventory[[#This Row],[METAL]]= "925 Silver", "7113.11.10.00"," 7113.19.10.00")</f>
        <v>7113.11.10.00</v>
      </c>
      <c r="K961" t="str">
        <f>IF(Inventory[[#This Row],[METAL]] = "925 Silver",  "7113.11.00"," 7113.19.00")</f>
        <v>7113.11.00</v>
      </c>
      <c r="L961" s="106" t="str">
        <f>PROPER(Inventory[[#This Row],[METAL]] &amp; " " &amp; Inventory[[#This Row],[Item Type]])</f>
        <v>925 Silver Earrings</v>
      </c>
      <c r="M961" s="106" t="str">
        <f>IFERROR(VLOOKUP(Inventory[[#This Row],[Short Description]],Map!$G$12:$H$32,2,FALSE), IF(F960 = "925 Silver", "7113.11.10.00", "7113.19.29.00"))</f>
        <v>7113.11.10.00</v>
      </c>
      <c r="N961" s="106" t="str">
        <f>Inventory[[#This Row],[ASIN]] &amp; " " &amp; Inventory[[#This Row],[Short Description]]</f>
        <v>B09J5JHY8Y Silver Zodiac Stud: Libra</v>
      </c>
      <c r="O961" s="33">
        <f>Inventory[[#This Row],[Total Price GBP]]/ EURtoGBP</f>
        <v>3.3238546451800621</v>
      </c>
      <c r="P961" s="33">
        <f>Inventory[[#This Row],[Total Price GBP]]/USDtoGBP</f>
        <v>4.0140751840564528</v>
      </c>
      <c r="Q961" s="33">
        <f>Inventory[[#This Row],[Total Price GBP]]/ CADtoGBP</f>
        <v>5.1382469866464753</v>
      </c>
      <c r="R961" s="33">
        <f>Inventory[[#This Row],[Total Price GBP]]/AUDtoGBP</f>
        <v>5.259357007491654</v>
      </c>
      <c r="S961" s="33">
        <f>IFERROR(VLOOKUP(Inventory[[#This Row],[Assigned Item SKU]],skuQuantity[#All],2,FALSE),0)</f>
        <v>0</v>
      </c>
      <c r="T961" s="33" t="str">
        <f>PROPER(Inventory[[#This Row],[METAL]] &amp; " " &amp; Inventory[[#This Row],[Item Type]])</f>
        <v>925 Silver Earrings</v>
      </c>
      <c r="U961" s="33">
        <f>Inventory[[#This Row],[Quantity]]*Inventory[[#This Row],[Weight (g)]]</f>
        <v>0</v>
      </c>
      <c r="V961" s="33">
        <f>Inventory[[#This Row],[Total Price GBP]]*Inventory[[#This Row],[Quantity]]</f>
        <v>0</v>
      </c>
      <c r="W961" s="33">
        <f>Inventory[[#This Row],[Total Cost GBP]]/EURtoGBP</f>
        <v>0</v>
      </c>
      <c r="X961" s="33">
        <f>Inventory[[#This Row],[Total Cost GBP]]/USDtoGBP</f>
        <v>0</v>
      </c>
      <c r="Y961" s="33">
        <f>Inventory[[#This Row],[Total Cost GBP]]/CADtoGBP</f>
        <v>0</v>
      </c>
      <c r="Z961" s="33">
        <f>Inventory[[#This Row],[Total Cost GBP]]*AUDtoGBP</f>
        <v>0</v>
      </c>
      <c r="AA961" s="33"/>
      <c r="AB961" s="33"/>
    </row>
    <row r="962" spans="1:28" x14ac:dyDescent="0.25">
      <c r="A962" t="s">
        <v>2401</v>
      </c>
      <c r="B962" t="s">
        <v>2402</v>
      </c>
      <c r="C962" t="s">
        <v>114</v>
      </c>
      <c r="D962" t="s">
        <v>2403</v>
      </c>
      <c r="E962">
        <v>0.99</v>
      </c>
      <c r="F962" t="s">
        <v>116</v>
      </c>
      <c r="G962" t="s">
        <v>1309</v>
      </c>
      <c r="H962">
        <v>2.9281996074910532</v>
      </c>
      <c r="I962" t="str">
        <f>IF(Inventory[[#This Row],[METAL]] = "925 Silver",  "7113.11.00"," 7113.19.00")</f>
        <v>7113.11.00</v>
      </c>
      <c r="J962" t="str">
        <f>IF(Inventory[[#This Row],[METAL]]= "925 Silver", "7113.11.10.00"," 7113.19.10.00")</f>
        <v>7113.11.10.00</v>
      </c>
      <c r="K962" t="str">
        <f>IF(Inventory[[#This Row],[METAL]] = "925 Silver",  "7113.11.00"," 7113.19.00")</f>
        <v>7113.11.00</v>
      </c>
      <c r="L962" s="106" t="str">
        <f>PROPER(Inventory[[#This Row],[METAL]] &amp; " " &amp; Inventory[[#This Row],[Item Type]])</f>
        <v>925 Silver Earrings</v>
      </c>
      <c r="M962" s="106" t="str">
        <f>IFERROR(VLOOKUP(Inventory[[#This Row],[Short Description]],Map!$G$12:$H$32,2,FALSE), IF(F961 = "925 Silver", "7113.11.10.00", "7113.19.29.00"))</f>
        <v>7113.11.10.00</v>
      </c>
      <c r="N962" s="106" t="str">
        <f>Inventory[[#This Row],[ASIN]] &amp; " " &amp; Inventory[[#This Row],[Short Description]]</f>
        <v>B09J5GTMTZ Silver Zodiac Stud: Scorpio</v>
      </c>
      <c r="O962" s="33">
        <f>Inventory[[#This Row],[Total Price GBP]]/ EURtoGBP</f>
        <v>3.3238546451800621</v>
      </c>
      <c r="P962" s="33">
        <f>Inventory[[#This Row],[Total Price GBP]]/USDtoGBP</f>
        <v>4.0140751840564528</v>
      </c>
      <c r="Q962" s="33">
        <f>Inventory[[#This Row],[Total Price GBP]]/ CADtoGBP</f>
        <v>5.1382469866464753</v>
      </c>
      <c r="R962" s="33">
        <f>Inventory[[#This Row],[Total Price GBP]]/AUDtoGBP</f>
        <v>5.259357007491654</v>
      </c>
      <c r="S962" s="33">
        <f>IFERROR(VLOOKUP(Inventory[[#This Row],[Assigned Item SKU]],skuQuantity[#All],2,FALSE),0)</f>
        <v>0</v>
      </c>
      <c r="T962" s="33" t="str">
        <f>PROPER(Inventory[[#This Row],[METAL]] &amp; " " &amp; Inventory[[#This Row],[Item Type]])</f>
        <v>925 Silver Earrings</v>
      </c>
      <c r="U962" s="33">
        <f>Inventory[[#This Row],[Quantity]]*Inventory[[#This Row],[Weight (g)]]</f>
        <v>0</v>
      </c>
      <c r="V962" s="33">
        <f>Inventory[[#This Row],[Total Price GBP]]*Inventory[[#This Row],[Quantity]]</f>
        <v>0</v>
      </c>
      <c r="W962" s="33">
        <f>Inventory[[#This Row],[Total Cost GBP]]/EURtoGBP</f>
        <v>0</v>
      </c>
      <c r="X962" s="33">
        <f>Inventory[[#This Row],[Total Cost GBP]]/USDtoGBP</f>
        <v>0</v>
      </c>
      <c r="Y962" s="33">
        <f>Inventory[[#This Row],[Total Cost GBP]]/CADtoGBP</f>
        <v>0</v>
      </c>
      <c r="Z962" s="33">
        <f>Inventory[[#This Row],[Total Cost GBP]]*AUDtoGBP</f>
        <v>0</v>
      </c>
      <c r="AA962" s="33"/>
      <c r="AB962" s="33"/>
    </row>
    <row r="963" spans="1:28" x14ac:dyDescent="0.25">
      <c r="A963" t="s">
        <v>2404</v>
      </c>
      <c r="B963" t="s">
        <v>2405</v>
      </c>
      <c r="C963" t="s">
        <v>114</v>
      </c>
      <c r="D963" t="s">
        <v>2406</v>
      </c>
      <c r="E963">
        <v>1</v>
      </c>
      <c r="F963" t="s">
        <v>116</v>
      </c>
      <c r="G963" t="s">
        <v>1309</v>
      </c>
      <c r="H963">
        <v>2.9281996074910532</v>
      </c>
      <c r="I963" t="str">
        <f>IF(Inventory[[#This Row],[METAL]] = "925 Silver",  "7113.11.00"," 7113.19.00")</f>
        <v>7113.11.00</v>
      </c>
      <c r="J963" t="str">
        <f>IF(Inventory[[#This Row],[METAL]]= "925 Silver", "7113.11.10.00"," 7113.19.10.00")</f>
        <v>7113.11.10.00</v>
      </c>
      <c r="K963" t="str">
        <f>IF(Inventory[[#This Row],[METAL]] = "925 Silver",  "7113.11.00"," 7113.19.00")</f>
        <v>7113.11.00</v>
      </c>
      <c r="L963" s="106" t="str">
        <f>PROPER(Inventory[[#This Row],[METAL]] &amp; " " &amp; Inventory[[#This Row],[Item Type]])</f>
        <v>925 Silver Earrings</v>
      </c>
      <c r="M963" s="106" t="str">
        <f>IFERROR(VLOOKUP(Inventory[[#This Row],[Short Description]],Map!$G$12:$H$32,2,FALSE), IF(F962 = "925 Silver", "7113.11.10.00", "7113.19.29.00"))</f>
        <v>7113.11.10.00</v>
      </c>
      <c r="N963" s="106" t="str">
        <f>Inventory[[#This Row],[ASIN]] &amp; " " &amp; Inventory[[#This Row],[Short Description]]</f>
        <v>B09J5GX7TF Silver Zodiac Stud: Sagittarius</v>
      </c>
      <c r="O963" s="33">
        <f>Inventory[[#This Row],[Total Price GBP]]/ EURtoGBP</f>
        <v>3.3238546451800621</v>
      </c>
      <c r="P963" s="33">
        <f>Inventory[[#This Row],[Total Price GBP]]/USDtoGBP</f>
        <v>4.0140751840564528</v>
      </c>
      <c r="Q963" s="33">
        <f>Inventory[[#This Row],[Total Price GBP]]/ CADtoGBP</f>
        <v>5.1382469866464753</v>
      </c>
      <c r="R963" s="33">
        <f>Inventory[[#This Row],[Total Price GBP]]/AUDtoGBP</f>
        <v>5.259357007491654</v>
      </c>
      <c r="S963" s="33">
        <f>IFERROR(VLOOKUP(Inventory[[#This Row],[Assigned Item SKU]],skuQuantity[#All],2,FALSE),0)</f>
        <v>0</v>
      </c>
      <c r="T963" s="33" t="str">
        <f>PROPER(Inventory[[#This Row],[METAL]] &amp; " " &amp; Inventory[[#This Row],[Item Type]])</f>
        <v>925 Silver Earrings</v>
      </c>
      <c r="U963" s="33">
        <f>Inventory[[#This Row],[Quantity]]*Inventory[[#This Row],[Weight (g)]]</f>
        <v>0</v>
      </c>
      <c r="V963" s="33">
        <f>Inventory[[#This Row],[Total Price GBP]]*Inventory[[#This Row],[Quantity]]</f>
        <v>0</v>
      </c>
      <c r="W963" s="33">
        <f>Inventory[[#This Row],[Total Cost GBP]]/EURtoGBP</f>
        <v>0</v>
      </c>
      <c r="X963" s="33">
        <f>Inventory[[#This Row],[Total Cost GBP]]/USDtoGBP</f>
        <v>0</v>
      </c>
      <c r="Y963" s="33">
        <f>Inventory[[#This Row],[Total Cost GBP]]/CADtoGBP</f>
        <v>0</v>
      </c>
      <c r="Z963" s="33">
        <f>Inventory[[#This Row],[Total Cost GBP]]*AUDtoGBP</f>
        <v>0</v>
      </c>
      <c r="AA963" s="33"/>
      <c r="AB963" s="33"/>
    </row>
    <row r="964" spans="1:28" x14ac:dyDescent="0.25">
      <c r="A964" t="s">
        <v>2407</v>
      </c>
      <c r="B964" t="s">
        <v>2408</v>
      </c>
      <c r="C964" t="s">
        <v>114</v>
      </c>
      <c r="D964" t="s">
        <v>2409</v>
      </c>
      <c r="E964">
        <v>0.99</v>
      </c>
      <c r="F964" t="s">
        <v>116</v>
      </c>
      <c r="G964" t="s">
        <v>1309</v>
      </c>
      <c r="H964">
        <v>2.9281996074910532</v>
      </c>
      <c r="I964" t="str">
        <f>IF(Inventory[[#This Row],[METAL]] = "925 Silver",  "7113.11.00"," 7113.19.00")</f>
        <v>7113.11.00</v>
      </c>
      <c r="J964" t="str">
        <f>IF(Inventory[[#This Row],[METAL]]= "925 Silver", "7113.11.10.00"," 7113.19.10.00")</f>
        <v>7113.11.10.00</v>
      </c>
      <c r="K964" t="str">
        <f>IF(Inventory[[#This Row],[METAL]] = "925 Silver",  "7113.11.00"," 7113.19.00")</f>
        <v>7113.11.00</v>
      </c>
      <c r="L964" s="106" t="str">
        <f>PROPER(Inventory[[#This Row],[METAL]] &amp; " " &amp; Inventory[[#This Row],[Item Type]])</f>
        <v>925 Silver Earrings</v>
      </c>
      <c r="M964" s="106" t="str">
        <f>IFERROR(VLOOKUP(Inventory[[#This Row],[Short Description]],Map!$G$12:$H$32,2,FALSE), IF(F963 = "925 Silver", "7113.11.10.00", "7113.19.29.00"))</f>
        <v>7113.11.10.00</v>
      </c>
      <c r="N964" s="106" t="str">
        <f>Inventory[[#This Row],[ASIN]] &amp; " " &amp; Inventory[[#This Row],[Short Description]]</f>
        <v>B09J5GWWBG Silver Zodiac Stud: Capricorn</v>
      </c>
      <c r="O964" s="33">
        <f>Inventory[[#This Row],[Total Price GBP]]/ EURtoGBP</f>
        <v>3.3238546451800621</v>
      </c>
      <c r="P964" s="33">
        <f>Inventory[[#This Row],[Total Price GBP]]/USDtoGBP</f>
        <v>4.0140751840564528</v>
      </c>
      <c r="Q964" s="33">
        <f>Inventory[[#This Row],[Total Price GBP]]/ CADtoGBP</f>
        <v>5.1382469866464753</v>
      </c>
      <c r="R964" s="33">
        <f>Inventory[[#This Row],[Total Price GBP]]/AUDtoGBP</f>
        <v>5.259357007491654</v>
      </c>
      <c r="S964" s="33">
        <f>IFERROR(VLOOKUP(Inventory[[#This Row],[Assigned Item SKU]],skuQuantity[#All],2,FALSE),0)</f>
        <v>0</v>
      </c>
      <c r="T964" s="33" t="str">
        <f>PROPER(Inventory[[#This Row],[METAL]] &amp; " " &amp; Inventory[[#This Row],[Item Type]])</f>
        <v>925 Silver Earrings</v>
      </c>
      <c r="U964" s="33">
        <f>Inventory[[#This Row],[Quantity]]*Inventory[[#This Row],[Weight (g)]]</f>
        <v>0</v>
      </c>
      <c r="V964" s="33">
        <f>Inventory[[#This Row],[Total Price GBP]]*Inventory[[#This Row],[Quantity]]</f>
        <v>0</v>
      </c>
      <c r="W964" s="33">
        <f>Inventory[[#This Row],[Total Cost GBP]]/EURtoGBP</f>
        <v>0</v>
      </c>
      <c r="X964" s="33">
        <f>Inventory[[#This Row],[Total Cost GBP]]/USDtoGBP</f>
        <v>0</v>
      </c>
      <c r="Y964" s="33">
        <f>Inventory[[#This Row],[Total Cost GBP]]/CADtoGBP</f>
        <v>0</v>
      </c>
      <c r="Z964" s="33">
        <f>Inventory[[#This Row],[Total Cost GBP]]*AUDtoGBP</f>
        <v>0</v>
      </c>
      <c r="AA964" s="33"/>
      <c r="AB964" s="33"/>
    </row>
    <row r="965" spans="1:28" x14ac:dyDescent="0.25">
      <c r="A965" t="s">
        <v>2410</v>
      </c>
      <c r="B965" t="s">
        <v>2411</v>
      </c>
      <c r="C965" t="s">
        <v>114</v>
      </c>
      <c r="D965" t="s">
        <v>2412</v>
      </c>
      <c r="E965">
        <v>1.1399999999999999</v>
      </c>
      <c r="F965" t="s">
        <v>116</v>
      </c>
      <c r="G965" t="s">
        <v>1309</v>
      </c>
      <c r="H965">
        <v>2.9281996074910532</v>
      </c>
      <c r="I965" t="str">
        <f>IF(Inventory[[#This Row],[METAL]] = "925 Silver",  "7113.11.00"," 7113.19.00")</f>
        <v>7113.11.00</v>
      </c>
      <c r="J965" t="str">
        <f>IF(Inventory[[#This Row],[METAL]]= "925 Silver", "7113.11.10.00"," 7113.19.10.00")</f>
        <v>7113.11.10.00</v>
      </c>
      <c r="K965" t="str">
        <f>IF(Inventory[[#This Row],[METAL]] = "925 Silver",  "7113.11.00"," 7113.19.00")</f>
        <v>7113.11.00</v>
      </c>
      <c r="L965" s="106" t="str">
        <f>PROPER(Inventory[[#This Row],[METAL]] &amp; " " &amp; Inventory[[#This Row],[Item Type]])</f>
        <v>925 Silver Earrings</v>
      </c>
      <c r="M965" s="106" t="str">
        <f>IFERROR(VLOOKUP(Inventory[[#This Row],[Short Description]],Map!$G$12:$H$32,2,FALSE), IF(F964 = "925 Silver", "7113.11.10.00", "7113.19.29.00"))</f>
        <v>7113.11.10.00</v>
      </c>
      <c r="N965" s="106" t="str">
        <f>Inventory[[#This Row],[ASIN]] &amp; " " &amp; Inventory[[#This Row],[Short Description]]</f>
        <v>B09J5H66LH Silver Zodiac Stud: Aquarius</v>
      </c>
      <c r="O965" s="33">
        <f>Inventory[[#This Row],[Total Price GBP]]/ EURtoGBP</f>
        <v>3.3238546451800621</v>
      </c>
      <c r="P965" s="33">
        <f>Inventory[[#This Row],[Total Price GBP]]/USDtoGBP</f>
        <v>4.0140751840564528</v>
      </c>
      <c r="Q965" s="33">
        <f>Inventory[[#This Row],[Total Price GBP]]/ CADtoGBP</f>
        <v>5.1382469866464753</v>
      </c>
      <c r="R965" s="33">
        <f>Inventory[[#This Row],[Total Price GBP]]/AUDtoGBP</f>
        <v>5.259357007491654</v>
      </c>
      <c r="S965" s="33">
        <f>IFERROR(VLOOKUP(Inventory[[#This Row],[Assigned Item SKU]],skuQuantity[#All],2,FALSE),0)</f>
        <v>0</v>
      </c>
      <c r="T965" s="33" t="str">
        <f>PROPER(Inventory[[#This Row],[METAL]] &amp; " " &amp; Inventory[[#This Row],[Item Type]])</f>
        <v>925 Silver Earrings</v>
      </c>
      <c r="U965" s="33">
        <f>Inventory[[#This Row],[Quantity]]*Inventory[[#This Row],[Weight (g)]]</f>
        <v>0</v>
      </c>
      <c r="V965" s="33">
        <f>Inventory[[#This Row],[Total Price GBP]]*Inventory[[#This Row],[Quantity]]</f>
        <v>0</v>
      </c>
      <c r="W965" s="33">
        <f>Inventory[[#This Row],[Total Cost GBP]]/EURtoGBP</f>
        <v>0</v>
      </c>
      <c r="X965" s="33">
        <f>Inventory[[#This Row],[Total Cost GBP]]/USDtoGBP</f>
        <v>0</v>
      </c>
      <c r="Y965" s="33">
        <f>Inventory[[#This Row],[Total Cost GBP]]/CADtoGBP</f>
        <v>0</v>
      </c>
      <c r="Z965" s="33">
        <f>Inventory[[#This Row],[Total Cost GBP]]*AUDtoGBP</f>
        <v>0</v>
      </c>
      <c r="AA965" s="33"/>
      <c r="AB965" s="33"/>
    </row>
    <row r="966" spans="1:28" x14ac:dyDescent="0.25">
      <c r="A966" t="s">
        <v>2413</v>
      </c>
      <c r="B966" t="s">
        <v>2414</v>
      </c>
      <c r="C966" t="s">
        <v>114</v>
      </c>
      <c r="D966" t="s">
        <v>2415</v>
      </c>
      <c r="E966">
        <v>0.96</v>
      </c>
      <c r="F966" t="s">
        <v>116</v>
      </c>
      <c r="G966" t="s">
        <v>1309</v>
      </c>
      <c r="H966">
        <v>2.9281996074910532</v>
      </c>
      <c r="I966" t="str">
        <f>IF(Inventory[[#This Row],[METAL]] = "925 Silver",  "7113.11.00"," 7113.19.00")</f>
        <v>7113.11.00</v>
      </c>
      <c r="J966" t="str">
        <f>IF(Inventory[[#This Row],[METAL]]= "925 Silver", "7113.11.10.00"," 7113.19.10.00")</f>
        <v>7113.11.10.00</v>
      </c>
      <c r="K966" t="str">
        <f>IF(Inventory[[#This Row],[METAL]] = "925 Silver",  "7113.11.00"," 7113.19.00")</f>
        <v>7113.11.00</v>
      </c>
      <c r="L966" s="106" t="str">
        <f>PROPER(Inventory[[#This Row],[METAL]] &amp; " " &amp; Inventory[[#This Row],[Item Type]])</f>
        <v>925 Silver Earrings</v>
      </c>
      <c r="M966" s="106" t="str">
        <f>IFERROR(VLOOKUP(Inventory[[#This Row],[Short Description]],Map!$G$12:$H$32,2,FALSE), IF(F965 = "925 Silver", "7113.11.10.00", "7113.19.29.00"))</f>
        <v>7113.11.10.00</v>
      </c>
      <c r="N966" s="106" t="str">
        <f>Inventory[[#This Row],[ASIN]] &amp; " " &amp; Inventory[[#This Row],[Short Description]]</f>
        <v>B09J5J23HH Silver Zodiac Stud: Pisces</v>
      </c>
      <c r="O966" s="33">
        <f>Inventory[[#This Row],[Total Price GBP]]/ EURtoGBP</f>
        <v>3.3238546451800621</v>
      </c>
      <c r="P966" s="33">
        <f>Inventory[[#This Row],[Total Price GBP]]/USDtoGBP</f>
        <v>4.0140751840564528</v>
      </c>
      <c r="Q966" s="33">
        <f>Inventory[[#This Row],[Total Price GBP]]/ CADtoGBP</f>
        <v>5.1382469866464753</v>
      </c>
      <c r="R966" s="33">
        <f>Inventory[[#This Row],[Total Price GBP]]/AUDtoGBP</f>
        <v>5.259357007491654</v>
      </c>
      <c r="S966" s="33">
        <f>IFERROR(VLOOKUP(Inventory[[#This Row],[Assigned Item SKU]],skuQuantity[#All],2,FALSE),0)</f>
        <v>0</v>
      </c>
      <c r="T966" s="33" t="str">
        <f>PROPER(Inventory[[#This Row],[METAL]] &amp; " " &amp; Inventory[[#This Row],[Item Type]])</f>
        <v>925 Silver Earrings</v>
      </c>
      <c r="U966" s="33">
        <f>Inventory[[#This Row],[Quantity]]*Inventory[[#This Row],[Weight (g)]]</f>
        <v>0</v>
      </c>
      <c r="V966" s="33">
        <f>Inventory[[#This Row],[Total Price GBP]]*Inventory[[#This Row],[Quantity]]</f>
        <v>0</v>
      </c>
      <c r="W966" s="33">
        <f>Inventory[[#This Row],[Total Cost GBP]]/EURtoGBP</f>
        <v>0</v>
      </c>
      <c r="X966" s="33">
        <f>Inventory[[#This Row],[Total Cost GBP]]/USDtoGBP</f>
        <v>0</v>
      </c>
      <c r="Y966" s="33">
        <f>Inventory[[#This Row],[Total Cost GBP]]/CADtoGBP</f>
        <v>0</v>
      </c>
      <c r="Z966" s="33">
        <f>Inventory[[#This Row],[Total Cost GBP]]*AUDtoGBP</f>
        <v>0</v>
      </c>
      <c r="AA966" s="33"/>
      <c r="AB966" s="33"/>
    </row>
    <row r="967" spans="1:28" x14ac:dyDescent="0.25">
      <c r="A967" t="s">
        <v>2416</v>
      </c>
      <c r="C967" t="s">
        <v>113</v>
      </c>
      <c r="E967">
        <v>0.63</v>
      </c>
      <c r="F967" t="s">
        <v>1229</v>
      </c>
      <c r="G967" t="s">
        <v>102</v>
      </c>
      <c r="H967">
        <v>15.4773879921875</v>
      </c>
      <c r="I967" t="str">
        <f>IF(Inventory[[#This Row],[METAL]] = "925 Silver",  "7113.11.00"," 7113.19.00")</f>
        <v xml:space="preserve"> 7113.19.00</v>
      </c>
      <c r="J967" t="str">
        <f>IF(Inventory[[#This Row],[METAL]]= "925 Silver", "7113.11.10.00"," 7113.19.10.00")</f>
        <v xml:space="preserve"> 7113.19.10.00</v>
      </c>
      <c r="K967" t="str">
        <f>IF(Inventory[[#This Row],[METAL]] = "925 Silver",  "7113.11.00"," 7113.19.00")</f>
        <v xml:space="preserve"> 7113.19.00</v>
      </c>
      <c r="L967" s="106" t="str">
        <f>PROPER(Inventory[[#This Row],[METAL]] &amp; " " &amp; Inventory[[#This Row],[Item Type]])</f>
        <v>9K Gold Chain</v>
      </c>
      <c r="M967" s="106" t="str">
        <f>IFERROR(VLOOKUP(Inventory[[#This Row],[Short Description]],Map!$G$12:$H$32,2,FALSE), IF(F966 = "925 Silver", "7113.11.10.00", "7113.19.29.00"))</f>
        <v>7113.11.10.00</v>
      </c>
      <c r="N967" s="106" t="str">
        <f>Inventory[[#This Row],[ASIN]] &amp; " " &amp; Inventory[[#This Row],[Short Description]]</f>
        <v xml:space="preserve"> </v>
      </c>
      <c r="O967" s="33">
        <f>Inventory[[#This Row],[Total Price GBP]]/ EURtoGBP</f>
        <v>17.568675250648436</v>
      </c>
      <c r="P967" s="33">
        <f>Inventory[[#This Row],[Total Price GBP]]/USDtoGBP</f>
        <v>21.21692759418314</v>
      </c>
      <c r="Q967" s="33">
        <f>Inventory[[#This Row],[Total Price GBP]]/ CADtoGBP</f>
        <v>27.158886985903248</v>
      </c>
      <c r="R967" s="33">
        <f>Inventory[[#This Row],[Total Price GBP]]/AUDtoGBP</f>
        <v>27.799030088705187</v>
      </c>
      <c r="S967" s="33">
        <f>IFERROR(VLOOKUP(Inventory[[#This Row],[Assigned Item SKU]],skuQuantity[#All],2,FALSE),0)</f>
        <v>0</v>
      </c>
      <c r="T967" s="33" t="str">
        <f>PROPER(Inventory[[#This Row],[METAL]] &amp; " " &amp; Inventory[[#This Row],[Item Type]])</f>
        <v>9K Gold Chain</v>
      </c>
      <c r="U967" s="33">
        <f>Inventory[[#This Row],[Quantity]]*Inventory[[#This Row],[Weight (g)]]</f>
        <v>0</v>
      </c>
      <c r="V967" s="33">
        <f>Inventory[[#This Row],[Total Price GBP]]*Inventory[[#This Row],[Quantity]]</f>
        <v>0</v>
      </c>
      <c r="W967" s="33">
        <f>Inventory[[#This Row],[Total Cost GBP]]/EURtoGBP</f>
        <v>0</v>
      </c>
      <c r="X967" s="33">
        <f>Inventory[[#This Row],[Total Cost GBP]]/USDtoGBP</f>
        <v>0</v>
      </c>
      <c r="Y967" s="33">
        <f>Inventory[[#This Row],[Total Cost GBP]]/CADtoGBP</f>
        <v>0</v>
      </c>
      <c r="Z967" s="33">
        <f>Inventory[[#This Row],[Total Cost GBP]]*AUDtoGBP</f>
        <v>0</v>
      </c>
      <c r="AA967" s="33"/>
      <c r="AB967" s="33"/>
    </row>
    <row r="968" spans="1:28" x14ac:dyDescent="0.25">
      <c r="A968" t="s">
        <v>2417</v>
      </c>
      <c r="C968" t="s">
        <v>113</v>
      </c>
      <c r="E968">
        <v>0.7</v>
      </c>
      <c r="F968" t="s">
        <v>1229</v>
      </c>
      <c r="G968" t="s">
        <v>102</v>
      </c>
      <c r="H968">
        <v>16.967044746874997</v>
      </c>
      <c r="I968" t="str">
        <f>IF(Inventory[[#This Row],[METAL]] = "925 Silver",  "7113.11.00"," 7113.19.00")</f>
        <v xml:space="preserve"> 7113.19.00</v>
      </c>
      <c r="J968" t="str">
        <f>IF(Inventory[[#This Row],[METAL]]= "925 Silver", "7113.11.10.00"," 7113.19.10.00")</f>
        <v xml:space="preserve"> 7113.19.10.00</v>
      </c>
      <c r="K968" t="str">
        <f>IF(Inventory[[#This Row],[METAL]] = "925 Silver",  "7113.11.00"," 7113.19.00")</f>
        <v xml:space="preserve"> 7113.19.00</v>
      </c>
      <c r="L968" s="106" t="str">
        <f>PROPER(Inventory[[#This Row],[METAL]] &amp; " " &amp; Inventory[[#This Row],[Item Type]])</f>
        <v>9K Gold Chain</v>
      </c>
      <c r="M968" s="106" t="str">
        <f>IFERROR(VLOOKUP(Inventory[[#This Row],[Short Description]],Map!$G$12:$H$32,2,FALSE), IF(F967 = "925 Silver", "7113.11.10.00", "7113.19.29.00"))</f>
        <v>7113.19.29.00</v>
      </c>
      <c r="N968" s="106" t="str">
        <f>Inventory[[#This Row],[ASIN]] &amp; " " &amp; Inventory[[#This Row],[Short Description]]</f>
        <v xml:space="preserve"> </v>
      </c>
      <c r="O968" s="33">
        <f>Inventory[[#This Row],[Total Price GBP]]/ EURtoGBP</f>
        <v>19.259612750648433</v>
      </c>
      <c r="P968" s="33">
        <f>Inventory[[#This Row],[Total Price GBP]]/USDtoGBP</f>
        <v>23.258999520036788</v>
      </c>
      <c r="Q968" s="33">
        <f>Inventory[[#This Row],[Total Price GBP]]/ CADtoGBP</f>
        <v>29.772856440488656</v>
      </c>
      <c r="R968" s="33">
        <f>Inventory[[#This Row],[Total Price GBP]]/AUDtoGBP</f>
        <v>30.474611586455556</v>
      </c>
      <c r="S968" s="33">
        <f>IFERROR(VLOOKUP(Inventory[[#This Row],[Assigned Item SKU]],skuQuantity[#All],2,FALSE),0)</f>
        <v>0</v>
      </c>
      <c r="T968" s="33" t="str">
        <f>PROPER(Inventory[[#This Row],[METAL]] &amp; " " &amp; Inventory[[#This Row],[Item Type]])</f>
        <v>9K Gold Chain</v>
      </c>
      <c r="U968" s="33">
        <f>Inventory[[#This Row],[Quantity]]*Inventory[[#This Row],[Weight (g)]]</f>
        <v>0</v>
      </c>
      <c r="V968" s="33">
        <f>Inventory[[#This Row],[Total Price GBP]]*Inventory[[#This Row],[Quantity]]</f>
        <v>0</v>
      </c>
      <c r="W968" s="33">
        <f>Inventory[[#This Row],[Total Cost GBP]]/EURtoGBP</f>
        <v>0</v>
      </c>
      <c r="X968" s="33">
        <f>Inventory[[#This Row],[Total Cost GBP]]/USDtoGBP</f>
        <v>0</v>
      </c>
      <c r="Y968" s="33">
        <f>Inventory[[#This Row],[Total Cost GBP]]/CADtoGBP</f>
        <v>0</v>
      </c>
      <c r="Z968" s="33">
        <f>Inventory[[#This Row],[Total Cost GBP]]*AUDtoGBP</f>
        <v>0</v>
      </c>
      <c r="AA968" s="33"/>
      <c r="AB968" s="33"/>
    </row>
    <row r="969" spans="1:28" x14ac:dyDescent="0.25">
      <c r="A969" t="s">
        <v>2418</v>
      </c>
      <c r="C969" t="s">
        <v>113</v>
      </c>
      <c r="E969">
        <v>0.74250000000000005</v>
      </c>
      <c r="F969" t="s">
        <v>1229</v>
      </c>
      <c r="G969" t="s">
        <v>102</v>
      </c>
      <c r="H969">
        <v>17.871479205078124</v>
      </c>
      <c r="I969" t="str">
        <f>IF(Inventory[[#This Row],[METAL]] = "925 Silver",  "7113.11.00"," 7113.19.00")</f>
        <v xml:space="preserve"> 7113.19.00</v>
      </c>
      <c r="J969" t="str">
        <f>IF(Inventory[[#This Row],[METAL]]= "925 Silver", "7113.11.10.00"," 7113.19.10.00")</f>
        <v xml:space="preserve"> 7113.19.10.00</v>
      </c>
      <c r="K969" t="str">
        <f>IF(Inventory[[#This Row],[METAL]] = "925 Silver",  "7113.11.00"," 7113.19.00")</f>
        <v xml:space="preserve"> 7113.19.00</v>
      </c>
      <c r="L969" s="106" t="str">
        <f>PROPER(Inventory[[#This Row],[METAL]] &amp; " " &amp; Inventory[[#This Row],[Item Type]])</f>
        <v>9K Gold Chain</v>
      </c>
      <c r="M969" s="106" t="str">
        <f>IFERROR(VLOOKUP(Inventory[[#This Row],[Short Description]],Map!$G$12:$H$32,2,FALSE), IF(F968 = "925 Silver", "7113.11.10.00", "7113.19.29.00"))</f>
        <v>7113.19.29.00</v>
      </c>
      <c r="N969" s="106" t="str">
        <f>Inventory[[#This Row],[ASIN]] &amp; " " &amp; Inventory[[#This Row],[Short Description]]</f>
        <v xml:space="preserve"> </v>
      </c>
      <c r="O969" s="33">
        <f>Inventory[[#This Row],[Total Price GBP]]/ EURtoGBP</f>
        <v>20.286253375648435</v>
      </c>
      <c r="P969" s="33">
        <f>Inventory[[#This Row],[Total Price GBP]]/USDtoGBP</f>
        <v>24.498828903590795</v>
      </c>
      <c r="Q969" s="33">
        <f>Inventory[[#This Row],[Total Price GBP]]/ CADtoGBP</f>
        <v>31.359909323629804</v>
      </c>
      <c r="R969" s="33">
        <f>Inventory[[#This Row],[Total Price GBP]]/AUDtoGBP</f>
        <v>32.09907178151829</v>
      </c>
      <c r="S969" s="33">
        <f>IFERROR(VLOOKUP(Inventory[[#This Row],[Assigned Item SKU]],skuQuantity[#All],2,FALSE),0)</f>
        <v>0</v>
      </c>
      <c r="T969" s="33" t="str">
        <f>PROPER(Inventory[[#This Row],[METAL]] &amp; " " &amp; Inventory[[#This Row],[Item Type]])</f>
        <v>9K Gold Chain</v>
      </c>
      <c r="U969" s="33">
        <f>Inventory[[#This Row],[Quantity]]*Inventory[[#This Row],[Weight (g)]]</f>
        <v>0</v>
      </c>
      <c r="V969" s="33">
        <f>Inventory[[#This Row],[Total Price GBP]]*Inventory[[#This Row],[Quantity]]</f>
        <v>0</v>
      </c>
      <c r="W969" s="33">
        <f>Inventory[[#This Row],[Total Cost GBP]]/EURtoGBP</f>
        <v>0</v>
      </c>
      <c r="X969" s="33">
        <f>Inventory[[#This Row],[Total Cost GBP]]/USDtoGBP</f>
        <v>0</v>
      </c>
      <c r="Y969" s="33">
        <f>Inventory[[#This Row],[Total Cost GBP]]/CADtoGBP</f>
        <v>0</v>
      </c>
      <c r="Z969" s="33">
        <f>Inventory[[#This Row],[Total Cost GBP]]*AUDtoGBP</f>
        <v>0</v>
      </c>
      <c r="AA969" s="33"/>
      <c r="AB969" s="33"/>
    </row>
    <row r="970" spans="1:28" x14ac:dyDescent="0.25">
      <c r="A970" t="s">
        <v>2419</v>
      </c>
      <c r="C970" t="s">
        <v>113</v>
      </c>
      <c r="E970">
        <v>0.65</v>
      </c>
      <c r="F970" t="s">
        <v>1229</v>
      </c>
      <c r="G970" t="s">
        <v>102</v>
      </c>
      <c r="H970">
        <v>15.903004207812495</v>
      </c>
      <c r="I970" t="str">
        <f>IF(Inventory[[#This Row],[METAL]] = "925 Silver",  "7113.11.00"," 7113.19.00")</f>
        <v xml:space="preserve"> 7113.19.00</v>
      </c>
      <c r="J970" t="str">
        <f>IF(Inventory[[#This Row],[METAL]]= "925 Silver", "7113.11.10.00"," 7113.19.10.00")</f>
        <v xml:space="preserve"> 7113.19.10.00</v>
      </c>
      <c r="K970" t="str">
        <f>IF(Inventory[[#This Row],[METAL]] = "925 Silver",  "7113.11.00"," 7113.19.00")</f>
        <v xml:space="preserve"> 7113.19.00</v>
      </c>
      <c r="L970" s="106" t="str">
        <f>PROPER(Inventory[[#This Row],[METAL]] &amp; " " &amp; Inventory[[#This Row],[Item Type]])</f>
        <v>9K Gold Chain</v>
      </c>
      <c r="M970" s="106" t="str">
        <f>IFERROR(VLOOKUP(Inventory[[#This Row],[Short Description]],Map!$G$12:$H$32,2,FALSE), IF(F969 = "925 Silver", "7113.11.10.00", "7113.19.29.00"))</f>
        <v>7113.19.29.00</v>
      </c>
      <c r="N970" s="106" t="str">
        <f>Inventory[[#This Row],[ASIN]] &amp; " " &amp; Inventory[[#This Row],[Short Description]]</f>
        <v xml:space="preserve"> </v>
      </c>
      <c r="O970" s="33">
        <f>Inventory[[#This Row],[Total Price GBP]]/ EURtoGBP</f>
        <v>18.05180025064843</v>
      </c>
      <c r="P970" s="33">
        <f>Inventory[[#This Row],[Total Price GBP]]/USDtoGBP</f>
        <v>21.800376715855606</v>
      </c>
      <c r="Q970" s="33">
        <f>Inventory[[#This Row],[Total Price GBP]]/ CADtoGBP</f>
        <v>27.905735401499069</v>
      </c>
      <c r="R970" s="33">
        <f>Inventory[[#This Row],[Total Price GBP]]/AUDtoGBP</f>
        <v>28.563481945205286</v>
      </c>
      <c r="S970" s="33">
        <f>IFERROR(VLOOKUP(Inventory[[#This Row],[Assigned Item SKU]],skuQuantity[#All],2,FALSE),0)</f>
        <v>0</v>
      </c>
      <c r="T970" s="33" t="str">
        <f>PROPER(Inventory[[#This Row],[METAL]] &amp; " " &amp; Inventory[[#This Row],[Item Type]])</f>
        <v>9K Gold Chain</v>
      </c>
      <c r="U970" s="33">
        <f>Inventory[[#This Row],[Quantity]]*Inventory[[#This Row],[Weight (g)]]</f>
        <v>0</v>
      </c>
      <c r="V970" s="33">
        <f>Inventory[[#This Row],[Total Price GBP]]*Inventory[[#This Row],[Quantity]]</f>
        <v>0</v>
      </c>
      <c r="W970" s="33">
        <f>Inventory[[#This Row],[Total Cost GBP]]/EURtoGBP</f>
        <v>0</v>
      </c>
      <c r="X970" s="33">
        <f>Inventory[[#This Row],[Total Cost GBP]]/USDtoGBP</f>
        <v>0</v>
      </c>
      <c r="Y970" s="33">
        <f>Inventory[[#This Row],[Total Cost GBP]]/CADtoGBP</f>
        <v>0</v>
      </c>
      <c r="Z970" s="33">
        <f>Inventory[[#This Row],[Total Cost GBP]]*AUDtoGBP</f>
        <v>0</v>
      </c>
      <c r="AA970" s="33"/>
      <c r="AB970" s="33"/>
    </row>
    <row r="971" spans="1:28" x14ac:dyDescent="0.25">
      <c r="A971" t="s">
        <v>2420</v>
      </c>
      <c r="C971" t="s">
        <v>113</v>
      </c>
      <c r="E971">
        <v>0.73229999999999995</v>
      </c>
      <c r="F971" t="s">
        <v>1229</v>
      </c>
      <c r="G971" t="s">
        <v>102</v>
      </c>
      <c r="H971">
        <v>17.654414935109376</v>
      </c>
      <c r="I971" t="str">
        <f>IF(Inventory[[#This Row],[METAL]] = "925 Silver",  "7113.11.00"," 7113.19.00")</f>
        <v xml:space="preserve"> 7113.19.00</v>
      </c>
      <c r="J971" t="str">
        <f>IF(Inventory[[#This Row],[METAL]]= "925 Silver", "7113.11.10.00"," 7113.19.10.00")</f>
        <v xml:space="preserve"> 7113.19.10.00</v>
      </c>
      <c r="K971" t="str">
        <f>IF(Inventory[[#This Row],[METAL]] = "925 Silver",  "7113.11.00"," 7113.19.00")</f>
        <v xml:space="preserve"> 7113.19.00</v>
      </c>
      <c r="L971" s="106" t="str">
        <f>PROPER(Inventory[[#This Row],[METAL]] &amp; " " &amp; Inventory[[#This Row],[Item Type]])</f>
        <v>9K Gold Chain</v>
      </c>
      <c r="M971" s="106" t="str">
        <f>IFERROR(VLOOKUP(Inventory[[#This Row],[Short Description]],Map!$G$12:$H$32,2,FALSE), IF(F970 = "925 Silver", "7113.11.10.00", "7113.19.29.00"))</f>
        <v>7113.19.29.00</v>
      </c>
      <c r="N971" s="106" t="str">
        <f>Inventory[[#This Row],[ASIN]] &amp; " " &amp; Inventory[[#This Row],[Short Description]]</f>
        <v xml:space="preserve"> </v>
      </c>
      <c r="O971" s="33">
        <f>Inventory[[#This Row],[Total Price GBP]]/ EURtoGBP</f>
        <v>20.039859625648436</v>
      </c>
      <c r="P971" s="33">
        <f>Inventory[[#This Row],[Total Price GBP]]/USDtoGBP</f>
        <v>24.201269851537837</v>
      </c>
      <c r="Q971" s="33">
        <f>Inventory[[#This Row],[Total Price GBP]]/ CADtoGBP</f>
        <v>30.979016631675933</v>
      </c>
      <c r="R971" s="33">
        <f>Inventory[[#This Row],[Total Price GBP]]/AUDtoGBP</f>
        <v>31.709201334703238</v>
      </c>
      <c r="S971" s="33">
        <f>IFERROR(VLOOKUP(Inventory[[#This Row],[Assigned Item SKU]],skuQuantity[#All],2,FALSE),0)</f>
        <v>0</v>
      </c>
      <c r="T971" s="33" t="str">
        <f>PROPER(Inventory[[#This Row],[METAL]] &amp; " " &amp; Inventory[[#This Row],[Item Type]])</f>
        <v>9K Gold Chain</v>
      </c>
      <c r="U971" s="33">
        <f>Inventory[[#This Row],[Quantity]]*Inventory[[#This Row],[Weight (g)]]</f>
        <v>0</v>
      </c>
      <c r="V971" s="33">
        <f>Inventory[[#This Row],[Total Price GBP]]*Inventory[[#This Row],[Quantity]]</f>
        <v>0</v>
      </c>
      <c r="W971" s="33">
        <f>Inventory[[#This Row],[Total Cost GBP]]/EURtoGBP</f>
        <v>0</v>
      </c>
      <c r="X971" s="33">
        <f>Inventory[[#This Row],[Total Cost GBP]]/USDtoGBP</f>
        <v>0</v>
      </c>
      <c r="Y971" s="33">
        <f>Inventory[[#This Row],[Total Cost GBP]]/CADtoGBP</f>
        <v>0</v>
      </c>
      <c r="Z971" s="33">
        <f>Inventory[[#This Row],[Total Cost GBP]]*AUDtoGBP</f>
        <v>0</v>
      </c>
      <c r="AA971" s="33"/>
      <c r="AB971" s="33"/>
    </row>
    <row r="972" spans="1:28" x14ac:dyDescent="0.25">
      <c r="A972" t="s">
        <v>2421</v>
      </c>
      <c r="C972" t="s">
        <v>113</v>
      </c>
      <c r="E972">
        <v>0.80910000000000004</v>
      </c>
      <c r="F972" t="s">
        <v>1229</v>
      </c>
      <c r="G972" t="s">
        <v>102</v>
      </c>
      <c r="H972">
        <v>19.288781203109369</v>
      </c>
      <c r="I972" t="str">
        <f>IF(Inventory[[#This Row],[METAL]] = "925 Silver",  "7113.11.00"," 7113.19.00")</f>
        <v xml:space="preserve"> 7113.19.00</v>
      </c>
      <c r="J972" t="str">
        <f>IF(Inventory[[#This Row],[METAL]]= "925 Silver", "7113.11.10.00"," 7113.19.10.00")</f>
        <v xml:space="preserve"> 7113.19.10.00</v>
      </c>
      <c r="K972" t="str">
        <f>IF(Inventory[[#This Row],[METAL]] = "925 Silver",  "7113.11.00"," 7113.19.00")</f>
        <v xml:space="preserve"> 7113.19.00</v>
      </c>
      <c r="L972" s="106" t="str">
        <f>PROPER(Inventory[[#This Row],[METAL]] &amp; " " &amp; Inventory[[#This Row],[Item Type]])</f>
        <v>9K Gold Chain</v>
      </c>
      <c r="M972" s="106" t="str">
        <f>IFERROR(VLOOKUP(Inventory[[#This Row],[Short Description]],Map!$G$12:$H$32,2,FALSE), IF(F971 = "925 Silver", "7113.11.10.00", "7113.19.29.00"))</f>
        <v>7113.19.29.00</v>
      </c>
      <c r="N972" s="106" t="str">
        <f>Inventory[[#This Row],[ASIN]] &amp; " " &amp; Inventory[[#This Row],[Short Description]]</f>
        <v xml:space="preserve"> </v>
      </c>
      <c r="O972" s="33">
        <f>Inventory[[#This Row],[Total Price GBP]]/ EURtoGBP</f>
        <v>21.895059625648429</v>
      </c>
      <c r="P972" s="33">
        <f>Inventory[[#This Row],[Total Price GBP]]/USDtoGBP</f>
        <v>26.441714478760122</v>
      </c>
      <c r="Q972" s="33">
        <f>Inventory[[#This Row],[Total Price GBP]]/ CADtoGBP</f>
        <v>33.846914547563919</v>
      </c>
      <c r="R972" s="33">
        <f>Inventory[[#This Row],[Total Price GBP]]/AUDtoGBP</f>
        <v>34.644696463663642</v>
      </c>
      <c r="S972" s="33">
        <f>IFERROR(VLOOKUP(Inventory[[#This Row],[Assigned Item SKU]],skuQuantity[#All],2,FALSE),0)</f>
        <v>0</v>
      </c>
      <c r="T972" s="33" t="str">
        <f>PROPER(Inventory[[#This Row],[METAL]] &amp; " " &amp; Inventory[[#This Row],[Item Type]])</f>
        <v>9K Gold Chain</v>
      </c>
      <c r="U972" s="33">
        <f>Inventory[[#This Row],[Quantity]]*Inventory[[#This Row],[Weight (g)]]</f>
        <v>0</v>
      </c>
      <c r="V972" s="33">
        <f>Inventory[[#This Row],[Total Price GBP]]*Inventory[[#This Row],[Quantity]]</f>
        <v>0</v>
      </c>
      <c r="W972" s="33">
        <f>Inventory[[#This Row],[Total Cost GBP]]/EURtoGBP</f>
        <v>0</v>
      </c>
      <c r="X972" s="33">
        <f>Inventory[[#This Row],[Total Cost GBP]]/USDtoGBP</f>
        <v>0</v>
      </c>
      <c r="Y972" s="33">
        <f>Inventory[[#This Row],[Total Cost GBP]]/CADtoGBP</f>
        <v>0</v>
      </c>
      <c r="Z972" s="33">
        <f>Inventory[[#This Row],[Total Cost GBP]]*AUDtoGBP</f>
        <v>0</v>
      </c>
      <c r="AA972" s="33"/>
      <c r="AB972" s="33"/>
    </row>
    <row r="973" spans="1:28" x14ac:dyDescent="0.25">
      <c r="A973" t="s">
        <v>2422</v>
      </c>
      <c r="C973" t="s">
        <v>113</v>
      </c>
      <c r="E973">
        <v>0.68</v>
      </c>
      <c r="F973" t="s">
        <v>1229</v>
      </c>
      <c r="G973" t="s">
        <v>102</v>
      </c>
      <c r="H973">
        <v>16.541428531249998</v>
      </c>
      <c r="I973" t="str">
        <f>IF(Inventory[[#This Row],[METAL]] = "925 Silver",  "7113.11.00"," 7113.19.00")</f>
        <v xml:space="preserve"> 7113.19.00</v>
      </c>
      <c r="J973" t="str">
        <f>IF(Inventory[[#This Row],[METAL]]= "925 Silver", "7113.11.10.00"," 7113.19.10.00")</f>
        <v xml:space="preserve"> 7113.19.10.00</v>
      </c>
      <c r="K973" t="str">
        <f>IF(Inventory[[#This Row],[METAL]] = "925 Silver",  "7113.11.00"," 7113.19.00")</f>
        <v xml:space="preserve"> 7113.19.00</v>
      </c>
      <c r="L973" s="106" t="str">
        <f>PROPER(Inventory[[#This Row],[METAL]] &amp; " " &amp; Inventory[[#This Row],[Item Type]])</f>
        <v>9K Gold Chain</v>
      </c>
      <c r="M973" s="106" t="str">
        <f>IFERROR(VLOOKUP(Inventory[[#This Row],[Short Description]],Map!$G$12:$H$32,2,FALSE), IF(F972 = "925 Silver", "7113.11.10.00", "7113.19.29.00"))</f>
        <v>7113.19.29.00</v>
      </c>
      <c r="N973" s="106" t="str">
        <f>Inventory[[#This Row],[ASIN]] &amp; " " &amp; Inventory[[#This Row],[Short Description]]</f>
        <v xml:space="preserve"> </v>
      </c>
      <c r="O973" s="33">
        <f>Inventory[[#This Row],[Total Price GBP]]/ EURtoGBP</f>
        <v>18.776487750648435</v>
      </c>
      <c r="P973" s="33">
        <f>Inventory[[#This Row],[Total Price GBP]]/USDtoGBP</f>
        <v>22.675550398364319</v>
      </c>
      <c r="Q973" s="33">
        <f>Inventory[[#This Row],[Total Price GBP]]/ CADtoGBP</f>
        <v>29.026008024892825</v>
      </c>
      <c r="R973" s="33">
        <f>Inventory[[#This Row],[Total Price GBP]]/AUDtoGBP</f>
        <v>29.710159729955453</v>
      </c>
      <c r="S973" s="33">
        <f>IFERROR(VLOOKUP(Inventory[[#This Row],[Assigned Item SKU]],skuQuantity[#All],2,FALSE),0)</f>
        <v>0</v>
      </c>
      <c r="T973" s="33" t="str">
        <f>PROPER(Inventory[[#This Row],[METAL]] &amp; " " &amp; Inventory[[#This Row],[Item Type]])</f>
        <v>9K Gold Chain</v>
      </c>
      <c r="U973" s="33">
        <f>Inventory[[#This Row],[Quantity]]*Inventory[[#This Row],[Weight (g)]]</f>
        <v>0</v>
      </c>
      <c r="V973" s="33">
        <f>Inventory[[#This Row],[Total Price GBP]]*Inventory[[#This Row],[Quantity]]</f>
        <v>0</v>
      </c>
      <c r="W973" s="33">
        <f>Inventory[[#This Row],[Total Cost GBP]]/EURtoGBP</f>
        <v>0</v>
      </c>
      <c r="X973" s="33">
        <f>Inventory[[#This Row],[Total Cost GBP]]/USDtoGBP</f>
        <v>0</v>
      </c>
      <c r="Y973" s="33">
        <f>Inventory[[#This Row],[Total Cost GBP]]/CADtoGBP</f>
        <v>0</v>
      </c>
      <c r="Z973" s="33">
        <f>Inventory[[#This Row],[Total Cost GBP]]*AUDtoGBP</f>
        <v>0</v>
      </c>
      <c r="AA973" s="33"/>
      <c r="AB973" s="33"/>
    </row>
    <row r="974" spans="1:28" x14ac:dyDescent="0.25">
      <c r="A974" t="s">
        <v>2423</v>
      </c>
      <c r="C974" t="s">
        <v>113</v>
      </c>
      <c r="E974">
        <v>0.73</v>
      </c>
      <c r="F974" t="s">
        <v>1229</v>
      </c>
      <c r="G974" t="s">
        <v>102</v>
      </c>
      <c r="H974">
        <v>17.605469070312498</v>
      </c>
      <c r="I974" t="str">
        <f>IF(Inventory[[#This Row],[METAL]] = "925 Silver",  "7113.11.00"," 7113.19.00")</f>
        <v xml:space="preserve"> 7113.19.00</v>
      </c>
      <c r="J974" t="str">
        <f>IF(Inventory[[#This Row],[METAL]]= "925 Silver", "7113.11.10.00"," 7113.19.10.00")</f>
        <v xml:space="preserve"> 7113.19.10.00</v>
      </c>
      <c r="K974" t="str">
        <f>IF(Inventory[[#This Row],[METAL]] = "925 Silver",  "7113.11.00"," 7113.19.00")</f>
        <v xml:space="preserve"> 7113.19.00</v>
      </c>
      <c r="L974" s="106" t="str">
        <f>PROPER(Inventory[[#This Row],[METAL]] &amp; " " &amp; Inventory[[#This Row],[Item Type]])</f>
        <v>9K Gold Chain</v>
      </c>
      <c r="M974" s="106" t="str">
        <f>IFERROR(VLOOKUP(Inventory[[#This Row],[Short Description]],Map!$G$12:$H$32,2,FALSE), IF(F973 = "925 Silver", "7113.11.10.00", "7113.19.29.00"))</f>
        <v>7113.19.29.00</v>
      </c>
      <c r="N974" s="106" t="str">
        <f>Inventory[[#This Row],[ASIN]] &amp; " " &amp; Inventory[[#This Row],[Short Description]]</f>
        <v xml:space="preserve"> </v>
      </c>
      <c r="O974" s="33">
        <f>Inventory[[#This Row],[Total Price GBP]]/ EURtoGBP</f>
        <v>19.984300250648435</v>
      </c>
      <c r="P974" s="33">
        <f>Inventory[[#This Row],[Total Price GBP]]/USDtoGBP</f>
        <v>24.134173202545501</v>
      </c>
      <c r="Q974" s="33">
        <f>Inventory[[#This Row],[Total Price GBP]]/ CADtoGBP</f>
        <v>30.893129063882405</v>
      </c>
      <c r="R974" s="33">
        <f>Inventory[[#This Row],[Total Price GBP]]/AUDtoGBP</f>
        <v>31.621289371205719</v>
      </c>
      <c r="S974" s="33">
        <f>IFERROR(VLOOKUP(Inventory[[#This Row],[Assigned Item SKU]],skuQuantity[#All],2,FALSE),0)</f>
        <v>0</v>
      </c>
      <c r="T974" s="33" t="str">
        <f>PROPER(Inventory[[#This Row],[METAL]] &amp; " " &amp; Inventory[[#This Row],[Item Type]])</f>
        <v>9K Gold Chain</v>
      </c>
      <c r="U974" s="33">
        <f>Inventory[[#This Row],[Quantity]]*Inventory[[#This Row],[Weight (g)]]</f>
        <v>0</v>
      </c>
      <c r="V974" s="33">
        <f>Inventory[[#This Row],[Total Price GBP]]*Inventory[[#This Row],[Quantity]]</f>
        <v>0</v>
      </c>
      <c r="W974" s="33">
        <f>Inventory[[#This Row],[Total Cost GBP]]/EURtoGBP</f>
        <v>0</v>
      </c>
      <c r="X974" s="33">
        <f>Inventory[[#This Row],[Total Cost GBP]]/USDtoGBP</f>
        <v>0</v>
      </c>
      <c r="Y974" s="33">
        <f>Inventory[[#This Row],[Total Cost GBP]]/CADtoGBP</f>
        <v>0</v>
      </c>
      <c r="Z974" s="33">
        <f>Inventory[[#This Row],[Total Cost GBP]]*AUDtoGBP</f>
        <v>0</v>
      </c>
      <c r="AA974" s="33"/>
      <c r="AB974" s="33"/>
    </row>
    <row r="975" spans="1:28" x14ac:dyDescent="0.25">
      <c r="A975" t="s">
        <v>2424</v>
      </c>
      <c r="C975" t="s">
        <v>113</v>
      </c>
      <c r="E975">
        <v>0.84</v>
      </c>
      <c r="F975" t="s">
        <v>1229</v>
      </c>
      <c r="G975" t="s">
        <v>102</v>
      </c>
      <c r="H975">
        <v>19.946358256250001</v>
      </c>
      <c r="I975" t="str">
        <f>IF(Inventory[[#This Row],[METAL]] = "925 Silver",  "7113.11.00"," 7113.19.00")</f>
        <v xml:space="preserve"> 7113.19.00</v>
      </c>
      <c r="J975" t="str">
        <f>IF(Inventory[[#This Row],[METAL]]= "925 Silver", "7113.11.10.00"," 7113.19.10.00")</f>
        <v xml:space="preserve"> 7113.19.10.00</v>
      </c>
      <c r="K975" t="str">
        <f>IF(Inventory[[#This Row],[METAL]] = "925 Silver",  "7113.11.00"," 7113.19.00")</f>
        <v xml:space="preserve"> 7113.19.00</v>
      </c>
      <c r="L975" s="106" t="str">
        <f>PROPER(Inventory[[#This Row],[METAL]] &amp; " " &amp; Inventory[[#This Row],[Item Type]])</f>
        <v>9K Gold Chain</v>
      </c>
      <c r="M975" s="106" t="str">
        <f>IFERROR(VLOOKUP(Inventory[[#This Row],[Short Description]],Map!$G$12:$H$32,2,FALSE), IF(F974 = "925 Silver", "7113.11.10.00", "7113.19.29.00"))</f>
        <v>7113.19.29.00</v>
      </c>
      <c r="N975" s="106" t="str">
        <f>Inventory[[#This Row],[ASIN]] &amp; " " &amp; Inventory[[#This Row],[Short Description]]</f>
        <v xml:space="preserve"> </v>
      </c>
      <c r="O975" s="33">
        <f>Inventory[[#This Row],[Total Price GBP]]/ EURtoGBP</f>
        <v>22.641487750648437</v>
      </c>
      <c r="P975" s="33">
        <f>Inventory[[#This Row],[Total Price GBP]]/USDtoGBP</f>
        <v>27.343143371744098</v>
      </c>
      <c r="Q975" s="33">
        <f>Inventory[[#This Row],[Total Price GBP]]/ CADtoGBP</f>
        <v>35.000795349659491</v>
      </c>
      <c r="R975" s="33">
        <f>Inventory[[#This Row],[Total Price GBP]]/AUDtoGBP</f>
        <v>35.825774581956317</v>
      </c>
      <c r="S975" s="33">
        <f>IFERROR(VLOOKUP(Inventory[[#This Row],[Assigned Item SKU]],skuQuantity[#All],2,FALSE),0)</f>
        <v>0</v>
      </c>
      <c r="T975" s="33" t="str">
        <f>PROPER(Inventory[[#This Row],[METAL]] &amp; " " &amp; Inventory[[#This Row],[Item Type]])</f>
        <v>9K Gold Chain</v>
      </c>
      <c r="U975" s="33">
        <f>Inventory[[#This Row],[Quantity]]*Inventory[[#This Row],[Weight (g)]]</f>
        <v>0</v>
      </c>
      <c r="V975" s="33">
        <f>Inventory[[#This Row],[Total Price GBP]]*Inventory[[#This Row],[Quantity]]</f>
        <v>0</v>
      </c>
      <c r="W975" s="33">
        <f>Inventory[[#This Row],[Total Cost GBP]]/EURtoGBP</f>
        <v>0</v>
      </c>
      <c r="X975" s="33">
        <f>Inventory[[#This Row],[Total Cost GBP]]/USDtoGBP</f>
        <v>0</v>
      </c>
      <c r="Y975" s="33">
        <f>Inventory[[#This Row],[Total Cost GBP]]/CADtoGBP</f>
        <v>0</v>
      </c>
      <c r="Z975" s="33">
        <f>Inventory[[#This Row],[Total Cost GBP]]*AUDtoGBP</f>
        <v>0</v>
      </c>
      <c r="AA975" s="33"/>
      <c r="AB975" s="33"/>
    </row>
    <row r="976" spans="1:28" x14ac:dyDescent="0.25">
      <c r="A976" t="s">
        <v>2425</v>
      </c>
      <c r="C976" t="s">
        <v>113</v>
      </c>
      <c r="E976">
        <v>0</v>
      </c>
      <c r="F976" t="s">
        <v>116</v>
      </c>
      <c r="G976" t="s">
        <v>1413</v>
      </c>
      <c r="H976">
        <v>15.248979759999996</v>
      </c>
      <c r="I976" t="str">
        <f>IF(Inventory[[#This Row],[METAL]] = "925 Silver",  "7113.11.00"," 7113.19.00")</f>
        <v>7113.11.00</v>
      </c>
      <c r="J976" t="str">
        <f>IF(Inventory[[#This Row],[METAL]]= "925 Silver", "7113.11.10.00"," 7113.19.10.00")</f>
        <v>7113.11.10.00</v>
      </c>
      <c r="K976" t="str">
        <f>IF(Inventory[[#This Row],[METAL]] = "925 Silver",  "7113.11.00"," 7113.19.00")</f>
        <v>7113.11.00</v>
      </c>
      <c r="L976" s="106" t="str">
        <f>PROPER(Inventory[[#This Row],[METAL]] &amp; " " &amp; Inventory[[#This Row],[Item Type]])</f>
        <v>925 Silver Bracelet</v>
      </c>
      <c r="M976" s="106" t="str">
        <f>IFERROR(VLOOKUP(Inventory[[#This Row],[Short Description]],Map!$G$12:$H$32,2,FALSE), IF(F975 = "925 Silver", "7113.11.10.00", "7113.19.29.00"))</f>
        <v>7113.19.29.00</v>
      </c>
      <c r="N976" s="106" t="str">
        <f>Inventory[[#This Row],[ASIN]] &amp; " " &amp; Inventory[[#This Row],[Short Description]]</f>
        <v xml:space="preserve"> </v>
      </c>
      <c r="O976" s="33">
        <f>Inventory[[#This Row],[Total Price GBP]]/ EURtoGBP</f>
        <v>17.309404755012963</v>
      </c>
      <c r="P976" s="33">
        <f>Inventory[[#This Row],[Total Price GBP]]/USDtoGBP</f>
        <v>20.903817854562746</v>
      </c>
      <c r="Q976" s="33">
        <f>Inventory[[#This Row],[Total Price GBP]]/ CADtoGBP</f>
        <v>26.758088519924257</v>
      </c>
      <c r="R976" s="33">
        <f>Inventory[[#This Row],[Total Price GBP]]/AUDtoGBP</f>
        <v>27.388784682807664</v>
      </c>
      <c r="S976" s="33">
        <f>IFERROR(VLOOKUP(Inventory[[#This Row],[Assigned Item SKU]],skuQuantity[#All],2,FALSE),0)</f>
        <v>0</v>
      </c>
      <c r="T976" s="33" t="str">
        <f>PROPER(Inventory[[#This Row],[METAL]] &amp; " " &amp; Inventory[[#This Row],[Item Type]])</f>
        <v>925 Silver Bracelet</v>
      </c>
      <c r="U976" s="33">
        <f>Inventory[[#This Row],[Quantity]]*Inventory[[#This Row],[Weight (g)]]</f>
        <v>0</v>
      </c>
      <c r="V976" s="33">
        <f>Inventory[[#This Row],[Total Price GBP]]*Inventory[[#This Row],[Quantity]]</f>
        <v>0</v>
      </c>
      <c r="W976" s="33">
        <f>Inventory[[#This Row],[Total Cost GBP]]/EURtoGBP</f>
        <v>0</v>
      </c>
      <c r="X976" s="33">
        <f>Inventory[[#This Row],[Total Cost GBP]]/USDtoGBP</f>
        <v>0</v>
      </c>
      <c r="Y976" s="33">
        <f>Inventory[[#This Row],[Total Cost GBP]]/CADtoGBP</f>
        <v>0</v>
      </c>
      <c r="Z976" s="33">
        <f>Inventory[[#This Row],[Total Cost GBP]]*AUDtoGBP</f>
        <v>0</v>
      </c>
      <c r="AA976" s="33"/>
      <c r="AB976" s="33"/>
    </row>
    <row r="977" spans="1:28" x14ac:dyDescent="0.25">
      <c r="A977" t="s">
        <v>2426</v>
      </c>
      <c r="C977" t="s">
        <v>113</v>
      </c>
      <c r="E977">
        <v>0</v>
      </c>
      <c r="F977" t="s">
        <v>116</v>
      </c>
      <c r="G977" t="s">
        <v>1413</v>
      </c>
      <c r="H977">
        <v>15.248979759999996</v>
      </c>
      <c r="I977" t="str">
        <f>IF(Inventory[[#This Row],[METAL]] = "925 Silver",  "7113.11.00"," 7113.19.00")</f>
        <v>7113.11.00</v>
      </c>
      <c r="J977" t="str">
        <f>IF(Inventory[[#This Row],[METAL]]= "925 Silver", "7113.11.10.00"," 7113.19.10.00")</f>
        <v>7113.11.10.00</v>
      </c>
      <c r="K977" t="str">
        <f>IF(Inventory[[#This Row],[METAL]] = "925 Silver",  "7113.11.00"," 7113.19.00")</f>
        <v>7113.11.00</v>
      </c>
      <c r="L977" s="106" t="str">
        <f>PROPER(Inventory[[#This Row],[METAL]] &amp; " " &amp; Inventory[[#This Row],[Item Type]])</f>
        <v>925 Silver Bracelet</v>
      </c>
      <c r="M977" s="106" t="str">
        <f>IFERROR(VLOOKUP(Inventory[[#This Row],[Short Description]],Map!$G$12:$H$32,2,FALSE), IF(F976 = "925 Silver", "7113.11.10.00", "7113.19.29.00"))</f>
        <v>7113.11.10.00</v>
      </c>
      <c r="N977" s="106" t="str">
        <f>Inventory[[#This Row],[ASIN]] &amp; " " &amp; Inventory[[#This Row],[Short Description]]</f>
        <v xml:space="preserve"> </v>
      </c>
      <c r="O977" s="33">
        <f>Inventory[[#This Row],[Total Price GBP]]/ EURtoGBP</f>
        <v>17.309404755012963</v>
      </c>
      <c r="P977" s="33">
        <f>Inventory[[#This Row],[Total Price GBP]]/USDtoGBP</f>
        <v>20.903817854562746</v>
      </c>
      <c r="Q977" s="33">
        <f>Inventory[[#This Row],[Total Price GBP]]/ CADtoGBP</f>
        <v>26.758088519924257</v>
      </c>
      <c r="R977" s="33">
        <f>Inventory[[#This Row],[Total Price GBP]]/AUDtoGBP</f>
        <v>27.388784682807664</v>
      </c>
      <c r="S977" s="33">
        <f>IFERROR(VLOOKUP(Inventory[[#This Row],[Assigned Item SKU]],skuQuantity[#All],2,FALSE),0)</f>
        <v>0</v>
      </c>
      <c r="T977" s="33" t="str">
        <f>PROPER(Inventory[[#This Row],[METAL]] &amp; " " &amp; Inventory[[#This Row],[Item Type]])</f>
        <v>925 Silver Bracelet</v>
      </c>
      <c r="U977" s="33">
        <f>Inventory[[#This Row],[Quantity]]*Inventory[[#This Row],[Weight (g)]]</f>
        <v>0</v>
      </c>
      <c r="V977" s="33">
        <f>Inventory[[#This Row],[Total Price GBP]]*Inventory[[#This Row],[Quantity]]</f>
        <v>0</v>
      </c>
      <c r="W977" s="33">
        <f>Inventory[[#This Row],[Total Cost GBP]]/EURtoGBP</f>
        <v>0</v>
      </c>
      <c r="X977" s="33">
        <f>Inventory[[#This Row],[Total Cost GBP]]/USDtoGBP</f>
        <v>0</v>
      </c>
      <c r="Y977" s="33">
        <f>Inventory[[#This Row],[Total Cost GBP]]/CADtoGBP</f>
        <v>0</v>
      </c>
      <c r="Z977" s="33">
        <f>Inventory[[#This Row],[Total Cost GBP]]*AUDtoGBP</f>
        <v>0</v>
      </c>
      <c r="AA977" s="33"/>
      <c r="AB977" s="33"/>
    </row>
    <row r="978" spans="1:28" x14ac:dyDescent="0.25">
      <c r="A978" t="s">
        <v>2427</v>
      </c>
      <c r="C978" t="s">
        <v>113</v>
      </c>
      <c r="E978">
        <v>0</v>
      </c>
      <c r="F978" t="s">
        <v>116</v>
      </c>
      <c r="G978" t="s">
        <v>1413</v>
      </c>
      <c r="H978">
        <v>15.248979759999996</v>
      </c>
      <c r="I978" t="str">
        <f>IF(Inventory[[#This Row],[METAL]] = "925 Silver",  "7113.11.00"," 7113.19.00")</f>
        <v>7113.11.00</v>
      </c>
      <c r="J978" t="str">
        <f>IF(Inventory[[#This Row],[METAL]]= "925 Silver", "7113.11.10.00"," 7113.19.10.00")</f>
        <v>7113.11.10.00</v>
      </c>
      <c r="K978" t="str">
        <f>IF(Inventory[[#This Row],[METAL]] = "925 Silver",  "7113.11.00"," 7113.19.00")</f>
        <v>7113.11.00</v>
      </c>
      <c r="L978" s="106" t="str">
        <f>PROPER(Inventory[[#This Row],[METAL]] &amp; " " &amp; Inventory[[#This Row],[Item Type]])</f>
        <v>925 Silver Bracelet</v>
      </c>
      <c r="M978" s="106" t="str">
        <f>IFERROR(VLOOKUP(Inventory[[#This Row],[Short Description]],Map!$G$12:$H$32,2,FALSE), IF(F977 = "925 Silver", "7113.11.10.00", "7113.19.29.00"))</f>
        <v>7113.11.10.00</v>
      </c>
      <c r="N978" s="106" t="str">
        <f>Inventory[[#This Row],[ASIN]] &amp; " " &amp; Inventory[[#This Row],[Short Description]]</f>
        <v xml:space="preserve"> </v>
      </c>
      <c r="O978" s="33">
        <f>Inventory[[#This Row],[Total Price GBP]]/ EURtoGBP</f>
        <v>17.309404755012963</v>
      </c>
      <c r="P978" s="33">
        <f>Inventory[[#This Row],[Total Price GBP]]/USDtoGBP</f>
        <v>20.903817854562746</v>
      </c>
      <c r="Q978" s="33">
        <f>Inventory[[#This Row],[Total Price GBP]]/ CADtoGBP</f>
        <v>26.758088519924257</v>
      </c>
      <c r="R978" s="33">
        <f>Inventory[[#This Row],[Total Price GBP]]/AUDtoGBP</f>
        <v>27.388784682807664</v>
      </c>
      <c r="S978" s="33">
        <f>IFERROR(VLOOKUP(Inventory[[#This Row],[Assigned Item SKU]],skuQuantity[#All],2,FALSE),0)</f>
        <v>0</v>
      </c>
      <c r="T978" s="33" t="str">
        <f>PROPER(Inventory[[#This Row],[METAL]] &amp; " " &amp; Inventory[[#This Row],[Item Type]])</f>
        <v>925 Silver Bracelet</v>
      </c>
      <c r="U978" s="33">
        <f>Inventory[[#This Row],[Quantity]]*Inventory[[#This Row],[Weight (g)]]</f>
        <v>0</v>
      </c>
      <c r="V978" s="33">
        <f>Inventory[[#This Row],[Total Price GBP]]*Inventory[[#This Row],[Quantity]]</f>
        <v>0</v>
      </c>
      <c r="W978" s="33">
        <f>Inventory[[#This Row],[Total Cost GBP]]/EURtoGBP</f>
        <v>0</v>
      </c>
      <c r="X978" s="33">
        <f>Inventory[[#This Row],[Total Cost GBP]]/USDtoGBP</f>
        <v>0</v>
      </c>
      <c r="Y978" s="33">
        <f>Inventory[[#This Row],[Total Cost GBP]]/CADtoGBP</f>
        <v>0</v>
      </c>
      <c r="Z978" s="33">
        <f>Inventory[[#This Row],[Total Cost GBP]]*AUDtoGBP</f>
        <v>0</v>
      </c>
      <c r="AA978" s="33"/>
      <c r="AB978" s="33"/>
    </row>
    <row r="979" spans="1:28" x14ac:dyDescent="0.25">
      <c r="A979" t="s">
        <v>2428</v>
      </c>
      <c r="C979" t="s">
        <v>113</v>
      </c>
      <c r="E979">
        <v>0</v>
      </c>
      <c r="F979" t="s">
        <v>116</v>
      </c>
      <c r="G979" t="s">
        <v>1413</v>
      </c>
      <c r="H979">
        <v>15.248979759999996</v>
      </c>
      <c r="I979" t="str">
        <f>IF(Inventory[[#This Row],[METAL]] = "925 Silver",  "7113.11.00"," 7113.19.00")</f>
        <v>7113.11.00</v>
      </c>
      <c r="J979" t="str">
        <f>IF(Inventory[[#This Row],[METAL]]= "925 Silver", "7113.11.10.00"," 7113.19.10.00")</f>
        <v>7113.11.10.00</v>
      </c>
      <c r="K979" t="str">
        <f>IF(Inventory[[#This Row],[METAL]] = "925 Silver",  "7113.11.00"," 7113.19.00")</f>
        <v>7113.11.00</v>
      </c>
      <c r="L979" s="106" t="str">
        <f>PROPER(Inventory[[#This Row],[METAL]] &amp; " " &amp; Inventory[[#This Row],[Item Type]])</f>
        <v>925 Silver Bracelet</v>
      </c>
      <c r="M979" s="106" t="str">
        <f>IFERROR(VLOOKUP(Inventory[[#This Row],[Short Description]],Map!$G$12:$H$32,2,FALSE), IF(F978 = "925 Silver", "7113.11.10.00", "7113.19.29.00"))</f>
        <v>7113.11.10.00</v>
      </c>
      <c r="N979" s="106" t="str">
        <f>Inventory[[#This Row],[ASIN]] &amp; " " &amp; Inventory[[#This Row],[Short Description]]</f>
        <v xml:space="preserve"> </v>
      </c>
      <c r="O979" s="33">
        <f>Inventory[[#This Row],[Total Price GBP]]/ EURtoGBP</f>
        <v>17.309404755012963</v>
      </c>
      <c r="P979" s="33">
        <f>Inventory[[#This Row],[Total Price GBP]]/USDtoGBP</f>
        <v>20.903817854562746</v>
      </c>
      <c r="Q979" s="33">
        <f>Inventory[[#This Row],[Total Price GBP]]/ CADtoGBP</f>
        <v>26.758088519924257</v>
      </c>
      <c r="R979" s="33">
        <f>Inventory[[#This Row],[Total Price GBP]]/AUDtoGBP</f>
        <v>27.388784682807664</v>
      </c>
      <c r="S979" s="33">
        <f>IFERROR(VLOOKUP(Inventory[[#This Row],[Assigned Item SKU]],skuQuantity[#All],2,FALSE),0)</f>
        <v>0</v>
      </c>
      <c r="T979" s="33" t="str">
        <f>PROPER(Inventory[[#This Row],[METAL]] &amp; " " &amp; Inventory[[#This Row],[Item Type]])</f>
        <v>925 Silver Bracelet</v>
      </c>
      <c r="U979" s="33">
        <f>Inventory[[#This Row],[Quantity]]*Inventory[[#This Row],[Weight (g)]]</f>
        <v>0</v>
      </c>
      <c r="V979" s="33">
        <f>Inventory[[#This Row],[Total Price GBP]]*Inventory[[#This Row],[Quantity]]</f>
        <v>0</v>
      </c>
      <c r="W979" s="33">
        <f>Inventory[[#This Row],[Total Cost GBP]]/EURtoGBP</f>
        <v>0</v>
      </c>
      <c r="X979" s="33">
        <f>Inventory[[#This Row],[Total Cost GBP]]/USDtoGBP</f>
        <v>0</v>
      </c>
      <c r="Y979" s="33">
        <f>Inventory[[#This Row],[Total Cost GBP]]/CADtoGBP</f>
        <v>0</v>
      </c>
      <c r="Z979" s="33">
        <f>Inventory[[#This Row],[Total Cost GBP]]*AUDtoGBP</f>
        <v>0</v>
      </c>
      <c r="AA979" s="33"/>
      <c r="AB979" s="33"/>
    </row>
    <row r="980" spans="1:28" x14ac:dyDescent="0.25">
      <c r="A980" t="s">
        <v>2429</v>
      </c>
      <c r="C980" t="s">
        <v>113</v>
      </c>
      <c r="E980">
        <v>0</v>
      </c>
      <c r="F980" t="s">
        <v>116</v>
      </c>
      <c r="G980" t="s">
        <v>3195</v>
      </c>
      <c r="H980">
        <v>7.440106000000001</v>
      </c>
      <c r="I980" t="str">
        <f>IF(Inventory[[#This Row],[METAL]] = "925 Silver",  "7113.11.00"," 7113.19.00")</f>
        <v>7113.11.00</v>
      </c>
      <c r="J980" t="str">
        <f>IF(Inventory[[#This Row],[METAL]]= "925 Silver", "7113.11.10.00"," 7113.19.10.00")</f>
        <v>7113.11.10.00</v>
      </c>
      <c r="K980" t="str">
        <f>IF(Inventory[[#This Row],[METAL]] = "925 Silver",  "7113.11.00"," 7113.19.00")</f>
        <v>7113.11.00</v>
      </c>
      <c r="L980" s="106" t="str">
        <f>PROPER(Inventory[[#This Row],[METAL]] &amp; " " &amp; Inventory[[#This Row],[Item Type]])</f>
        <v>925 Silver Ring</v>
      </c>
      <c r="M980" s="106" t="str">
        <f>IFERROR(VLOOKUP(Inventory[[#This Row],[Short Description]],Map!$G$12:$H$32,2,FALSE), IF(F979 = "925 Silver", "7113.11.10.00", "7113.19.29.00"))</f>
        <v>7113.11.10.00</v>
      </c>
      <c r="N980" s="106" t="str">
        <f>Inventory[[#This Row],[ASIN]] &amp; " " &amp; Inventory[[#This Row],[Short Description]]</f>
        <v xml:space="preserve"> </v>
      </c>
      <c r="O980" s="33">
        <f>Inventory[[#This Row],[Total Price GBP]]/ EURtoGBP</f>
        <v>8.4454047550129694</v>
      </c>
      <c r="P980" s="33">
        <f>Inventory[[#This Row],[Total Price GBP]]/USDtoGBP</f>
        <v>10.199149260503674</v>
      </c>
      <c r="Q980" s="33">
        <f>Inventory[[#This Row],[Total Price GBP]]/ CADtoGBP</f>
        <v>13.055497356474927</v>
      </c>
      <c r="R980" s="33">
        <f>Inventory[[#This Row],[Total Price GBP]]/AUDtoGBP</f>
        <v>13.363219340469863</v>
      </c>
      <c r="S980" s="33">
        <f>IFERROR(VLOOKUP(Inventory[[#This Row],[Assigned Item SKU]],skuQuantity[#All],2,FALSE),0)</f>
        <v>0</v>
      </c>
      <c r="T980" s="33" t="str">
        <f>PROPER(Inventory[[#This Row],[METAL]] &amp; " " &amp; Inventory[[#This Row],[Item Type]])</f>
        <v>925 Silver Ring</v>
      </c>
      <c r="U980" s="33">
        <f>Inventory[[#This Row],[Quantity]]*Inventory[[#This Row],[Weight (g)]]</f>
        <v>0</v>
      </c>
      <c r="V980" s="33">
        <f>Inventory[[#This Row],[Total Price GBP]]*Inventory[[#This Row],[Quantity]]</f>
        <v>0</v>
      </c>
      <c r="W980" s="33">
        <f>Inventory[[#This Row],[Total Cost GBP]]/EURtoGBP</f>
        <v>0</v>
      </c>
      <c r="X980" s="33">
        <f>Inventory[[#This Row],[Total Cost GBP]]/USDtoGBP</f>
        <v>0</v>
      </c>
      <c r="Y980" s="33">
        <f>Inventory[[#This Row],[Total Cost GBP]]/CADtoGBP</f>
        <v>0</v>
      </c>
      <c r="Z980" s="33">
        <f>Inventory[[#This Row],[Total Cost GBP]]*AUDtoGBP</f>
        <v>0</v>
      </c>
      <c r="AA980" s="33"/>
      <c r="AB980" s="33"/>
    </row>
    <row r="981" spans="1:28" x14ac:dyDescent="0.25">
      <c r="A981" t="s">
        <v>2430</v>
      </c>
      <c r="C981" t="s">
        <v>113</v>
      </c>
      <c r="E981">
        <v>0</v>
      </c>
      <c r="F981" t="s">
        <v>116</v>
      </c>
      <c r="G981" t="s">
        <v>3195</v>
      </c>
      <c r="H981">
        <v>7.440106000000001</v>
      </c>
      <c r="I981" t="str">
        <f>IF(Inventory[[#This Row],[METAL]] = "925 Silver",  "7113.11.00"," 7113.19.00")</f>
        <v>7113.11.00</v>
      </c>
      <c r="J981" t="str">
        <f>IF(Inventory[[#This Row],[METAL]]= "925 Silver", "7113.11.10.00"," 7113.19.10.00")</f>
        <v>7113.11.10.00</v>
      </c>
      <c r="K981" t="str">
        <f>IF(Inventory[[#This Row],[METAL]] = "925 Silver",  "7113.11.00"," 7113.19.00")</f>
        <v>7113.11.00</v>
      </c>
      <c r="L981" s="106" t="str">
        <f>PROPER(Inventory[[#This Row],[METAL]] &amp; " " &amp; Inventory[[#This Row],[Item Type]])</f>
        <v>925 Silver Ring</v>
      </c>
      <c r="M981" s="106" t="str">
        <f>IFERROR(VLOOKUP(Inventory[[#This Row],[Short Description]],Map!$G$12:$H$32,2,FALSE), IF(F980 = "925 Silver", "7113.11.10.00", "7113.19.29.00"))</f>
        <v>7113.11.10.00</v>
      </c>
      <c r="N981" s="106" t="str">
        <f>Inventory[[#This Row],[ASIN]] &amp; " " &amp; Inventory[[#This Row],[Short Description]]</f>
        <v xml:space="preserve"> </v>
      </c>
      <c r="O981" s="33">
        <f>Inventory[[#This Row],[Total Price GBP]]/ EURtoGBP</f>
        <v>8.4454047550129694</v>
      </c>
      <c r="P981" s="33">
        <f>Inventory[[#This Row],[Total Price GBP]]/USDtoGBP</f>
        <v>10.199149260503674</v>
      </c>
      <c r="Q981" s="33">
        <f>Inventory[[#This Row],[Total Price GBP]]/ CADtoGBP</f>
        <v>13.055497356474927</v>
      </c>
      <c r="R981" s="33">
        <f>Inventory[[#This Row],[Total Price GBP]]/AUDtoGBP</f>
        <v>13.363219340469863</v>
      </c>
      <c r="S981" s="33">
        <f>IFERROR(VLOOKUP(Inventory[[#This Row],[Assigned Item SKU]],skuQuantity[#All],2,FALSE),0)</f>
        <v>0</v>
      </c>
      <c r="T981" s="33" t="str">
        <f>PROPER(Inventory[[#This Row],[METAL]] &amp; " " &amp; Inventory[[#This Row],[Item Type]])</f>
        <v>925 Silver Ring</v>
      </c>
      <c r="U981" s="33">
        <f>Inventory[[#This Row],[Quantity]]*Inventory[[#This Row],[Weight (g)]]</f>
        <v>0</v>
      </c>
      <c r="V981" s="33">
        <f>Inventory[[#This Row],[Total Price GBP]]*Inventory[[#This Row],[Quantity]]</f>
        <v>0</v>
      </c>
      <c r="W981" s="33">
        <f>Inventory[[#This Row],[Total Cost GBP]]/EURtoGBP</f>
        <v>0</v>
      </c>
      <c r="X981" s="33">
        <f>Inventory[[#This Row],[Total Cost GBP]]/USDtoGBP</f>
        <v>0</v>
      </c>
      <c r="Y981" s="33">
        <f>Inventory[[#This Row],[Total Cost GBP]]/CADtoGBP</f>
        <v>0</v>
      </c>
      <c r="Z981" s="33">
        <f>Inventory[[#This Row],[Total Cost GBP]]*AUDtoGBP</f>
        <v>0</v>
      </c>
      <c r="AA981" s="33"/>
      <c r="AB981" s="33"/>
    </row>
    <row r="982" spans="1:28" x14ac:dyDescent="0.25">
      <c r="A982" t="s">
        <v>2431</v>
      </c>
      <c r="C982" t="s">
        <v>113</v>
      </c>
      <c r="E982">
        <v>0</v>
      </c>
      <c r="F982" t="s">
        <v>116</v>
      </c>
      <c r="G982" t="s">
        <v>3195</v>
      </c>
      <c r="H982">
        <v>7.440106000000001</v>
      </c>
      <c r="I982" t="str">
        <f>IF(Inventory[[#This Row],[METAL]] = "925 Silver",  "7113.11.00"," 7113.19.00")</f>
        <v>7113.11.00</v>
      </c>
      <c r="J982" t="str">
        <f>IF(Inventory[[#This Row],[METAL]]= "925 Silver", "7113.11.10.00"," 7113.19.10.00")</f>
        <v>7113.11.10.00</v>
      </c>
      <c r="K982" t="str">
        <f>IF(Inventory[[#This Row],[METAL]] = "925 Silver",  "7113.11.00"," 7113.19.00")</f>
        <v>7113.11.00</v>
      </c>
      <c r="L982" s="106" t="str">
        <f>PROPER(Inventory[[#This Row],[METAL]] &amp; " " &amp; Inventory[[#This Row],[Item Type]])</f>
        <v>925 Silver Ring</v>
      </c>
      <c r="M982" s="106" t="str">
        <f>IFERROR(VLOOKUP(Inventory[[#This Row],[Short Description]],Map!$G$12:$H$32,2,FALSE), IF(F981 = "925 Silver", "7113.11.10.00", "7113.19.29.00"))</f>
        <v>7113.11.10.00</v>
      </c>
      <c r="N982" s="106" t="str">
        <f>Inventory[[#This Row],[ASIN]] &amp; " " &amp; Inventory[[#This Row],[Short Description]]</f>
        <v xml:space="preserve"> </v>
      </c>
      <c r="O982" s="33">
        <f>Inventory[[#This Row],[Total Price GBP]]/ EURtoGBP</f>
        <v>8.4454047550129694</v>
      </c>
      <c r="P982" s="33">
        <f>Inventory[[#This Row],[Total Price GBP]]/USDtoGBP</f>
        <v>10.199149260503674</v>
      </c>
      <c r="Q982" s="33">
        <f>Inventory[[#This Row],[Total Price GBP]]/ CADtoGBP</f>
        <v>13.055497356474927</v>
      </c>
      <c r="R982" s="33">
        <f>Inventory[[#This Row],[Total Price GBP]]/AUDtoGBP</f>
        <v>13.363219340469863</v>
      </c>
      <c r="S982" s="33">
        <f>IFERROR(VLOOKUP(Inventory[[#This Row],[Assigned Item SKU]],skuQuantity[#All],2,FALSE),0)</f>
        <v>0</v>
      </c>
      <c r="T982" s="33" t="str">
        <f>PROPER(Inventory[[#This Row],[METAL]] &amp; " " &amp; Inventory[[#This Row],[Item Type]])</f>
        <v>925 Silver Ring</v>
      </c>
      <c r="U982" s="33">
        <f>Inventory[[#This Row],[Quantity]]*Inventory[[#This Row],[Weight (g)]]</f>
        <v>0</v>
      </c>
      <c r="V982" s="33">
        <f>Inventory[[#This Row],[Total Price GBP]]*Inventory[[#This Row],[Quantity]]</f>
        <v>0</v>
      </c>
      <c r="W982" s="33">
        <f>Inventory[[#This Row],[Total Cost GBP]]/EURtoGBP</f>
        <v>0</v>
      </c>
      <c r="X982" s="33">
        <f>Inventory[[#This Row],[Total Cost GBP]]/USDtoGBP</f>
        <v>0</v>
      </c>
      <c r="Y982" s="33">
        <f>Inventory[[#This Row],[Total Cost GBP]]/CADtoGBP</f>
        <v>0</v>
      </c>
      <c r="Z982" s="33">
        <f>Inventory[[#This Row],[Total Cost GBP]]*AUDtoGBP</f>
        <v>0</v>
      </c>
      <c r="AA982" s="33"/>
      <c r="AB982" s="33"/>
    </row>
    <row r="983" spans="1:28" x14ac:dyDescent="0.25">
      <c r="A983" t="s">
        <v>2432</v>
      </c>
      <c r="C983" t="s">
        <v>113</v>
      </c>
      <c r="E983">
        <v>2</v>
      </c>
      <c r="F983" t="s">
        <v>116</v>
      </c>
      <c r="G983" t="s">
        <v>3295</v>
      </c>
      <c r="H983">
        <v>15.100683899999996</v>
      </c>
      <c r="I983" t="str">
        <f>IF(Inventory[[#This Row],[METAL]] = "925 Silver",  "7113.11.00"," 7113.19.00")</f>
        <v>7113.11.00</v>
      </c>
      <c r="J983" t="str">
        <f>IF(Inventory[[#This Row],[METAL]]= "925 Silver", "7113.11.10.00"," 7113.19.10.00")</f>
        <v>7113.11.10.00</v>
      </c>
      <c r="K983" t="str">
        <f>IF(Inventory[[#This Row],[METAL]] = "925 Silver",  "7113.11.00"," 7113.19.00")</f>
        <v>7113.11.00</v>
      </c>
      <c r="L983" s="106" t="str">
        <f>PROPER(Inventory[[#This Row],[METAL]] &amp; " " &amp; Inventory[[#This Row],[Item Type]])</f>
        <v>925 Silver Chain With Pendants</v>
      </c>
      <c r="M983" s="106" t="str">
        <f>IFERROR(VLOOKUP(Inventory[[#This Row],[Short Description]],Map!$G$12:$H$32,2,FALSE), IF(F982 = "925 Silver", "7113.11.10.00", "7113.19.29.00"))</f>
        <v>7113.11.10.00</v>
      </c>
      <c r="N983" s="106" t="str">
        <f>Inventory[[#This Row],[ASIN]] &amp; " " &amp; Inventory[[#This Row],[Short Description]]</f>
        <v xml:space="preserve"> </v>
      </c>
      <c r="O983" s="33">
        <f>Inventory[[#This Row],[Total Price GBP]]/ EURtoGBP</f>
        <v>17.141071325194527</v>
      </c>
      <c r="P983" s="33">
        <f>Inventory[[#This Row],[Total Price GBP]]/USDtoGBP</f>
        <v>20.700528867704932</v>
      </c>
      <c r="Q983" s="33">
        <f>Inventory[[#This Row],[Total Price GBP]]/ CADtoGBP</f>
        <v>26.497866930580479</v>
      </c>
      <c r="R983" s="33">
        <f>Inventory[[#This Row],[Total Price GBP]]/AUDtoGBP</f>
        <v>27.12242959264314</v>
      </c>
      <c r="S983" s="33">
        <f>IFERROR(VLOOKUP(Inventory[[#This Row],[Assigned Item SKU]],skuQuantity[#All],2,FALSE),0)</f>
        <v>0</v>
      </c>
      <c r="T983" s="33" t="str">
        <f>PROPER(Inventory[[#This Row],[METAL]] &amp; " " &amp; Inventory[[#This Row],[Item Type]])</f>
        <v>925 Silver Chain With Pendants</v>
      </c>
      <c r="U983" s="33">
        <f>Inventory[[#This Row],[Quantity]]*Inventory[[#This Row],[Weight (g)]]</f>
        <v>0</v>
      </c>
      <c r="V983" s="33">
        <f>Inventory[[#This Row],[Total Price GBP]]*Inventory[[#This Row],[Quantity]]</f>
        <v>0</v>
      </c>
      <c r="W983" s="33">
        <f>Inventory[[#This Row],[Total Cost GBP]]/EURtoGBP</f>
        <v>0</v>
      </c>
      <c r="X983" s="33">
        <f>Inventory[[#This Row],[Total Cost GBP]]/USDtoGBP</f>
        <v>0</v>
      </c>
      <c r="Y983" s="33">
        <f>Inventory[[#This Row],[Total Cost GBP]]/CADtoGBP</f>
        <v>0</v>
      </c>
      <c r="Z983" s="33">
        <f>Inventory[[#This Row],[Total Cost GBP]]*AUDtoGBP</f>
        <v>0</v>
      </c>
      <c r="AA983" s="33"/>
      <c r="AB983" s="33"/>
    </row>
    <row r="984" spans="1:28" x14ac:dyDescent="0.25">
      <c r="A984" t="s">
        <v>2433</v>
      </c>
      <c r="C984" t="s">
        <v>113</v>
      </c>
      <c r="E984">
        <v>2</v>
      </c>
      <c r="F984" t="s">
        <v>116</v>
      </c>
      <c r="G984" t="s">
        <v>3295</v>
      </c>
      <c r="H984">
        <v>17.761198199999999</v>
      </c>
      <c r="I984" t="str">
        <f>IF(Inventory[[#This Row],[METAL]] = "925 Silver",  "7113.11.00"," 7113.19.00")</f>
        <v>7113.11.00</v>
      </c>
      <c r="J984" t="str">
        <f>IF(Inventory[[#This Row],[METAL]]= "925 Silver", "7113.11.10.00"," 7113.19.10.00")</f>
        <v>7113.11.10.00</v>
      </c>
      <c r="K984" t="str">
        <f>IF(Inventory[[#This Row],[METAL]] = "925 Silver",  "7113.11.00"," 7113.19.00")</f>
        <v>7113.11.00</v>
      </c>
      <c r="L984" s="106" t="str">
        <f>PROPER(Inventory[[#This Row],[METAL]] &amp; " " &amp; Inventory[[#This Row],[Item Type]])</f>
        <v>925 Silver Chain With Pendants</v>
      </c>
      <c r="M984" s="106" t="str">
        <f>IFERROR(VLOOKUP(Inventory[[#This Row],[Short Description]],Map!$G$12:$H$32,2,FALSE), IF(F983 = "925 Silver", "7113.11.10.00", "7113.19.29.00"))</f>
        <v>7113.11.10.00</v>
      </c>
      <c r="N984" s="106" t="str">
        <f>Inventory[[#This Row],[ASIN]] &amp; " " &amp; Inventory[[#This Row],[Short Description]]</f>
        <v xml:space="preserve"> </v>
      </c>
      <c r="O984" s="33">
        <f>Inventory[[#This Row],[Total Price GBP]]/ EURtoGBP</f>
        <v>20.161071325194531</v>
      </c>
      <c r="P984" s="33">
        <f>Inventory[[#This Row],[Total Price GBP]]/USDtoGBP</f>
        <v>24.347651967215135</v>
      </c>
      <c r="Q984" s="33">
        <f>Inventory[[#This Row],[Total Price GBP]]/ CADtoGBP</f>
        <v>31.166394154589621</v>
      </c>
      <c r="R984" s="33">
        <f>Inventory[[#This Row],[Total Price GBP]]/AUDtoGBP</f>
        <v>31.90099540196853</v>
      </c>
      <c r="S984" s="33">
        <f>IFERROR(VLOOKUP(Inventory[[#This Row],[Assigned Item SKU]],skuQuantity[#All],2,FALSE),0)</f>
        <v>0</v>
      </c>
      <c r="T984" s="33" t="str">
        <f>PROPER(Inventory[[#This Row],[METAL]] &amp; " " &amp; Inventory[[#This Row],[Item Type]])</f>
        <v>925 Silver Chain With Pendants</v>
      </c>
      <c r="U984" s="33">
        <f>Inventory[[#This Row],[Quantity]]*Inventory[[#This Row],[Weight (g)]]</f>
        <v>0</v>
      </c>
      <c r="V984" s="33">
        <f>Inventory[[#This Row],[Total Price GBP]]*Inventory[[#This Row],[Quantity]]</f>
        <v>0</v>
      </c>
      <c r="W984" s="33">
        <f>Inventory[[#This Row],[Total Cost GBP]]/EURtoGBP</f>
        <v>0</v>
      </c>
      <c r="X984" s="33">
        <f>Inventory[[#This Row],[Total Cost GBP]]/USDtoGBP</f>
        <v>0</v>
      </c>
      <c r="Y984" s="33">
        <f>Inventory[[#This Row],[Total Cost GBP]]/CADtoGBP</f>
        <v>0</v>
      </c>
      <c r="Z984" s="33">
        <f>Inventory[[#This Row],[Total Cost GBP]]*AUDtoGBP</f>
        <v>0</v>
      </c>
      <c r="AA984" s="33"/>
      <c r="AB984" s="33"/>
    </row>
    <row r="985" spans="1:28" x14ac:dyDescent="0.25">
      <c r="A985" t="s">
        <v>2434</v>
      </c>
      <c r="C985" t="s">
        <v>113</v>
      </c>
      <c r="E985">
        <v>1.6</v>
      </c>
      <c r="F985" t="s">
        <v>116</v>
      </c>
      <c r="G985" t="s">
        <v>3295</v>
      </c>
      <c r="H985">
        <v>12.214642559999998</v>
      </c>
      <c r="I985" t="str">
        <f>IF(Inventory[[#This Row],[METAL]] = "925 Silver",  "7113.11.00"," 7113.19.00")</f>
        <v>7113.11.00</v>
      </c>
      <c r="J985" t="str">
        <f>IF(Inventory[[#This Row],[METAL]]= "925 Silver", "7113.11.10.00"," 7113.19.10.00")</f>
        <v>7113.11.10.00</v>
      </c>
      <c r="K985" t="str">
        <f>IF(Inventory[[#This Row],[METAL]] = "925 Silver",  "7113.11.00"," 7113.19.00")</f>
        <v>7113.11.00</v>
      </c>
      <c r="L985" s="106" t="str">
        <f>PROPER(Inventory[[#This Row],[METAL]] &amp; " " &amp; Inventory[[#This Row],[Item Type]])</f>
        <v>925 Silver Chain With Pendants</v>
      </c>
      <c r="M985" s="106" t="str">
        <f>IFERROR(VLOOKUP(Inventory[[#This Row],[Short Description]],Map!$G$12:$H$32,2,FALSE), IF(F984 = "925 Silver", "7113.11.10.00", "7113.19.29.00"))</f>
        <v>7113.11.10.00</v>
      </c>
      <c r="N985" s="106" t="str">
        <f>Inventory[[#This Row],[ASIN]] &amp; " " &amp; Inventory[[#This Row],[Short Description]]</f>
        <v xml:space="preserve"> </v>
      </c>
      <c r="O985" s="33">
        <f>Inventory[[#This Row],[Total Price GBP]]/ EURtoGBP</f>
        <v>13.865071325194529</v>
      </c>
      <c r="P985" s="33">
        <f>Inventory[[#This Row],[Total Price GBP]]/USDtoGBP</f>
        <v>16.744245664395191</v>
      </c>
      <c r="Q985" s="33">
        <f>Inventory[[#This Row],[Total Price GBP]]/ CADtoGBP</f>
        <v>21.433597001489776</v>
      </c>
      <c r="R985" s="33">
        <f>Inventory[[#This Row],[Total Price GBP]]/AUDtoGBP</f>
        <v>21.938793304116668</v>
      </c>
      <c r="S985" s="33">
        <f>IFERROR(VLOOKUP(Inventory[[#This Row],[Assigned Item SKU]],skuQuantity[#All],2,FALSE),0)</f>
        <v>0</v>
      </c>
      <c r="T985" s="33" t="str">
        <f>PROPER(Inventory[[#This Row],[METAL]] &amp; " " &amp; Inventory[[#This Row],[Item Type]])</f>
        <v>925 Silver Chain With Pendants</v>
      </c>
      <c r="U985" s="33">
        <f>Inventory[[#This Row],[Quantity]]*Inventory[[#This Row],[Weight (g)]]</f>
        <v>0</v>
      </c>
      <c r="V985" s="33">
        <f>Inventory[[#This Row],[Total Price GBP]]*Inventory[[#This Row],[Quantity]]</f>
        <v>0</v>
      </c>
      <c r="W985" s="33">
        <f>Inventory[[#This Row],[Total Cost GBP]]/EURtoGBP</f>
        <v>0</v>
      </c>
      <c r="X985" s="33">
        <f>Inventory[[#This Row],[Total Cost GBP]]/USDtoGBP</f>
        <v>0</v>
      </c>
      <c r="Y985" s="33">
        <f>Inventory[[#This Row],[Total Cost GBP]]/CADtoGBP</f>
        <v>0</v>
      </c>
      <c r="Z985" s="33">
        <f>Inventory[[#This Row],[Total Cost GBP]]*AUDtoGBP</f>
        <v>0</v>
      </c>
      <c r="AA985" s="33"/>
      <c r="AB985" s="33"/>
    </row>
    <row r="986" spans="1:28" x14ac:dyDescent="0.25">
      <c r="A986" t="s">
        <v>2435</v>
      </c>
      <c r="C986" t="s">
        <v>113</v>
      </c>
      <c r="E986">
        <v>1.6</v>
      </c>
      <c r="F986" t="s">
        <v>116</v>
      </c>
      <c r="G986" t="s">
        <v>3295</v>
      </c>
      <c r="H986">
        <v>14.343054</v>
      </c>
      <c r="I986" t="str">
        <f>IF(Inventory[[#This Row],[METAL]] = "925 Silver",  "7113.11.00"," 7113.19.00")</f>
        <v>7113.11.00</v>
      </c>
      <c r="J986" t="str">
        <f>IF(Inventory[[#This Row],[METAL]]= "925 Silver", "7113.11.10.00"," 7113.19.10.00")</f>
        <v>7113.11.10.00</v>
      </c>
      <c r="K986" t="str">
        <f>IF(Inventory[[#This Row],[METAL]] = "925 Silver",  "7113.11.00"," 7113.19.00")</f>
        <v>7113.11.00</v>
      </c>
      <c r="L986" s="106" t="str">
        <f>PROPER(Inventory[[#This Row],[METAL]] &amp; " " &amp; Inventory[[#This Row],[Item Type]])</f>
        <v>925 Silver Chain With Pendants</v>
      </c>
      <c r="M986" s="106" t="str">
        <f>IFERROR(VLOOKUP(Inventory[[#This Row],[Short Description]],Map!$G$12:$H$32,2,FALSE), IF(F985 = "925 Silver", "7113.11.10.00", "7113.19.29.00"))</f>
        <v>7113.11.10.00</v>
      </c>
      <c r="N986" s="106" t="str">
        <f>Inventory[[#This Row],[ASIN]] &amp; " " &amp; Inventory[[#This Row],[Short Description]]</f>
        <v xml:space="preserve"> </v>
      </c>
      <c r="O986" s="33">
        <f>Inventory[[#This Row],[Total Price GBP]]/ EURtoGBP</f>
        <v>16.281071325194532</v>
      </c>
      <c r="P986" s="33">
        <f>Inventory[[#This Row],[Total Price GBP]]/USDtoGBP</f>
        <v>19.661944144003357</v>
      </c>
      <c r="Q986" s="33">
        <f>Inventory[[#This Row],[Total Price GBP]]/ CADtoGBP</f>
        <v>25.168418780697088</v>
      </c>
      <c r="R986" s="33">
        <f>Inventory[[#This Row],[Total Price GBP]]/AUDtoGBP</f>
        <v>25.76164595157698</v>
      </c>
      <c r="S986" s="33">
        <f>IFERROR(VLOOKUP(Inventory[[#This Row],[Assigned Item SKU]],skuQuantity[#All],2,FALSE),0)</f>
        <v>0</v>
      </c>
      <c r="T986" s="33" t="str">
        <f>PROPER(Inventory[[#This Row],[METAL]] &amp; " " &amp; Inventory[[#This Row],[Item Type]])</f>
        <v>925 Silver Chain With Pendants</v>
      </c>
      <c r="U986" s="33">
        <f>Inventory[[#This Row],[Quantity]]*Inventory[[#This Row],[Weight (g)]]</f>
        <v>0</v>
      </c>
      <c r="V986" s="33">
        <f>Inventory[[#This Row],[Total Price GBP]]*Inventory[[#This Row],[Quantity]]</f>
        <v>0</v>
      </c>
      <c r="W986" s="33">
        <f>Inventory[[#This Row],[Total Cost GBP]]/EURtoGBP</f>
        <v>0</v>
      </c>
      <c r="X986" s="33">
        <f>Inventory[[#This Row],[Total Cost GBP]]/USDtoGBP</f>
        <v>0</v>
      </c>
      <c r="Y986" s="33">
        <f>Inventory[[#This Row],[Total Cost GBP]]/CADtoGBP</f>
        <v>0</v>
      </c>
      <c r="Z986" s="33">
        <f>Inventory[[#This Row],[Total Cost GBP]]*AUDtoGBP</f>
        <v>0</v>
      </c>
      <c r="AA986" s="33"/>
      <c r="AB986" s="33"/>
    </row>
    <row r="987" spans="1:28" x14ac:dyDescent="0.25">
      <c r="A987" t="s">
        <v>2436</v>
      </c>
      <c r="C987" t="s">
        <v>113</v>
      </c>
      <c r="E987">
        <v>3.8</v>
      </c>
      <c r="F987" t="s">
        <v>116</v>
      </c>
      <c r="G987" t="s">
        <v>1413</v>
      </c>
      <c r="H987">
        <v>22.865509410000001</v>
      </c>
      <c r="I987" t="str">
        <f>IF(Inventory[[#This Row],[METAL]] = "925 Silver",  "7113.11.00"," 7113.19.00")</f>
        <v>7113.11.00</v>
      </c>
      <c r="J987" t="str">
        <f>IF(Inventory[[#This Row],[METAL]]= "925 Silver", "7113.11.10.00"," 7113.19.10.00")</f>
        <v>7113.11.10.00</v>
      </c>
      <c r="K987" t="str">
        <f>IF(Inventory[[#This Row],[METAL]] = "925 Silver",  "7113.11.00"," 7113.19.00")</f>
        <v>7113.11.00</v>
      </c>
      <c r="L987" s="106" t="str">
        <f>PROPER(Inventory[[#This Row],[METAL]] &amp; " " &amp; Inventory[[#This Row],[Item Type]])</f>
        <v>925 Silver Bracelet</v>
      </c>
      <c r="M987" s="106" t="str">
        <f>IFERROR(VLOOKUP(Inventory[[#This Row],[Short Description]],Map!$G$12:$H$32,2,FALSE), IF(F986 = "925 Silver", "7113.11.10.00", "7113.19.29.00"))</f>
        <v>7113.11.10.00</v>
      </c>
      <c r="N987" s="106" t="str">
        <f>Inventory[[#This Row],[ASIN]] &amp; " " &amp; Inventory[[#This Row],[Short Description]]</f>
        <v xml:space="preserve"> </v>
      </c>
      <c r="O987" s="33">
        <f>Inventory[[#This Row],[Total Price GBP]]/ EURtoGBP</f>
        <v>25.955071325194531</v>
      </c>
      <c r="P987" s="33">
        <f>Inventory[[#This Row],[Total Price GBP]]/USDtoGBP</f>
        <v>31.344814628990672</v>
      </c>
      <c r="Q987" s="33">
        <f>Inventory[[#This Row],[Total Price GBP]]/ CADtoGBP</f>
        <v>40.123164596943582</v>
      </c>
      <c r="R987" s="33">
        <f>Inventory[[#This Row],[Total Price GBP]]/AUDtoGBP</f>
        <v>41.068879607012001</v>
      </c>
      <c r="S987" s="33">
        <f>IFERROR(VLOOKUP(Inventory[[#This Row],[Assigned Item SKU]],skuQuantity[#All],2,FALSE),0)</f>
        <v>0</v>
      </c>
      <c r="T987" s="33" t="str">
        <f>PROPER(Inventory[[#This Row],[METAL]] &amp; " " &amp; Inventory[[#This Row],[Item Type]])</f>
        <v>925 Silver Bracelet</v>
      </c>
      <c r="U987" s="33">
        <f>Inventory[[#This Row],[Quantity]]*Inventory[[#This Row],[Weight (g)]]</f>
        <v>0</v>
      </c>
      <c r="V987" s="33">
        <f>Inventory[[#This Row],[Total Price GBP]]*Inventory[[#This Row],[Quantity]]</f>
        <v>0</v>
      </c>
      <c r="W987" s="33">
        <f>Inventory[[#This Row],[Total Cost GBP]]/EURtoGBP</f>
        <v>0</v>
      </c>
      <c r="X987" s="33">
        <f>Inventory[[#This Row],[Total Cost GBP]]/USDtoGBP</f>
        <v>0</v>
      </c>
      <c r="Y987" s="33">
        <f>Inventory[[#This Row],[Total Cost GBP]]/CADtoGBP</f>
        <v>0</v>
      </c>
      <c r="Z987" s="33">
        <f>Inventory[[#This Row],[Total Cost GBP]]*AUDtoGBP</f>
        <v>0</v>
      </c>
      <c r="AA987" s="33"/>
      <c r="AB987" s="33"/>
    </row>
    <row r="988" spans="1:28" x14ac:dyDescent="0.25">
      <c r="A988" t="s">
        <v>2437</v>
      </c>
      <c r="C988" t="s">
        <v>113</v>
      </c>
      <c r="E988">
        <v>3.8</v>
      </c>
      <c r="F988" t="s">
        <v>116</v>
      </c>
      <c r="G988" t="s">
        <v>1413</v>
      </c>
      <c r="H988">
        <v>26.380559759999997</v>
      </c>
      <c r="I988" t="str">
        <f>IF(Inventory[[#This Row],[METAL]] = "925 Silver",  "7113.11.00"," 7113.19.00")</f>
        <v>7113.11.00</v>
      </c>
      <c r="J988" t="str">
        <f>IF(Inventory[[#This Row],[METAL]]= "925 Silver", "7113.11.10.00"," 7113.19.10.00")</f>
        <v>7113.11.10.00</v>
      </c>
      <c r="K988" t="str">
        <f>IF(Inventory[[#This Row],[METAL]] = "925 Silver",  "7113.11.00"," 7113.19.00")</f>
        <v>7113.11.00</v>
      </c>
      <c r="L988" s="106" t="str">
        <f>PROPER(Inventory[[#This Row],[METAL]] &amp; " " &amp; Inventory[[#This Row],[Item Type]])</f>
        <v>925 Silver Bracelet</v>
      </c>
      <c r="M988" s="106" t="str">
        <f>IFERROR(VLOOKUP(Inventory[[#This Row],[Short Description]],Map!$G$12:$H$32,2,FALSE), IF(F987 = "925 Silver", "7113.11.10.00", "7113.19.29.00"))</f>
        <v>7113.11.10.00</v>
      </c>
      <c r="N988" s="106" t="str">
        <f>Inventory[[#This Row],[ASIN]] &amp; " " &amp; Inventory[[#This Row],[Short Description]]</f>
        <v xml:space="preserve"> </v>
      </c>
      <c r="O988" s="33">
        <f>Inventory[[#This Row],[Total Price GBP]]/ EURtoGBP</f>
        <v>29.945071325194526</v>
      </c>
      <c r="P988" s="33">
        <f>Inventory[[#This Row],[Total Price GBP]]/USDtoGBP</f>
        <v>36.163364684303815</v>
      </c>
      <c r="Q988" s="33">
        <f>Inventory[[#This Row],[Total Price GBP]]/ CADtoGBP</f>
        <v>46.291185664425846</v>
      </c>
      <c r="R988" s="33">
        <f>Inventory[[#This Row],[Total Price GBP]]/AUDtoGBP</f>
        <v>47.382282778935263</v>
      </c>
      <c r="S988" s="33">
        <f>IFERROR(VLOOKUP(Inventory[[#This Row],[Assigned Item SKU]],skuQuantity[#All],2,FALSE),0)</f>
        <v>0</v>
      </c>
      <c r="T988" s="33" t="str">
        <f>PROPER(Inventory[[#This Row],[METAL]] &amp; " " &amp; Inventory[[#This Row],[Item Type]])</f>
        <v>925 Silver Bracelet</v>
      </c>
      <c r="U988" s="33">
        <f>Inventory[[#This Row],[Quantity]]*Inventory[[#This Row],[Weight (g)]]</f>
        <v>0</v>
      </c>
      <c r="V988" s="33">
        <f>Inventory[[#This Row],[Total Price GBP]]*Inventory[[#This Row],[Quantity]]</f>
        <v>0</v>
      </c>
      <c r="W988" s="33">
        <f>Inventory[[#This Row],[Total Cost GBP]]/EURtoGBP</f>
        <v>0</v>
      </c>
      <c r="X988" s="33">
        <f>Inventory[[#This Row],[Total Cost GBP]]/USDtoGBP</f>
        <v>0</v>
      </c>
      <c r="Y988" s="33">
        <f>Inventory[[#This Row],[Total Cost GBP]]/CADtoGBP</f>
        <v>0</v>
      </c>
      <c r="Z988" s="33">
        <f>Inventory[[#This Row],[Total Cost GBP]]*AUDtoGBP</f>
        <v>0</v>
      </c>
      <c r="AA988" s="33"/>
      <c r="AB988" s="33"/>
    </row>
    <row r="989" spans="1:28" x14ac:dyDescent="0.25">
      <c r="A989" t="s">
        <v>2438</v>
      </c>
      <c r="C989" t="s">
        <v>113</v>
      </c>
      <c r="E989">
        <v>2.6</v>
      </c>
      <c r="F989" t="s">
        <v>116</v>
      </c>
      <c r="G989" t="s">
        <v>1413</v>
      </c>
      <c r="H989">
        <v>15.856551870000001</v>
      </c>
      <c r="I989" t="str">
        <f>IF(Inventory[[#This Row],[METAL]] = "925 Silver",  "7113.11.00"," 7113.19.00")</f>
        <v>7113.11.00</v>
      </c>
      <c r="J989" t="str">
        <f>IF(Inventory[[#This Row],[METAL]]= "925 Silver", "7113.11.10.00"," 7113.19.10.00")</f>
        <v>7113.11.10.00</v>
      </c>
      <c r="K989" t="str">
        <f>IF(Inventory[[#This Row],[METAL]] = "925 Silver",  "7113.11.00"," 7113.19.00")</f>
        <v>7113.11.00</v>
      </c>
      <c r="L989" s="106" t="str">
        <f>PROPER(Inventory[[#This Row],[METAL]] &amp; " " &amp; Inventory[[#This Row],[Item Type]])</f>
        <v>925 Silver Bracelet</v>
      </c>
      <c r="M989" s="106" t="str">
        <f>IFERROR(VLOOKUP(Inventory[[#This Row],[Short Description]],Map!$G$12:$H$32,2,FALSE), IF(F988 = "925 Silver", "7113.11.10.00", "7113.19.29.00"))</f>
        <v>7113.11.10.00</v>
      </c>
      <c r="N989" s="106" t="str">
        <f>Inventory[[#This Row],[ASIN]] &amp; " " &amp; Inventory[[#This Row],[Short Description]]</f>
        <v xml:space="preserve"> </v>
      </c>
      <c r="O989" s="33">
        <f>Inventory[[#This Row],[Total Price GBP]]/ EURtoGBP</f>
        <v>17.999071325194532</v>
      </c>
      <c r="P989" s="33">
        <f>Inventory[[#This Row],[Total Price GBP]]/USDtoGBP</f>
        <v>21.736698278095584</v>
      </c>
      <c r="Q989" s="33">
        <f>Inventory[[#This Row],[Total Price GBP]]/ CADtoGBP</f>
        <v>27.824223340580435</v>
      </c>
      <c r="R989" s="33">
        <f>Inventory[[#This Row],[Total Price GBP]]/AUDtoGBP</f>
        <v>28.480048620590559</v>
      </c>
      <c r="S989" s="33">
        <f>IFERROR(VLOOKUP(Inventory[[#This Row],[Assigned Item SKU]],skuQuantity[#All],2,FALSE),0)</f>
        <v>0</v>
      </c>
      <c r="T989" s="33" t="str">
        <f>PROPER(Inventory[[#This Row],[METAL]] &amp; " " &amp; Inventory[[#This Row],[Item Type]])</f>
        <v>925 Silver Bracelet</v>
      </c>
      <c r="U989" s="33">
        <f>Inventory[[#This Row],[Quantity]]*Inventory[[#This Row],[Weight (g)]]</f>
        <v>0</v>
      </c>
      <c r="V989" s="33">
        <f>Inventory[[#This Row],[Total Price GBP]]*Inventory[[#This Row],[Quantity]]</f>
        <v>0</v>
      </c>
      <c r="W989" s="33">
        <f>Inventory[[#This Row],[Total Cost GBP]]/EURtoGBP</f>
        <v>0</v>
      </c>
      <c r="X989" s="33">
        <f>Inventory[[#This Row],[Total Cost GBP]]/USDtoGBP</f>
        <v>0</v>
      </c>
      <c r="Y989" s="33">
        <f>Inventory[[#This Row],[Total Cost GBP]]/CADtoGBP</f>
        <v>0</v>
      </c>
      <c r="Z989" s="33">
        <f>Inventory[[#This Row],[Total Cost GBP]]*AUDtoGBP</f>
        <v>0</v>
      </c>
      <c r="AA989" s="33"/>
      <c r="AB989" s="33"/>
    </row>
    <row r="990" spans="1:28" x14ac:dyDescent="0.25">
      <c r="A990" t="s">
        <v>2439</v>
      </c>
      <c r="C990" t="s">
        <v>113</v>
      </c>
      <c r="E990">
        <v>2.6</v>
      </c>
      <c r="F990" t="s">
        <v>116</v>
      </c>
      <c r="G990" t="s">
        <v>1413</v>
      </c>
      <c r="H990">
        <v>18.261586319999999</v>
      </c>
      <c r="I990" t="str">
        <f>IF(Inventory[[#This Row],[METAL]] = "925 Silver",  "7113.11.00"," 7113.19.00")</f>
        <v>7113.11.00</v>
      </c>
      <c r="J990" t="str">
        <f>IF(Inventory[[#This Row],[METAL]]= "925 Silver", "7113.11.10.00"," 7113.19.10.00")</f>
        <v>7113.11.10.00</v>
      </c>
      <c r="K990" t="str">
        <f>IF(Inventory[[#This Row],[METAL]] = "925 Silver",  "7113.11.00"," 7113.19.00")</f>
        <v>7113.11.00</v>
      </c>
      <c r="L990" s="106" t="str">
        <f>PROPER(Inventory[[#This Row],[METAL]] &amp; " " &amp; Inventory[[#This Row],[Item Type]])</f>
        <v>925 Silver Bracelet</v>
      </c>
      <c r="M990" s="106" t="str">
        <f>IFERROR(VLOOKUP(Inventory[[#This Row],[Short Description]],Map!$G$12:$H$32,2,FALSE), IF(F989 = "925 Silver", "7113.11.10.00", "7113.19.29.00"))</f>
        <v>7113.11.10.00</v>
      </c>
      <c r="N990" s="106" t="str">
        <f>Inventory[[#This Row],[ASIN]] &amp; " " &amp; Inventory[[#This Row],[Short Description]]</f>
        <v xml:space="preserve"> </v>
      </c>
      <c r="O990" s="33">
        <f>Inventory[[#This Row],[Total Price GBP]]/ EURtoGBP</f>
        <v>20.729071325194528</v>
      </c>
      <c r="P990" s="33">
        <f>Inventory[[#This Row],[Total Price GBP]]/USDtoGBP</f>
        <v>25.033600947520366</v>
      </c>
      <c r="Q990" s="33">
        <f>Inventory[[#This Row],[Total Price GBP]]/ CADtoGBP</f>
        <v>32.044448281489359</v>
      </c>
      <c r="R990" s="33">
        <f>Inventory[[#This Row],[Total Price GBP]]/AUDtoGBP</f>
        <v>32.799745527695954</v>
      </c>
      <c r="S990" s="33">
        <f>IFERROR(VLOOKUP(Inventory[[#This Row],[Assigned Item SKU]],skuQuantity[#All],2,FALSE),0)</f>
        <v>0</v>
      </c>
      <c r="T990" s="33" t="str">
        <f>PROPER(Inventory[[#This Row],[METAL]] &amp; " " &amp; Inventory[[#This Row],[Item Type]])</f>
        <v>925 Silver Bracelet</v>
      </c>
      <c r="U990" s="33">
        <f>Inventory[[#This Row],[Quantity]]*Inventory[[#This Row],[Weight (g)]]</f>
        <v>0</v>
      </c>
      <c r="V990" s="33">
        <f>Inventory[[#This Row],[Total Price GBP]]*Inventory[[#This Row],[Quantity]]</f>
        <v>0</v>
      </c>
      <c r="W990" s="33">
        <f>Inventory[[#This Row],[Total Cost GBP]]/EURtoGBP</f>
        <v>0</v>
      </c>
      <c r="X990" s="33">
        <f>Inventory[[#This Row],[Total Cost GBP]]/USDtoGBP</f>
        <v>0</v>
      </c>
      <c r="Y990" s="33">
        <f>Inventory[[#This Row],[Total Cost GBP]]/CADtoGBP</f>
        <v>0</v>
      </c>
      <c r="Z990" s="33">
        <f>Inventory[[#This Row],[Total Cost GBP]]*AUDtoGBP</f>
        <v>0</v>
      </c>
      <c r="AA990" s="33"/>
      <c r="AB990" s="33"/>
    </row>
    <row r="991" spans="1:28" x14ac:dyDescent="0.25">
      <c r="A991" t="s">
        <v>2440</v>
      </c>
      <c r="C991" t="s">
        <v>148</v>
      </c>
      <c r="D991" t="s">
        <v>2441</v>
      </c>
      <c r="E991">
        <v>0.4</v>
      </c>
      <c r="F991" t="s">
        <v>1229</v>
      </c>
      <c r="G991" t="s">
        <v>1309</v>
      </c>
      <c r="H991">
        <v>11.866808000000001</v>
      </c>
      <c r="I991" t="str">
        <f>IF(Inventory[[#This Row],[METAL]] = "925 Silver",  "7113.11.00"," 7113.19.00")</f>
        <v xml:space="preserve"> 7113.19.00</v>
      </c>
      <c r="J991" t="str">
        <f>IF(Inventory[[#This Row],[METAL]]= "925 Silver", "7113.11.10.00"," 7113.19.10.00")</f>
        <v xml:space="preserve"> 7113.19.10.00</v>
      </c>
      <c r="K991" t="str">
        <f>IF(Inventory[[#This Row],[METAL]] = "925 Silver",  "7113.11.00"," 7113.19.00")</f>
        <v xml:space="preserve"> 7113.19.00</v>
      </c>
      <c r="L991" s="106" t="str">
        <f>PROPER(Inventory[[#This Row],[METAL]] &amp; " " &amp; Inventory[[#This Row],[Item Type]])</f>
        <v>9K Gold Earrings</v>
      </c>
      <c r="M991" s="106" t="str">
        <f>IFERROR(VLOOKUP(Inventory[[#This Row],[Short Description]],Map!$G$12:$H$32,2,FALSE), IF(F990 = "925 Silver", "7113.11.10.00", "7113.19.29.00"))</f>
        <v>7113.11.10.00</v>
      </c>
      <c r="N991" s="106" t="str">
        <f>Inventory[[#This Row],[ASIN]] &amp; " " &amp; Inventory[[#This Row],[Short Description]]</f>
        <v xml:space="preserve"> 9kt gold studs with 4-claws 3mm CZ. Screwback</v>
      </c>
      <c r="O991" s="33">
        <f>Inventory[[#This Row],[Total Price GBP]]/ EURtoGBP</f>
        <v>13.470237750648437</v>
      </c>
      <c r="P991" s="33">
        <f>Inventory[[#This Row],[Total Price GBP]]/USDtoGBP</f>
        <v>16.267422270292798</v>
      </c>
      <c r="Q991" s="33">
        <f>Inventory[[#This Row],[Total Price GBP]]/ CADtoGBP</f>
        <v>20.823235646615181</v>
      </c>
      <c r="R991" s="33">
        <f>Inventory[[#This Row],[Total Price GBP]]/AUDtoGBP</f>
        <v>21.314045549249229</v>
      </c>
      <c r="S991" s="33">
        <f>IFERROR(VLOOKUP(Inventory[[#This Row],[Assigned Item SKU]],skuQuantity[#All],2,FALSE),0)</f>
        <v>0</v>
      </c>
      <c r="T991" s="33" t="str">
        <f>PROPER(Inventory[[#This Row],[METAL]] &amp; " " &amp; Inventory[[#This Row],[Item Type]])</f>
        <v>9K Gold Earrings</v>
      </c>
      <c r="U991" s="33">
        <f>Inventory[[#This Row],[Quantity]]*Inventory[[#This Row],[Weight (g)]]</f>
        <v>0</v>
      </c>
      <c r="V991" s="33">
        <f>Inventory[[#This Row],[Total Price GBP]]*Inventory[[#This Row],[Quantity]]</f>
        <v>0</v>
      </c>
      <c r="W991" s="33">
        <f>Inventory[[#This Row],[Total Cost GBP]]/EURtoGBP</f>
        <v>0</v>
      </c>
      <c r="X991" s="33">
        <f>Inventory[[#This Row],[Total Cost GBP]]/USDtoGBP</f>
        <v>0</v>
      </c>
      <c r="Y991" s="33">
        <f>Inventory[[#This Row],[Total Cost GBP]]/CADtoGBP</f>
        <v>0</v>
      </c>
      <c r="Z991" s="33">
        <f>Inventory[[#This Row],[Total Cost GBP]]*AUDtoGBP</f>
        <v>0</v>
      </c>
      <c r="AA991" s="33"/>
      <c r="AB991" s="33"/>
    </row>
    <row r="992" spans="1:28" x14ac:dyDescent="0.25">
      <c r="A992" t="s">
        <v>2442</v>
      </c>
      <c r="C992" t="s">
        <v>148</v>
      </c>
      <c r="D992" t="s">
        <v>2443</v>
      </c>
      <c r="E992">
        <v>0.51</v>
      </c>
      <c r="F992" t="s">
        <v>1229</v>
      </c>
      <c r="G992" t="s">
        <v>1309</v>
      </c>
      <c r="H992">
        <v>12.994443199999999</v>
      </c>
      <c r="I992" t="str">
        <f>IF(Inventory[[#This Row],[METAL]] = "925 Silver",  "7113.11.00"," 7113.19.00")</f>
        <v xml:space="preserve"> 7113.19.00</v>
      </c>
      <c r="J992" t="str">
        <f>IF(Inventory[[#This Row],[METAL]]= "925 Silver", "7113.11.10.00"," 7113.19.10.00")</f>
        <v xml:space="preserve"> 7113.19.10.00</v>
      </c>
      <c r="K992" t="str">
        <f>IF(Inventory[[#This Row],[METAL]] = "925 Silver",  "7113.11.00"," 7113.19.00")</f>
        <v xml:space="preserve"> 7113.19.00</v>
      </c>
      <c r="L992" s="106" t="str">
        <f>PROPER(Inventory[[#This Row],[METAL]] &amp; " " &amp; Inventory[[#This Row],[Item Type]])</f>
        <v>9K Gold Earrings</v>
      </c>
      <c r="M992" s="106" t="str">
        <f>IFERROR(VLOOKUP(Inventory[[#This Row],[Short Description]],Map!$G$12:$H$32,2,FALSE), IF(F991 = "925 Silver", "7113.11.10.00", "7113.19.29.00"))</f>
        <v>7113.19.29.00</v>
      </c>
      <c r="N992" s="106" t="str">
        <f>Inventory[[#This Row],[ASIN]] &amp; " " &amp; Inventory[[#This Row],[Short Description]]</f>
        <v xml:space="preserve"> 9kt gold studs with 4-claws 3.75mm CZ. Normal butterfly</v>
      </c>
      <c r="O992" s="33">
        <f>Inventory[[#This Row],[Total Price GBP]]/ EURtoGBP</f>
        <v>14.750237750648436</v>
      </c>
      <c r="P992" s="33">
        <f>Inventory[[#This Row],[Total Price GBP]]/USDtoGBP</f>
        <v>17.813222789290496</v>
      </c>
      <c r="Q992" s="33">
        <f>Inventory[[#This Row],[Total Price GBP]]/ CADtoGBP</f>
        <v>22.801949172023026</v>
      </c>
      <c r="R992" s="33">
        <f>Inventory[[#This Row],[Total Price GBP]]/AUDtoGBP</f>
        <v>23.339397945254685</v>
      </c>
      <c r="S992" s="33">
        <f>IFERROR(VLOOKUP(Inventory[[#This Row],[Assigned Item SKU]],skuQuantity[#All],2,FALSE),0)</f>
        <v>0</v>
      </c>
      <c r="T992" s="33" t="str">
        <f>PROPER(Inventory[[#This Row],[METAL]] &amp; " " &amp; Inventory[[#This Row],[Item Type]])</f>
        <v>9K Gold Earrings</v>
      </c>
      <c r="U992" s="33">
        <f>Inventory[[#This Row],[Quantity]]*Inventory[[#This Row],[Weight (g)]]</f>
        <v>0</v>
      </c>
      <c r="V992" s="33">
        <f>Inventory[[#This Row],[Total Price GBP]]*Inventory[[#This Row],[Quantity]]</f>
        <v>0</v>
      </c>
      <c r="W992" s="33">
        <f>Inventory[[#This Row],[Total Cost GBP]]/EURtoGBP</f>
        <v>0</v>
      </c>
      <c r="X992" s="33">
        <f>Inventory[[#This Row],[Total Cost GBP]]/USDtoGBP</f>
        <v>0</v>
      </c>
      <c r="Y992" s="33">
        <f>Inventory[[#This Row],[Total Cost GBP]]/CADtoGBP</f>
        <v>0</v>
      </c>
      <c r="Z992" s="33">
        <f>Inventory[[#This Row],[Total Cost GBP]]*AUDtoGBP</f>
        <v>0</v>
      </c>
      <c r="AA992" s="33"/>
      <c r="AB992" s="33"/>
    </row>
    <row r="993" spans="1:28" x14ac:dyDescent="0.25">
      <c r="A993" t="s">
        <v>2444</v>
      </c>
      <c r="C993" t="s">
        <v>148</v>
      </c>
      <c r="D993" t="s">
        <v>2445</v>
      </c>
      <c r="E993">
        <v>0.78</v>
      </c>
      <c r="F993" t="s">
        <v>1229</v>
      </c>
      <c r="G993" t="s">
        <v>1309</v>
      </c>
      <c r="H993">
        <v>16.271633000000001</v>
      </c>
      <c r="I993" t="str">
        <f>IF(Inventory[[#This Row],[METAL]] = "925 Silver",  "7113.11.00"," 7113.19.00")</f>
        <v xml:space="preserve"> 7113.19.00</v>
      </c>
      <c r="J993" t="str">
        <f>IF(Inventory[[#This Row],[METAL]]= "925 Silver", "7113.11.10.00"," 7113.19.10.00")</f>
        <v xml:space="preserve"> 7113.19.10.00</v>
      </c>
      <c r="K993" t="str">
        <f>IF(Inventory[[#This Row],[METAL]] = "925 Silver",  "7113.11.00"," 7113.19.00")</f>
        <v xml:space="preserve"> 7113.19.00</v>
      </c>
      <c r="L993" s="106" t="str">
        <f>PROPER(Inventory[[#This Row],[METAL]] &amp; " " &amp; Inventory[[#This Row],[Item Type]])</f>
        <v>9K Gold Earrings</v>
      </c>
      <c r="M993" s="106" t="str">
        <f>IFERROR(VLOOKUP(Inventory[[#This Row],[Short Description]],Map!$G$12:$H$32,2,FALSE), IF(F992 = "925 Silver", "7113.11.10.00", "7113.19.29.00"))</f>
        <v>7113.19.29.00</v>
      </c>
      <c r="N993" s="106" t="str">
        <f>Inventory[[#This Row],[ASIN]] &amp; " " &amp; Inventory[[#This Row],[Short Description]]</f>
        <v xml:space="preserve"> 9kt gold studs with 4-claws 5mm CZ. Normal butterfly</v>
      </c>
      <c r="O993" s="33">
        <f>Inventory[[#This Row],[Total Price GBP]]/ EURtoGBP</f>
        <v>18.470237750648437</v>
      </c>
      <c r="P993" s="33">
        <f>Inventory[[#This Row],[Total Price GBP]]/USDtoGBP</f>
        <v>22.305705547627568</v>
      </c>
      <c r="Q993" s="33">
        <f>Inventory[[#This Row],[Total Price GBP]]/ CADtoGBP</f>
        <v>28.552585355239586</v>
      </c>
      <c r="R993" s="33">
        <f>Inventory[[#This Row],[Total Price GBP]]/AUDtoGBP</f>
        <v>29.225578346145557</v>
      </c>
      <c r="S993" s="33">
        <f>IFERROR(VLOOKUP(Inventory[[#This Row],[Assigned Item SKU]],skuQuantity[#All],2,FALSE),0)</f>
        <v>0</v>
      </c>
      <c r="T993" s="33" t="str">
        <f>PROPER(Inventory[[#This Row],[METAL]] &amp; " " &amp; Inventory[[#This Row],[Item Type]])</f>
        <v>9K Gold Earrings</v>
      </c>
      <c r="U993" s="33">
        <f>Inventory[[#This Row],[Quantity]]*Inventory[[#This Row],[Weight (g)]]</f>
        <v>0</v>
      </c>
      <c r="V993" s="33">
        <f>Inventory[[#This Row],[Total Price GBP]]*Inventory[[#This Row],[Quantity]]</f>
        <v>0</v>
      </c>
      <c r="W993" s="33">
        <f>Inventory[[#This Row],[Total Cost GBP]]/EURtoGBP</f>
        <v>0</v>
      </c>
      <c r="X993" s="33">
        <f>Inventory[[#This Row],[Total Cost GBP]]/USDtoGBP</f>
        <v>0</v>
      </c>
      <c r="Y993" s="33">
        <f>Inventory[[#This Row],[Total Cost GBP]]/CADtoGBP</f>
        <v>0</v>
      </c>
      <c r="Z993" s="33">
        <f>Inventory[[#This Row],[Total Cost GBP]]*AUDtoGBP</f>
        <v>0</v>
      </c>
      <c r="AA993" s="33"/>
      <c r="AB993" s="33"/>
    </row>
    <row r="994" spans="1:28" x14ac:dyDescent="0.25">
      <c r="A994" t="s">
        <v>2446</v>
      </c>
      <c r="C994" t="s">
        <v>148</v>
      </c>
      <c r="D994" t="s">
        <v>2447</v>
      </c>
      <c r="E994">
        <v>0.97</v>
      </c>
      <c r="F994" t="s">
        <v>1229</v>
      </c>
      <c r="G994" t="s">
        <v>1309</v>
      </c>
      <c r="H994">
        <v>18.350710400000001</v>
      </c>
      <c r="I994" t="str">
        <f>IF(Inventory[[#This Row],[METAL]] = "925 Silver",  "7113.11.00"," 7113.19.00")</f>
        <v xml:space="preserve"> 7113.19.00</v>
      </c>
      <c r="J994" t="str">
        <f>IF(Inventory[[#This Row],[METAL]]= "925 Silver", "7113.11.10.00"," 7113.19.10.00")</f>
        <v xml:space="preserve"> 7113.19.10.00</v>
      </c>
      <c r="K994" t="str">
        <f>IF(Inventory[[#This Row],[METAL]] = "925 Silver",  "7113.11.00"," 7113.19.00")</f>
        <v xml:space="preserve"> 7113.19.00</v>
      </c>
      <c r="L994" s="106" t="str">
        <f>PROPER(Inventory[[#This Row],[METAL]] &amp; " " &amp; Inventory[[#This Row],[Item Type]])</f>
        <v>9K Gold Earrings</v>
      </c>
      <c r="M994" s="106" t="str">
        <f>IFERROR(VLOOKUP(Inventory[[#This Row],[Short Description]],Map!$G$12:$H$32,2,FALSE), IF(F993 = "925 Silver", "7113.11.10.00", "7113.19.29.00"))</f>
        <v>7113.19.29.00</v>
      </c>
      <c r="N994" s="106" t="str">
        <f>Inventory[[#This Row],[ASIN]] &amp; " " &amp; Inventory[[#This Row],[Short Description]]</f>
        <v xml:space="preserve"> 9kt gold studs with 4-claws 6mm CZ. Normal butterfly</v>
      </c>
      <c r="O994" s="33">
        <f>Inventory[[#This Row],[Total Price GBP]]/ EURtoGBP</f>
        <v>20.830237750648436</v>
      </c>
      <c r="P994" s="33">
        <f>Inventory[[#This Row],[Total Price GBP]]/USDtoGBP</f>
        <v>25.15577525452958</v>
      </c>
      <c r="Q994" s="33">
        <f>Inventory[[#This Row],[Total Price GBP]]/ CADtoGBP</f>
        <v>32.200838417710301</v>
      </c>
      <c r="R994" s="33">
        <f>Inventory[[#This Row],[Total Price GBP]]/AUDtoGBP</f>
        <v>32.959821826280624</v>
      </c>
      <c r="S994" s="33">
        <f>IFERROR(VLOOKUP(Inventory[[#This Row],[Assigned Item SKU]],skuQuantity[#All],2,FALSE),0)</f>
        <v>0</v>
      </c>
      <c r="T994" s="33" t="str">
        <f>PROPER(Inventory[[#This Row],[METAL]] &amp; " " &amp; Inventory[[#This Row],[Item Type]])</f>
        <v>9K Gold Earrings</v>
      </c>
      <c r="U994" s="33">
        <f>Inventory[[#This Row],[Quantity]]*Inventory[[#This Row],[Weight (g)]]</f>
        <v>0</v>
      </c>
      <c r="V994" s="33">
        <f>Inventory[[#This Row],[Total Price GBP]]*Inventory[[#This Row],[Quantity]]</f>
        <v>0</v>
      </c>
      <c r="W994" s="33">
        <f>Inventory[[#This Row],[Total Cost GBP]]/EURtoGBP</f>
        <v>0</v>
      </c>
      <c r="X994" s="33">
        <f>Inventory[[#This Row],[Total Cost GBP]]/USDtoGBP</f>
        <v>0</v>
      </c>
      <c r="Y994" s="33">
        <f>Inventory[[#This Row],[Total Cost GBP]]/CADtoGBP</f>
        <v>0</v>
      </c>
      <c r="Z994" s="33">
        <f>Inventory[[#This Row],[Total Cost GBP]]*AUDtoGBP</f>
        <v>0</v>
      </c>
      <c r="AA994" s="33"/>
      <c r="AB994" s="33"/>
    </row>
    <row r="995" spans="1:28" x14ac:dyDescent="0.25">
      <c r="A995" t="s">
        <v>2448</v>
      </c>
      <c r="C995" t="s">
        <v>148</v>
      </c>
      <c r="D995" t="s">
        <v>2449</v>
      </c>
      <c r="E995">
        <v>0.33</v>
      </c>
      <c r="F995" t="s">
        <v>1229</v>
      </c>
      <c r="G995" t="s">
        <v>1309</v>
      </c>
      <c r="H995">
        <v>11.0739395</v>
      </c>
      <c r="I995" t="str">
        <f>IF(Inventory[[#This Row],[METAL]] = "925 Silver",  "7113.11.00"," 7113.19.00")</f>
        <v xml:space="preserve"> 7113.19.00</v>
      </c>
      <c r="J995" t="str">
        <f>IF(Inventory[[#This Row],[METAL]]= "925 Silver", "7113.11.10.00"," 7113.19.10.00")</f>
        <v xml:space="preserve"> 7113.19.10.00</v>
      </c>
      <c r="K995" t="str">
        <f>IF(Inventory[[#This Row],[METAL]] = "925 Silver",  "7113.11.00"," 7113.19.00")</f>
        <v xml:space="preserve"> 7113.19.00</v>
      </c>
      <c r="L995" s="106" t="str">
        <f>PROPER(Inventory[[#This Row],[METAL]] &amp; " " &amp; Inventory[[#This Row],[Item Type]])</f>
        <v>9K Gold Earrings</v>
      </c>
      <c r="M995" s="106" t="str">
        <f>IFERROR(VLOOKUP(Inventory[[#This Row],[Short Description]],Map!$G$12:$H$32,2,FALSE), IF(F994 = "925 Silver", "7113.11.10.00", "7113.19.29.00"))</f>
        <v>7113.19.29.00</v>
      </c>
      <c r="N995" s="106" t="str">
        <f>Inventory[[#This Row],[ASIN]] &amp; " " &amp; Inventory[[#This Row],[Short Description]]</f>
        <v xml:space="preserve"> 9kt gold stud with freshwater pearl (3-3.5mm). Screwback</v>
      </c>
      <c r="O995" s="33">
        <f>Inventory[[#This Row],[Total Price GBP]]/ EURtoGBP</f>
        <v>12.570237750648436</v>
      </c>
      <c r="P995" s="33">
        <f>Inventory[[#This Row],[Total Price GBP]]/USDtoGBP</f>
        <v>15.180531280372538</v>
      </c>
      <c r="Q995" s="33">
        <f>Inventory[[#This Row],[Total Price GBP]]/ CADtoGBP</f>
        <v>19.431952699062787</v>
      </c>
      <c r="R995" s="33">
        <f>Inventory[[#This Row],[Total Price GBP]]/AUDtoGBP</f>
        <v>19.889969645807888</v>
      </c>
      <c r="S995" s="33">
        <f>IFERROR(VLOOKUP(Inventory[[#This Row],[Assigned Item SKU]],skuQuantity[#All],2,FALSE),0)</f>
        <v>0</v>
      </c>
      <c r="T995" s="33" t="str">
        <f>PROPER(Inventory[[#This Row],[METAL]] &amp; " " &amp; Inventory[[#This Row],[Item Type]])</f>
        <v>9K Gold Earrings</v>
      </c>
      <c r="U995" s="33">
        <f>Inventory[[#This Row],[Quantity]]*Inventory[[#This Row],[Weight (g)]]</f>
        <v>0</v>
      </c>
      <c r="V995" s="33">
        <f>Inventory[[#This Row],[Total Price GBP]]*Inventory[[#This Row],[Quantity]]</f>
        <v>0</v>
      </c>
      <c r="W995" s="33">
        <f>Inventory[[#This Row],[Total Cost GBP]]/EURtoGBP</f>
        <v>0</v>
      </c>
      <c r="X995" s="33">
        <f>Inventory[[#This Row],[Total Cost GBP]]/USDtoGBP</f>
        <v>0</v>
      </c>
      <c r="Y995" s="33">
        <f>Inventory[[#This Row],[Total Cost GBP]]/CADtoGBP</f>
        <v>0</v>
      </c>
      <c r="Z995" s="33">
        <f>Inventory[[#This Row],[Total Cost GBP]]*AUDtoGBP</f>
        <v>0</v>
      </c>
      <c r="AA995" s="33"/>
      <c r="AB995" s="33"/>
    </row>
    <row r="996" spans="1:28" x14ac:dyDescent="0.25">
      <c r="A996" t="s">
        <v>2450</v>
      </c>
      <c r="C996" t="s">
        <v>148</v>
      </c>
      <c r="D996" t="s">
        <v>2451</v>
      </c>
      <c r="E996">
        <v>0.96</v>
      </c>
      <c r="F996" t="s">
        <v>1229</v>
      </c>
      <c r="G996" t="s">
        <v>1309</v>
      </c>
      <c r="H996">
        <v>15.293761849999996</v>
      </c>
      <c r="I996" t="str">
        <f>IF(Inventory[[#This Row],[METAL]] = "925 Silver",  "7113.11.00"," 7113.19.00")</f>
        <v xml:space="preserve"> 7113.19.00</v>
      </c>
      <c r="J996" t="str">
        <f>IF(Inventory[[#This Row],[METAL]]= "925 Silver", "7113.11.10.00"," 7113.19.10.00")</f>
        <v xml:space="preserve"> 7113.19.10.00</v>
      </c>
      <c r="K996" t="str">
        <f>IF(Inventory[[#This Row],[METAL]] = "925 Silver",  "7113.11.00"," 7113.19.00")</f>
        <v xml:space="preserve"> 7113.19.00</v>
      </c>
      <c r="L996" s="106" t="str">
        <f>PROPER(Inventory[[#This Row],[METAL]] &amp; " " &amp; Inventory[[#This Row],[Item Type]])</f>
        <v>9K Gold Earrings</v>
      </c>
      <c r="M996" s="106" t="str">
        <f>IFERROR(VLOOKUP(Inventory[[#This Row],[Short Description]],Map!$G$12:$H$32,2,FALSE), IF(F995 = "925 Silver", "7113.11.10.00", "7113.19.29.00"))</f>
        <v>7113.19.29.00</v>
      </c>
      <c r="N996" s="106" t="str">
        <f>Inventory[[#This Row],[ASIN]] &amp; " " &amp; Inventory[[#This Row],[Short Description]]</f>
        <v xml:space="preserve"> 9kt gold stud with freshwater pearl (6-6.5mm)</v>
      </c>
      <c r="O996" s="33">
        <f>Inventory[[#This Row],[Total Price GBP]]/ EURtoGBP</f>
        <v>17.36023775064843</v>
      </c>
      <c r="P996" s="33">
        <f>Inventory[[#This Row],[Total Price GBP]]/USDtoGBP</f>
        <v>20.965206660059241</v>
      </c>
      <c r="Q996" s="33">
        <f>Inventory[[#This Row],[Total Price GBP]]/ CADtoGBP</f>
        <v>26.836669719924959</v>
      </c>
      <c r="R996" s="33">
        <f>Inventory[[#This Row],[Total Price GBP]]/AUDtoGBP</f>
        <v>27.469218065234561</v>
      </c>
      <c r="S996" s="33">
        <f>IFERROR(VLOOKUP(Inventory[[#This Row],[Assigned Item SKU]],skuQuantity[#All],2,FALSE),0)</f>
        <v>0</v>
      </c>
      <c r="T996" s="33" t="str">
        <f>PROPER(Inventory[[#This Row],[METAL]] &amp; " " &amp; Inventory[[#This Row],[Item Type]])</f>
        <v>9K Gold Earrings</v>
      </c>
      <c r="U996" s="33">
        <f>Inventory[[#This Row],[Quantity]]*Inventory[[#This Row],[Weight (g)]]</f>
        <v>0</v>
      </c>
      <c r="V996" s="33">
        <f>Inventory[[#This Row],[Total Price GBP]]*Inventory[[#This Row],[Quantity]]</f>
        <v>0</v>
      </c>
      <c r="W996" s="33">
        <f>Inventory[[#This Row],[Total Cost GBP]]/EURtoGBP</f>
        <v>0</v>
      </c>
      <c r="X996" s="33">
        <f>Inventory[[#This Row],[Total Cost GBP]]/USDtoGBP</f>
        <v>0</v>
      </c>
      <c r="Y996" s="33">
        <f>Inventory[[#This Row],[Total Cost GBP]]/CADtoGBP</f>
        <v>0</v>
      </c>
      <c r="Z996" s="33">
        <f>Inventory[[#This Row],[Total Cost GBP]]*AUDtoGBP</f>
        <v>0</v>
      </c>
      <c r="AA996" s="33"/>
      <c r="AB996" s="33"/>
    </row>
    <row r="997" spans="1:28" x14ac:dyDescent="0.25">
      <c r="A997" t="s">
        <v>2452</v>
      </c>
      <c r="C997" t="s">
        <v>148</v>
      </c>
      <c r="D997" t="s">
        <v>2453</v>
      </c>
      <c r="E997">
        <v>1.4</v>
      </c>
      <c r="F997" t="s">
        <v>1229</v>
      </c>
      <c r="G997" t="s">
        <v>1309</v>
      </c>
      <c r="H997">
        <v>20.119299999999999</v>
      </c>
      <c r="I997" t="str">
        <f>IF(Inventory[[#This Row],[METAL]] = "925 Silver",  "7113.11.00"," 7113.19.00")</f>
        <v xml:space="preserve"> 7113.19.00</v>
      </c>
      <c r="J997" t="str">
        <f>IF(Inventory[[#This Row],[METAL]]= "925 Silver", "7113.11.10.00"," 7113.19.10.00")</f>
        <v xml:space="preserve"> 7113.19.10.00</v>
      </c>
      <c r="K997" t="str">
        <f>IF(Inventory[[#This Row],[METAL]] = "925 Silver",  "7113.11.00"," 7113.19.00")</f>
        <v xml:space="preserve"> 7113.19.00</v>
      </c>
      <c r="L997" s="106" t="str">
        <f>PROPER(Inventory[[#This Row],[METAL]] &amp; " " &amp; Inventory[[#This Row],[Item Type]])</f>
        <v>9K Gold Earrings</v>
      </c>
      <c r="M997" s="106" t="str">
        <f>IFERROR(VLOOKUP(Inventory[[#This Row],[Short Description]],Map!$G$12:$H$32,2,FALSE), IF(F996 = "925 Silver", "7113.11.10.00", "7113.19.29.00"))</f>
        <v>7113.19.29.00</v>
      </c>
      <c r="N997" s="106" t="str">
        <f>Inventory[[#This Row],[ASIN]] &amp; " " &amp; Inventory[[#This Row],[Short Description]]</f>
        <v xml:space="preserve"> 9kt gold stud with freshwater pearl (7-7.5mm)</v>
      </c>
      <c r="O997" s="33">
        <f>Inventory[[#This Row],[Total Price GBP]]/ EURtoGBP</f>
        <v>22.837797188310546</v>
      </c>
      <c r="P997" s="33">
        <f>Inventory[[#This Row],[Total Price GBP]]/USDtoGBP</f>
        <v>27.580217770667719</v>
      </c>
      <c r="Q997" s="33">
        <f>Inventory[[#This Row],[Total Price GBP]]/ CADtoGBP</f>
        <v>35.304264208618257</v>
      </c>
      <c r="R997" s="33">
        <f>Inventory[[#This Row],[Total Price GBP]]/AUDtoGBP</f>
        <v>36.136396292837127</v>
      </c>
      <c r="S997" s="33">
        <f>IFERROR(VLOOKUP(Inventory[[#This Row],[Assigned Item SKU]],skuQuantity[#All],2,FALSE),0)</f>
        <v>0</v>
      </c>
      <c r="T997" s="33" t="str">
        <f>PROPER(Inventory[[#This Row],[METAL]] &amp; " " &amp; Inventory[[#This Row],[Item Type]])</f>
        <v>9K Gold Earrings</v>
      </c>
      <c r="U997" s="33">
        <f>Inventory[[#This Row],[Quantity]]*Inventory[[#This Row],[Weight (g)]]</f>
        <v>0</v>
      </c>
      <c r="V997" s="33">
        <f>Inventory[[#This Row],[Total Price GBP]]*Inventory[[#This Row],[Quantity]]</f>
        <v>0</v>
      </c>
      <c r="W997" s="33">
        <f>Inventory[[#This Row],[Total Cost GBP]]/EURtoGBP</f>
        <v>0</v>
      </c>
      <c r="X997" s="33">
        <f>Inventory[[#This Row],[Total Cost GBP]]/USDtoGBP</f>
        <v>0</v>
      </c>
      <c r="Y997" s="33">
        <f>Inventory[[#This Row],[Total Cost GBP]]/CADtoGBP</f>
        <v>0</v>
      </c>
      <c r="Z997" s="33">
        <f>Inventory[[#This Row],[Total Cost GBP]]*AUDtoGBP</f>
        <v>0</v>
      </c>
      <c r="AA997" s="33"/>
      <c r="AB997" s="33"/>
    </row>
    <row r="998" spans="1:28" x14ac:dyDescent="0.25">
      <c r="A998" t="s">
        <v>2454</v>
      </c>
      <c r="C998" t="s">
        <v>148</v>
      </c>
      <c r="D998" t="s">
        <v>2455</v>
      </c>
      <c r="E998">
        <v>0.26</v>
      </c>
      <c r="F998" t="s">
        <v>1229</v>
      </c>
      <c r="G998" t="s">
        <v>1309</v>
      </c>
      <c r="H998">
        <v>9.3912963499999993</v>
      </c>
      <c r="I998" t="str">
        <f>IF(Inventory[[#This Row],[METAL]] = "925 Silver",  "7113.11.00"," 7113.19.00")</f>
        <v xml:space="preserve"> 7113.19.00</v>
      </c>
      <c r="J998" t="str">
        <f>IF(Inventory[[#This Row],[METAL]]= "925 Silver", "7113.11.10.00"," 7113.19.10.00")</f>
        <v xml:space="preserve"> 7113.19.10.00</v>
      </c>
      <c r="K998" t="str">
        <f>IF(Inventory[[#This Row],[METAL]] = "925 Silver",  "7113.11.00"," 7113.19.00")</f>
        <v xml:space="preserve"> 7113.19.00</v>
      </c>
      <c r="L998" s="106" t="str">
        <f>PROPER(Inventory[[#This Row],[METAL]] &amp; " " &amp; Inventory[[#This Row],[Item Type]])</f>
        <v>9K Gold Earrings</v>
      </c>
      <c r="M998" s="106" t="str">
        <f>IFERROR(VLOOKUP(Inventory[[#This Row],[Short Description]],Map!$G$12:$H$32,2,FALSE), IF(F997 = "925 Silver", "7113.11.10.00", "7113.19.29.00"))</f>
        <v>7113.19.29.00</v>
      </c>
      <c r="N998" s="106" t="str">
        <f>Inventory[[#This Row],[ASIN]] &amp; " " &amp; Inventory[[#This Row],[Short Description]]</f>
        <v xml:space="preserve"> 9kt gold 3mm ball stud with screwback</v>
      </c>
      <c r="O998" s="33">
        <f>Inventory[[#This Row],[Total Price GBP]]/ EURtoGBP</f>
        <v>10.660237750648436</v>
      </c>
      <c r="P998" s="33">
        <f>Inventory[[#This Row],[Total Price GBP]]/USDtoGBP</f>
        <v>12.873907068430654</v>
      </c>
      <c r="Q998" s="33">
        <f>Inventory[[#This Row],[Total Price GBP]]/ CADtoGBP</f>
        <v>16.479341110368267</v>
      </c>
      <c r="R998" s="33">
        <f>Inventory[[#This Row],[Total Price GBP]]/AUDtoGBP</f>
        <v>16.867764117393488</v>
      </c>
      <c r="S998" s="33">
        <f>IFERROR(VLOOKUP(Inventory[[#This Row],[Assigned Item SKU]],skuQuantity[#All],2,FALSE),0)</f>
        <v>0</v>
      </c>
      <c r="T998" s="33" t="str">
        <f>PROPER(Inventory[[#This Row],[METAL]] &amp; " " &amp; Inventory[[#This Row],[Item Type]])</f>
        <v>9K Gold Earrings</v>
      </c>
      <c r="U998" s="33">
        <f>Inventory[[#This Row],[Quantity]]*Inventory[[#This Row],[Weight (g)]]</f>
        <v>0</v>
      </c>
      <c r="V998" s="33">
        <f>Inventory[[#This Row],[Total Price GBP]]*Inventory[[#This Row],[Quantity]]</f>
        <v>0</v>
      </c>
      <c r="W998" s="33">
        <f>Inventory[[#This Row],[Total Cost GBP]]/EURtoGBP</f>
        <v>0</v>
      </c>
      <c r="X998" s="33">
        <f>Inventory[[#This Row],[Total Cost GBP]]/USDtoGBP</f>
        <v>0</v>
      </c>
      <c r="Y998" s="33">
        <f>Inventory[[#This Row],[Total Cost GBP]]/CADtoGBP</f>
        <v>0</v>
      </c>
      <c r="Z998" s="33">
        <f>Inventory[[#This Row],[Total Cost GBP]]*AUDtoGBP</f>
        <v>0</v>
      </c>
      <c r="AA998" s="33"/>
      <c r="AB998" s="33"/>
    </row>
    <row r="999" spans="1:28" x14ac:dyDescent="0.25">
      <c r="A999" t="s">
        <v>2456</v>
      </c>
      <c r="C999" t="s">
        <v>148</v>
      </c>
      <c r="D999" t="s">
        <v>2457</v>
      </c>
      <c r="E999">
        <v>0.3</v>
      </c>
      <c r="F999" t="s">
        <v>1229</v>
      </c>
      <c r="G999" t="s">
        <v>1309</v>
      </c>
      <c r="H999">
        <v>9.8141595499999994</v>
      </c>
      <c r="I999" t="str">
        <f>IF(Inventory[[#This Row],[METAL]] = "925 Silver",  "7113.11.00"," 7113.19.00")</f>
        <v xml:space="preserve"> 7113.19.00</v>
      </c>
      <c r="J999" t="str">
        <f>IF(Inventory[[#This Row],[METAL]]= "925 Silver", "7113.11.10.00"," 7113.19.10.00")</f>
        <v xml:space="preserve"> 7113.19.10.00</v>
      </c>
      <c r="K999" t="str">
        <f>IF(Inventory[[#This Row],[METAL]] = "925 Silver",  "7113.11.00"," 7113.19.00")</f>
        <v xml:space="preserve"> 7113.19.00</v>
      </c>
      <c r="L999" s="106" t="str">
        <f>PROPER(Inventory[[#This Row],[METAL]] &amp; " " &amp; Inventory[[#This Row],[Item Type]])</f>
        <v>9K Gold Earrings</v>
      </c>
      <c r="M999" s="106" t="str">
        <f>IFERROR(VLOOKUP(Inventory[[#This Row],[Short Description]],Map!$G$12:$H$32,2,FALSE), IF(F998 = "925 Silver", "7113.11.10.00", "7113.19.29.00"))</f>
        <v>7113.19.29.00</v>
      </c>
      <c r="N999" s="106" t="str">
        <f>Inventory[[#This Row],[ASIN]] &amp; " " &amp; Inventory[[#This Row],[Short Description]]</f>
        <v xml:space="preserve"> 9kt gold 4mm ball stud with normal butterfly</v>
      </c>
      <c r="O999" s="33">
        <f>Inventory[[#This Row],[Total Price GBP]]/ EURtoGBP</f>
        <v>11.140237750648437</v>
      </c>
      <c r="P999" s="33">
        <f>Inventory[[#This Row],[Total Price GBP]]/USDtoGBP</f>
        <v>13.453582263054793</v>
      </c>
      <c r="Q999" s="33">
        <f>Inventory[[#This Row],[Total Price GBP]]/ CADtoGBP</f>
        <v>17.221358682396207</v>
      </c>
      <c r="R999" s="33">
        <f>Inventory[[#This Row],[Total Price GBP]]/AUDtoGBP</f>
        <v>17.627271265895537</v>
      </c>
      <c r="S999" s="33">
        <f>IFERROR(VLOOKUP(Inventory[[#This Row],[Assigned Item SKU]],skuQuantity[#All],2,FALSE),0)</f>
        <v>0</v>
      </c>
      <c r="T999" s="33" t="str">
        <f>PROPER(Inventory[[#This Row],[METAL]] &amp; " " &amp; Inventory[[#This Row],[Item Type]])</f>
        <v>9K Gold Earrings</v>
      </c>
      <c r="U999" s="33">
        <f>Inventory[[#This Row],[Quantity]]*Inventory[[#This Row],[Weight (g)]]</f>
        <v>0</v>
      </c>
      <c r="V999" s="33">
        <f>Inventory[[#This Row],[Total Price GBP]]*Inventory[[#This Row],[Quantity]]</f>
        <v>0</v>
      </c>
      <c r="W999" s="33">
        <f>Inventory[[#This Row],[Total Cost GBP]]/EURtoGBP</f>
        <v>0</v>
      </c>
      <c r="X999" s="33">
        <f>Inventory[[#This Row],[Total Cost GBP]]/USDtoGBP</f>
        <v>0</v>
      </c>
      <c r="Y999" s="33">
        <f>Inventory[[#This Row],[Total Cost GBP]]/CADtoGBP</f>
        <v>0</v>
      </c>
      <c r="Z999" s="33">
        <f>Inventory[[#This Row],[Total Cost GBP]]*AUDtoGBP</f>
        <v>0</v>
      </c>
      <c r="AA999" s="33"/>
      <c r="AB999" s="33"/>
    </row>
    <row r="1000" spans="1:28" x14ac:dyDescent="0.25">
      <c r="A1000" t="s">
        <v>2458</v>
      </c>
      <c r="C1000" t="s">
        <v>148</v>
      </c>
      <c r="D1000" t="s">
        <v>2459</v>
      </c>
      <c r="E1000">
        <v>0.35</v>
      </c>
      <c r="F1000" t="s">
        <v>1229</v>
      </c>
      <c r="G1000" t="s">
        <v>1309</v>
      </c>
      <c r="H1000">
        <v>10.6510763</v>
      </c>
      <c r="I1000" t="str">
        <f>IF(Inventory[[#This Row],[METAL]] = "925 Silver",  "7113.11.00"," 7113.19.00")</f>
        <v xml:space="preserve"> 7113.19.00</v>
      </c>
      <c r="J1000" t="str">
        <f>IF(Inventory[[#This Row],[METAL]]= "925 Silver", "7113.11.10.00"," 7113.19.10.00")</f>
        <v xml:space="preserve"> 7113.19.10.00</v>
      </c>
      <c r="K1000" t="str">
        <f>IF(Inventory[[#This Row],[METAL]] = "925 Silver",  "7113.11.00"," 7113.19.00")</f>
        <v xml:space="preserve"> 7113.19.00</v>
      </c>
      <c r="L1000" s="106" t="str">
        <f>PROPER(Inventory[[#This Row],[METAL]] &amp; " " &amp; Inventory[[#This Row],[Item Type]])</f>
        <v>9K Gold Earrings</v>
      </c>
      <c r="M1000" s="106" t="str">
        <f>IFERROR(VLOOKUP(Inventory[[#This Row],[Short Description]],Map!$G$12:$H$32,2,FALSE), IF(F999 = "925 Silver", "7113.11.10.00", "7113.19.29.00"))</f>
        <v>7113.19.29.00</v>
      </c>
      <c r="N1000" s="106" t="str">
        <f>Inventory[[#This Row],[ASIN]] &amp; " " &amp; Inventory[[#This Row],[Short Description]]</f>
        <v xml:space="preserve"> 9kt gold 5mm ball stud with normal butterfly</v>
      </c>
      <c r="O1000" s="33">
        <f>Inventory[[#This Row],[Total Price GBP]]/ EURtoGBP</f>
        <v>12.090237750648436</v>
      </c>
      <c r="P1000" s="33">
        <f>Inventory[[#This Row],[Total Price GBP]]/USDtoGBP</f>
        <v>14.600856085748399</v>
      </c>
      <c r="Q1000" s="33">
        <f>Inventory[[#This Row],[Total Price GBP]]/ CADtoGBP</f>
        <v>18.689935127034847</v>
      </c>
      <c r="R1000" s="33">
        <f>Inventory[[#This Row],[Total Price GBP]]/AUDtoGBP</f>
        <v>19.130462497305839</v>
      </c>
      <c r="S1000" s="33">
        <f>IFERROR(VLOOKUP(Inventory[[#This Row],[Assigned Item SKU]],skuQuantity[#All],2,FALSE),0)</f>
        <v>0</v>
      </c>
      <c r="T1000" s="33" t="str">
        <f>PROPER(Inventory[[#This Row],[METAL]] &amp; " " &amp; Inventory[[#This Row],[Item Type]])</f>
        <v>9K Gold Earrings</v>
      </c>
      <c r="U1000" s="33">
        <f>Inventory[[#This Row],[Quantity]]*Inventory[[#This Row],[Weight (g)]]</f>
        <v>0</v>
      </c>
      <c r="V1000" s="33">
        <f>Inventory[[#This Row],[Total Price GBP]]*Inventory[[#This Row],[Quantity]]</f>
        <v>0</v>
      </c>
      <c r="W1000" s="33">
        <f>Inventory[[#This Row],[Total Cost GBP]]/EURtoGBP</f>
        <v>0</v>
      </c>
      <c r="X1000" s="33">
        <f>Inventory[[#This Row],[Total Cost GBP]]/USDtoGBP</f>
        <v>0</v>
      </c>
      <c r="Y1000" s="33">
        <f>Inventory[[#This Row],[Total Cost GBP]]/CADtoGBP</f>
        <v>0</v>
      </c>
      <c r="Z1000" s="33">
        <f>Inventory[[#This Row],[Total Cost GBP]]*AUDtoGBP</f>
        <v>0</v>
      </c>
      <c r="AA1000" s="33"/>
      <c r="AB1000" s="33"/>
    </row>
    <row r="1001" spans="1:28" x14ac:dyDescent="0.25">
      <c r="A1001" t="s">
        <v>2460</v>
      </c>
      <c r="C1001" t="s">
        <v>148</v>
      </c>
      <c r="D1001" t="s">
        <v>2461</v>
      </c>
      <c r="E1001">
        <v>0.43</v>
      </c>
      <c r="F1001" t="s">
        <v>1229</v>
      </c>
      <c r="G1001" t="s">
        <v>1309</v>
      </c>
      <c r="H1001">
        <v>12.351338749999998</v>
      </c>
      <c r="I1001" t="str">
        <f>IF(Inventory[[#This Row],[METAL]] = "925 Silver",  "7113.11.00"," 7113.19.00")</f>
        <v xml:space="preserve"> 7113.19.00</v>
      </c>
      <c r="J1001" t="str">
        <f>IF(Inventory[[#This Row],[METAL]]= "925 Silver", "7113.11.10.00"," 7113.19.10.00")</f>
        <v xml:space="preserve"> 7113.19.10.00</v>
      </c>
      <c r="K1001" t="str">
        <f>IF(Inventory[[#This Row],[METAL]] = "925 Silver",  "7113.11.00"," 7113.19.00")</f>
        <v xml:space="preserve"> 7113.19.00</v>
      </c>
      <c r="L1001" s="106" t="str">
        <f>PROPER(Inventory[[#This Row],[METAL]] &amp; " " &amp; Inventory[[#This Row],[Item Type]])</f>
        <v>9K Gold Earrings</v>
      </c>
      <c r="M1001" s="106" t="str">
        <f>IFERROR(VLOOKUP(Inventory[[#This Row],[Short Description]],Map!$G$12:$H$32,2,FALSE), IF(F1000 = "925 Silver", "7113.11.10.00", "7113.19.29.00"))</f>
        <v>7113.19.29.00</v>
      </c>
      <c r="N1001" s="106" t="str">
        <f>Inventory[[#This Row],[ASIN]] &amp; " " &amp; Inventory[[#This Row],[Short Description]]</f>
        <v xml:space="preserve"> 9kt gold 6mm ball stud with normal butterfly</v>
      </c>
      <c r="O1001" s="33">
        <f>Inventory[[#This Row],[Total Price GBP]]/ EURtoGBP</f>
        <v>14.020237750648434</v>
      </c>
      <c r="P1001" s="33">
        <f>Inventory[[#This Row],[Total Price GBP]]/USDtoGBP</f>
        <v>16.931633430799618</v>
      </c>
      <c r="Q1001" s="33">
        <f>Inventory[[#This Row],[Total Price GBP]]/ CADtoGBP</f>
        <v>21.673464114563863</v>
      </c>
      <c r="R1001" s="33">
        <f>Inventory[[#This Row],[Total Price GBP]]/AUDtoGBP</f>
        <v>22.184314156907821</v>
      </c>
      <c r="S1001" s="33">
        <f>IFERROR(VLOOKUP(Inventory[[#This Row],[Assigned Item SKU]],skuQuantity[#All],2,FALSE),0)</f>
        <v>0</v>
      </c>
      <c r="T1001" s="33" t="str">
        <f>PROPER(Inventory[[#This Row],[METAL]] &amp; " " &amp; Inventory[[#This Row],[Item Type]])</f>
        <v>9K Gold Earrings</v>
      </c>
      <c r="U1001" s="33">
        <f>Inventory[[#This Row],[Quantity]]*Inventory[[#This Row],[Weight (g)]]</f>
        <v>0</v>
      </c>
      <c r="V1001" s="33">
        <f>Inventory[[#This Row],[Total Price GBP]]*Inventory[[#This Row],[Quantity]]</f>
        <v>0</v>
      </c>
      <c r="W1001" s="33">
        <f>Inventory[[#This Row],[Total Cost GBP]]/EURtoGBP</f>
        <v>0</v>
      </c>
      <c r="X1001" s="33">
        <f>Inventory[[#This Row],[Total Cost GBP]]/USDtoGBP</f>
        <v>0</v>
      </c>
      <c r="Y1001" s="33">
        <f>Inventory[[#This Row],[Total Cost GBP]]/CADtoGBP</f>
        <v>0</v>
      </c>
      <c r="Z1001" s="33">
        <f>Inventory[[#This Row],[Total Cost GBP]]*AUDtoGBP</f>
        <v>0</v>
      </c>
      <c r="AA1001" s="33"/>
      <c r="AB1001" s="33"/>
    </row>
    <row r="1002" spans="1:28" x14ac:dyDescent="0.25">
      <c r="A1002" t="s">
        <v>2462</v>
      </c>
      <c r="C1002" t="s">
        <v>148</v>
      </c>
      <c r="D1002" t="s">
        <v>2463</v>
      </c>
      <c r="E1002">
        <v>0.36</v>
      </c>
      <c r="F1002" t="s">
        <v>1229</v>
      </c>
      <c r="G1002" t="s">
        <v>1450</v>
      </c>
      <c r="H1002">
        <v>15.34661975</v>
      </c>
      <c r="I1002" t="str">
        <f>IF(Inventory[[#This Row],[METAL]] = "925 Silver",  "7113.11.00"," 7113.19.00")</f>
        <v xml:space="preserve"> 7113.19.00</v>
      </c>
      <c r="J1002" t="str">
        <f>IF(Inventory[[#This Row],[METAL]]= "925 Silver", "7113.11.10.00"," 7113.19.10.00")</f>
        <v xml:space="preserve"> 7113.19.10.00</v>
      </c>
      <c r="K1002" t="str">
        <f>IF(Inventory[[#This Row],[METAL]] = "925 Silver",  "7113.11.00"," 7113.19.00")</f>
        <v xml:space="preserve"> 7113.19.00</v>
      </c>
      <c r="L1002" s="106" t="str">
        <f>PROPER(Inventory[[#This Row],[METAL]] &amp; " " &amp; Inventory[[#This Row],[Item Type]])</f>
        <v>9K Gold Pendant</v>
      </c>
      <c r="M1002" s="106" t="str">
        <f>IFERROR(VLOOKUP(Inventory[[#This Row],[Short Description]],Map!$G$12:$H$32,2,FALSE), IF(F1001 = "925 Silver", "7113.11.10.00", "7113.19.29.00"))</f>
        <v>7113.19.29.00</v>
      </c>
      <c r="N1002" s="106" t="str">
        <f>Inventory[[#This Row],[ASIN]] &amp; " " &amp; Inventory[[#This Row],[Short Description]]</f>
        <v xml:space="preserve"> 9kt gold heart pendant</v>
      </c>
      <c r="O1002" s="33">
        <f>Inventory[[#This Row],[Total Price GBP]]/ EURtoGBP</f>
        <v>17.420237750648436</v>
      </c>
      <c r="P1002" s="33">
        <f>Inventory[[#This Row],[Total Price GBP]]/USDtoGBP</f>
        <v>21.037666059387266</v>
      </c>
      <c r="Q1002" s="33">
        <f>Inventory[[#This Row],[Total Price GBP]]/ CADtoGBP</f>
        <v>26.92942191642846</v>
      </c>
      <c r="R1002" s="33">
        <f>Inventory[[#This Row],[Total Price GBP]]/AUDtoGBP</f>
        <v>27.564156458797328</v>
      </c>
      <c r="S1002" s="33">
        <f>IFERROR(VLOOKUP(Inventory[[#This Row],[Assigned Item SKU]],skuQuantity[#All],2,FALSE),0)</f>
        <v>0</v>
      </c>
      <c r="T1002" s="33" t="str">
        <f>PROPER(Inventory[[#This Row],[METAL]] &amp; " " &amp; Inventory[[#This Row],[Item Type]])</f>
        <v>9K Gold Pendant</v>
      </c>
      <c r="U1002" s="33">
        <f>Inventory[[#This Row],[Quantity]]*Inventory[[#This Row],[Weight (g)]]</f>
        <v>0</v>
      </c>
      <c r="V1002" s="33">
        <f>Inventory[[#This Row],[Total Price GBP]]*Inventory[[#This Row],[Quantity]]</f>
        <v>0</v>
      </c>
      <c r="W1002" s="33">
        <f>Inventory[[#This Row],[Total Cost GBP]]/EURtoGBP</f>
        <v>0</v>
      </c>
      <c r="X1002" s="33">
        <f>Inventory[[#This Row],[Total Cost GBP]]/USDtoGBP</f>
        <v>0</v>
      </c>
      <c r="Y1002" s="33">
        <f>Inventory[[#This Row],[Total Cost GBP]]/CADtoGBP</f>
        <v>0</v>
      </c>
      <c r="Z1002" s="33">
        <f>Inventory[[#This Row],[Total Cost GBP]]*AUDtoGBP</f>
        <v>0</v>
      </c>
      <c r="AA1002" s="33"/>
      <c r="AB1002" s="33"/>
    </row>
    <row r="1003" spans="1:28" x14ac:dyDescent="0.25">
      <c r="A1003" t="s">
        <v>2464</v>
      </c>
      <c r="C1003" t="s">
        <v>148</v>
      </c>
      <c r="D1003" t="s">
        <v>2465</v>
      </c>
      <c r="E1003">
        <v>0.45</v>
      </c>
      <c r="F1003" t="s">
        <v>1229</v>
      </c>
      <c r="G1003" t="s">
        <v>1450</v>
      </c>
      <c r="H1003">
        <v>8.7922401499999996</v>
      </c>
      <c r="I1003" t="str">
        <f>IF(Inventory[[#This Row],[METAL]] = "925 Silver",  "7113.11.00"," 7113.19.00")</f>
        <v xml:space="preserve"> 7113.19.00</v>
      </c>
      <c r="J1003" t="str">
        <f>IF(Inventory[[#This Row],[METAL]]= "925 Silver", "7113.11.10.00"," 7113.19.10.00")</f>
        <v xml:space="preserve"> 7113.19.10.00</v>
      </c>
      <c r="K1003" t="str">
        <f>IF(Inventory[[#This Row],[METAL]] = "925 Silver",  "7113.11.00"," 7113.19.00")</f>
        <v xml:space="preserve"> 7113.19.00</v>
      </c>
      <c r="L1003" s="106" t="str">
        <f>PROPER(Inventory[[#This Row],[METAL]] &amp; " " &amp; Inventory[[#This Row],[Item Type]])</f>
        <v>9K Gold Pendant</v>
      </c>
      <c r="M1003" s="106" t="str">
        <f>IFERROR(VLOOKUP(Inventory[[#This Row],[Short Description]],Map!$G$12:$H$32,2,FALSE), IF(F1002 = "925 Silver", "7113.11.10.00", "7113.19.29.00"))</f>
        <v>7113.19.29.00</v>
      </c>
      <c r="N1003" s="106" t="str">
        <f>Inventory[[#This Row],[ASIN]] &amp; " " &amp; Inventory[[#This Row],[Short Description]]</f>
        <v xml:space="preserve"> 9k gold solitaire heart pendant with CZ</v>
      </c>
      <c r="O1003" s="33">
        <f>Inventory[[#This Row],[Total Price GBP]]/ EURtoGBP</f>
        <v>9.9802377506484365</v>
      </c>
      <c r="P1003" s="33">
        <f>Inventory[[#This Row],[Total Price GBP]]/USDtoGBP</f>
        <v>12.052700542713126</v>
      </c>
      <c r="Q1003" s="33">
        <f>Inventory[[#This Row],[Total Price GBP]]/ CADtoGBP</f>
        <v>15.428149549995348</v>
      </c>
      <c r="R1003" s="33">
        <f>Inventory[[#This Row],[Total Price GBP]]/AUDtoGBP</f>
        <v>15.791795657015589</v>
      </c>
      <c r="S1003" s="33">
        <f>IFERROR(VLOOKUP(Inventory[[#This Row],[Assigned Item SKU]],skuQuantity[#All],2,FALSE),0)</f>
        <v>0</v>
      </c>
      <c r="T1003" s="33" t="str">
        <f>PROPER(Inventory[[#This Row],[METAL]] &amp; " " &amp; Inventory[[#This Row],[Item Type]])</f>
        <v>9K Gold Pendant</v>
      </c>
      <c r="U1003" s="33">
        <f>Inventory[[#This Row],[Quantity]]*Inventory[[#This Row],[Weight (g)]]</f>
        <v>0</v>
      </c>
      <c r="V1003" s="33">
        <f>Inventory[[#This Row],[Total Price GBP]]*Inventory[[#This Row],[Quantity]]</f>
        <v>0</v>
      </c>
      <c r="W1003" s="33">
        <f>Inventory[[#This Row],[Total Cost GBP]]/EURtoGBP</f>
        <v>0</v>
      </c>
      <c r="X1003" s="33">
        <f>Inventory[[#This Row],[Total Cost GBP]]/USDtoGBP</f>
        <v>0</v>
      </c>
      <c r="Y1003" s="33">
        <f>Inventory[[#This Row],[Total Cost GBP]]/CADtoGBP</f>
        <v>0</v>
      </c>
      <c r="Z1003" s="33">
        <f>Inventory[[#This Row],[Total Cost GBP]]*AUDtoGBP</f>
        <v>0</v>
      </c>
      <c r="AA1003" s="33"/>
      <c r="AB1003" s="33"/>
    </row>
    <row r="1004" spans="1:28" x14ac:dyDescent="0.25">
      <c r="A1004" t="s">
        <v>2466</v>
      </c>
      <c r="C1004" t="s">
        <v>148</v>
      </c>
      <c r="D1004" t="s">
        <v>2467</v>
      </c>
      <c r="E1004">
        <v>0.36</v>
      </c>
      <c r="F1004" t="s">
        <v>1229</v>
      </c>
      <c r="G1004" t="s">
        <v>1450</v>
      </c>
      <c r="H1004">
        <v>9.1798647500000001</v>
      </c>
      <c r="I1004" t="str">
        <f>IF(Inventory[[#This Row],[METAL]] = "925 Silver",  "7113.11.00"," 7113.19.00")</f>
        <v xml:space="preserve"> 7113.19.00</v>
      </c>
      <c r="J1004" t="str">
        <f>IF(Inventory[[#This Row],[METAL]]= "925 Silver", "7113.11.10.00"," 7113.19.10.00")</f>
        <v xml:space="preserve"> 7113.19.10.00</v>
      </c>
      <c r="K1004" t="str">
        <f>IF(Inventory[[#This Row],[METAL]] = "925 Silver",  "7113.11.00"," 7113.19.00")</f>
        <v xml:space="preserve"> 7113.19.00</v>
      </c>
      <c r="L1004" s="106" t="str">
        <f>PROPER(Inventory[[#This Row],[METAL]] &amp; " " &amp; Inventory[[#This Row],[Item Type]])</f>
        <v>9K Gold Pendant</v>
      </c>
      <c r="M1004" s="106" t="str">
        <f>IFERROR(VLOOKUP(Inventory[[#This Row],[Short Description]],Map!$G$12:$H$32,2,FALSE), IF(F1003 = "925 Silver", "7113.11.10.00", "7113.19.29.00"))</f>
        <v>7113.19.29.00</v>
      </c>
      <c r="N1004" s="106" t="str">
        <f>Inventory[[#This Row],[ASIN]] &amp; " " &amp; Inventory[[#This Row],[Short Description]]</f>
        <v xml:space="preserve"> 9K gold solitaire circle pendant with CZ</v>
      </c>
      <c r="O1004" s="33">
        <f>Inventory[[#This Row],[Total Price GBP]]/ EURtoGBP</f>
        <v>10.420237750648436</v>
      </c>
      <c r="P1004" s="33">
        <f>Inventory[[#This Row],[Total Price GBP]]/USDtoGBP</f>
        <v>12.584069471118587</v>
      </c>
      <c r="Q1004" s="33">
        <f>Inventory[[#This Row],[Total Price GBP]]/ CADtoGBP</f>
        <v>16.108332324354297</v>
      </c>
      <c r="R1004" s="33">
        <f>Inventory[[#This Row],[Total Price GBP]]/AUDtoGBP</f>
        <v>16.488010543142465</v>
      </c>
      <c r="S1004" s="33">
        <f>IFERROR(VLOOKUP(Inventory[[#This Row],[Assigned Item SKU]],skuQuantity[#All],2,FALSE),0)</f>
        <v>0</v>
      </c>
      <c r="T1004" s="33" t="str">
        <f>PROPER(Inventory[[#This Row],[METAL]] &amp; " " &amp; Inventory[[#This Row],[Item Type]])</f>
        <v>9K Gold Pendant</v>
      </c>
      <c r="U1004" s="33">
        <f>Inventory[[#This Row],[Quantity]]*Inventory[[#This Row],[Weight (g)]]</f>
        <v>0</v>
      </c>
      <c r="V1004" s="33">
        <f>Inventory[[#This Row],[Total Price GBP]]*Inventory[[#This Row],[Quantity]]</f>
        <v>0</v>
      </c>
      <c r="W1004" s="33">
        <f>Inventory[[#This Row],[Total Cost GBP]]/EURtoGBP</f>
        <v>0</v>
      </c>
      <c r="X1004" s="33">
        <f>Inventory[[#This Row],[Total Cost GBP]]/USDtoGBP</f>
        <v>0</v>
      </c>
      <c r="Y1004" s="33">
        <f>Inventory[[#This Row],[Total Cost GBP]]/CADtoGBP</f>
        <v>0</v>
      </c>
      <c r="Z1004" s="33">
        <f>Inventory[[#This Row],[Total Cost GBP]]*AUDtoGBP</f>
        <v>0</v>
      </c>
      <c r="AA1004" s="33"/>
      <c r="AB1004" s="33"/>
    </row>
    <row r="1005" spans="1:28" x14ac:dyDescent="0.25">
      <c r="A1005" t="s">
        <v>2468</v>
      </c>
      <c r="C1005" t="s">
        <v>148</v>
      </c>
      <c r="D1005" t="s">
        <v>2469</v>
      </c>
      <c r="E1005">
        <v>0.19</v>
      </c>
      <c r="F1005" t="s">
        <v>1229</v>
      </c>
      <c r="G1005" t="s">
        <v>1309</v>
      </c>
      <c r="H1005">
        <v>9.7789209500000016</v>
      </c>
      <c r="I1005" t="str">
        <f>IF(Inventory[[#This Row],[METAL]] = "925 Silver",  "7113.11.00"," 7113.19.00")</f>
        <v xml:space="preserve"> 7113.19.00</v>
      </c>
      <c r="J1005" t="str">
        <f>IF(Inventory[[#This Row],[METAL]]= "925 Silver", "7113.11.10.00"," 7113.19.10.00")</f>
        <v xml:space="preserve"> 7113.19.10.00</v>
      </c>
      <c r="K1005" t="str">
        <f>IF(Inventory[[#This Row],[METAL]] = "925 Silver",  "7113.11.00"," 7113.19.00")</f>
        <v xml:space="preserve"> 7113.19.00</v>
      </c>
      <c r="L1005" s="106" t="str">
        <f>PROPER(Inventory[[#This Row],[METAL]] &amp; " " &amp; Inventory[[#This Row],[Item Type]])</f>
        <v>9K Gold Earrings</v>
      </c>
      <c r="M1005" s="106" t="str">
        <f>IFERROR(VLOOKUP(Inventory[[#This Row],[Short Description]],Map!$G$12:$H$32,2,FALSE), IF(F1004 = "925 Silver", "7113.11.10.00", "7113.19.29.00"))</f>
        <v>7113.19.29.00</v>
      </c>
      <c r="N1005" s="106" t="str">
        <f>Inventory[[#This Row],[ASIN]] &amp; " " &amp; Inventory[[#This Row],[Short Description]]</f>
        <v xml:space="preserve"> 9kt gold hoops with 10mm external diameter</v>
      </c>
      <c r="O1005" s="33">
        <f>Inventory[[#This Row],[Total Price GBP]]/ EURtoGBP</f>
        <v>11.100237750648439</v>
      </c>
      <c r="P1005" s="33">
        <f>Inventory[[#This Row],[Total Price GBP]]/USDtoGBP</f>
        <v>13.405275996836117</v>
      </c>
      <c r="Q1005" s="33">
        <f>Inventory[[#This Row],[Total Price GBP]]/ CADtoGBP</f>
        <v>17.159523884727218</v>
      </c>
      <c r="R1005" s="33">
        <f>Inventory[[#This Row],[Total Price GBP]]/AUDtoGBP</f>
        <v>17.56397900352037</v>
      </c>
      <c r="S1005" s="33">
        <f>IFERROR(VLOOKUP(Inventory[[#This Row],[Assigned Item SKU]],skuQuantity[#All],2,FALSE),0)</f>
        <v>0</v>
      </c>
      <c r="T1005" s="33" t="str">
        <f>PROPER(Inventory[[#This Row],[METAL]] &amp; " " &amp; Inventory[[#This Row],[Item Type]])</f>
        <v>9K Gold Earrings</v>
      </c>
      <c r="U1005" s="33">
        <f>Inventory[[#This Row],[Quantity]]*Inventory[[#This Row],[Weight (g)]]</f>
        <v>0</v>
      </c>
      <c r="V1005" s="33">
        <f>Inventory[[#This Row],[Total Price GBP]]*Inventory[[#This Row],[Quantity]]</f>
        <v>0</v>
      </c>
      <c r="W1005" s="33">
        <f>Inventory[[#This Row],[Total Cost GBP]]/EURtoGBP</f>
        <v>0</v>
      </c>
      <c r="X1005" s="33">
        <f>Inventory[[#This Row],[Total Cost GBP]]/USDtoGBP</f>
        <v>0</v>
      </c>
      <c r="Y1005" s="33">
        <f>Inventory[[#This Row],[Total Cost GBP]]/CADtoGBP</f>
        <v>0</v>
      </c>
      <c r="Z1005" s="33">
        <f>Inventory[[#This Row],[Total Cost GBP]]*AUDtoGBP</f>
        <v>0</v>
      </c>
      <c r="AA1005" s="33"/>
      <c r="AB1005" s="33"/>
    </row>
    <row r="1006" spans="1:28" x14ac:dyDescent="0.25">
      <c r="A1006" t="s">
        <v>2470</v>
      </c>
      <c r="C1006" t="s">
        <v>148</v>
      </c>
      <c r="D1006" t="s">
        <v>2471</v>
      </c>
      <c r="E1006">
        <v>0.28999999999999998</v>
      </c>
      <c r="F1006" t="s">
        <v>1229</v>
      </c>
      <c r="G1006" t="s">
        <v>1309</v>
      </c>
      <c r="H1006">
        <v>11.7787115</v>
      </c>
      <c r="I1006" t="str">
        <f>IF(Inventory[[#This Row],[METAL]] = "925 Silver",  "7113.11.00"," 7113.19.00")</f>
        <v xml:space="preserve"> 7113.19.00</v>
      </c>
      <c r="J1006" t="str">
        <f>IF(Inventory[[#This Row],[METAL]]= "925 Silver", "7113.11.10.00"," 7113.19.10.00")</f>
        <v xml:space="preserve"> 7113.19.10.00</v>
      </c>
      <c r="K1006" t="str">
        <f>IF(Inventory[[#This Row],[METAL]] = "925 Silver",  "7113.11.00"," 7113.19.00")</f>
        <v xml:space="preserve"> 7113.19.00</v>
      </c>
      <c r="L1006" s="106" t="str">
        <f>PROPER(Inventory[[#This Row],[METAL]] &amp; " " &amp; Inventory[[#This Row],[Item Type]])</f>
        <v>9K Gold Earrings</v>
      </c>
      <c r="M1006" s="106" t="str">
        <f>IFERROR(VLOOKUP(Inventory[[#This Row],[Short Description]],Map!$G$12:$H$32,2,FALSE), IF(F1005 = "925 Silver", "7113.11.10.00", "7113.19.29.00"))</f>
        <v>7113.19.29.00</v>
      </c>
      <c r="N1006" s="106" t="str">
        <f>Inventory[[#This Row],[ASIN]] &amp; " " &amp; Inventory[[#This Row],[Short Description]]</f>
        <v xml:space="preserve"> 9kt gold hoops with 15mm external diameter</v>
      </c>
      <c r="O1006" s="33">
        <f>Inventory[[#This Row],[Total Price GBP]]/ EURtoGBP</f>
        <v>13.370237750648437</v>
      </c>
      <c r="P1006" s="33">
        <f>Inventory[[#This Row],[Total Price GBP]]/USDtoGBP</f>
        <v>16.146656604746102</v>
      </c>
      <c r="Q1006" s="33">
        <f>Inventory[[#This Row],[Total Price GBP]]/ CADtoGBP</f>
        <v>20.668648652442695</v>
      </c>
      <c r="R1006" s="33">
        <f>Inventory[[#This Row],[Total Price GBP]]/AUDtoGBP</f>
        <v>21.155814893311298</v>
      </c>
      <c r="S1006" s="33">
        <f>IFERROR(VLOOKUP(Inventory[[#This Row],[Assigned Item SKU]],skuQuantity[#All],2,FALSE),0)</f>
        <v>0</v>
      </c>
      <c r="T1006" s="33" t="str">
        <f>PROPER(Inventory[[#This Row],[METAL]] &amp; " " &amp; Inventory[[#This Row],[Item Type]])</f>
        <v>9K Gold Earrings</v>
      </c>
      <c r="U1006" s="33">
        <f>Inventory[[#This Row],[Quantity]]*Inventory[[#This Row],[Weight (g)]]</f>
        <v>0</v>
      </c>
      <c r="V1006" s="33">
        <f>Inventory[[#This Row],[Total Price GBP]]*Inventory[[#This Row],[Quantity]]</f>
        <v>0</v>
      </c>
      <c r="W1006" s="33">
        <f>Inventory[[#This Row],[Total Cost GBP]]/EURtoGBP</f>
        <v>0</v>
      </c>
      <c r="X1006" s="33">
        <f>Inventory[[#This Row],[Total Cost GBP]]/USDtoGBP</f>
        <v>0</v>
      </c>
      <c r="Y1006" s="33">
        <f>Inventory[[#This Row],[Total Cost GBP]]/CADtoGBP</f>
        <v>0</v>
      </c>
      <c r="Z1006" s="33">
        <f>Inventory[[#This Row],[Total Cost GBP]]*AUDtoGBP</f>
        <v>0</v>
      </c>
      <c r="AA1006" s="33"/>
      <c r="AB1006" s="33"/>
    </row>
    <row r="1007" spans="1:28" x14ac:dyDescent="0.25">
      <c r="A1007" t="s">
        <v>2472</v>
      </c>
      <c r="C1007" t="s">
        <v>148</v>
      </c>
      <c r="D1007" t="s">
        <v>2473</v>
      </c>
      <c r="E1007">
        <v>0.41</v>
      </c>
      <c r="F1007" t="s">
        <v>1229</v>
      </c>
      <c r="G1007" t="s">
        <v>1309</v>
      </c>
      <c r="H1007">
        <v>15.029472350000001</v>
      </c>
      <c r="I1007" t="str">
        <f>IF(Inventory[[#This Row],[METAL]] = "925 Silver",  "7113.11.00"," 7113.19.00")</f>
        <v xml:space="preserve"> 7113.19.00</v>
      </c>
      <c r="J1007" t="str">
        <f>IF(Inventory[[#This Row],[METAL]]= "925 Silver", "7113.11.10.00"," 7113.19.10.00")</f>
        <v xml:space="preserve"> 7113.19.10.00</v>
      </c>
      <c r="K1007" t="str">
        <f>IF(Inventory[[#This Row],[METAL]] = "925 Silver",  "7113.11.00"," 7113.19.00")</f>
        <v xml:space="preserve"> 7113.19.00</v>
      </c>
      <c r="L1007" s="106" t="str">
        <f>PROPER(Inventory[[#This Row],[METAL]] &amp; " " &amp; Inventory[[#This Row],[Item Type]])</f>
        <v>9K Gold Earrings</v>
      </c>
      <c r="M1007" s="106" t="str">
        <f>IFERROR(VLOOKUP(Inventory[[#This Row],[Short Description]],Map!$G$12:$H$32,2,FALSE), IF(F1006 = "925 Silver", "7113.11.10.00", "7113.19.29.00"))</f>
        <v>7113.19.29.00</v>
      </c>
      <c r="N1007" s="106" t="str">
        <f>Inventory[[#This Row],[ASIN]] &amp; " " &amp; Inventory[[#This Row],[Short Description]]</f>
        <v xml:space="preserve"> 9kt gold hoops with 20mm external diameter</v>
      </c>
      <c r="O1007" s="33">
        <f>Inventory[[#This Row],[Total Price GBP]]/ EURtoGBP</f>
        <v>17.060237750648437</v>
      </c>
      <c r="P1007" s="33">
        <f>Inventory[[#This Row],[Total Price GBP]]/USDtoGBP</f>
        <v>20.602909663419162</v>
      </c>
      <c r="Q1007" s="33">
        <f>Inventory[[#This Row],[Total Price GBP]]/ CADtoGBP</f>
        <v>26.372908737407503</v>
      </c>
      <c r="R1007" s="33">
        <f>Inventory[[#This Row],[Total Price GBP]]/AUDtoGBP</f>
        <v>26.994526097420792</v>
      </c>
      <c r="S1007" s="33">
        <f>IFERROR(VLOOKUP(Inventory[[#This Row],[Assigned Item SKU]],skuQuantity[#All],2,FALSE),0)</f>
        <v>0</v>
      </c>
      <c r="T1007" s="33" t="str">
        <f>PROPER(Inventory[[#This Row],[METAL]] &amp; " " &amp; Inventory[[#This Row],[Item Type]])</f>
        <v>9K Gold Earrings</v>
      </c>
      <c r="U1007" s="33">
        <f>Inventory[[#This Row],[Quantity]]*Inventory[[#This Row],[Weight (g)]]</f>
        <v>0</v>
      </c>
      <c r="V1007" s="33">
        <f>Inventory[[#This Row],[Total Price GBP]]*Inventory[[#This Row],[Quantity]]</f>
        <v>0</v>
      </c>
      <c r="W1007" s="33">
        <f>Inventory[[#This Row],[Total Cost GBP]]/EURtoGBP</f>
        <v>0</v>
      </c>
      <c r="X1007" s="33">
        <f>Inventory[[#This Row],[Total Cost GBP]]/USDtoGBP</f>
        <v>0</v>
      </c>
      <c r="Y1007" s="33">
        <f>Inventory[[#This Row],[Total Cost GBP]]/CADtoGBP</f>
        <v>0</v>
      </c>
      <c r="Z1007" s="33">
        <f>Inventory[[#This Row],[Total Cost GBP]]*AUDtoGBP</f>
        <v>0</v>
      </c>
      <c r="AA1007" s="33"/>
      <c r="AB1007" s="33"/>
    </row>
    <row r="1008" spans="1:28" x14ac:dyDescent="0.25">
      <c r="A1008" t="s">
        <v>2474</v>
      </c>
      <c r="C1008" t="s">
        <v>113</v>
      </c>
      <c r="D1008" t="s">
        <v>2475</v>
      </c>
      <c r="E1008">
        <v>2.97</v>
      </c>
      <c r="F1008" t="s">
        <v>116</v>
      </c>
      <c r="G1008" t="s">
        <v>1309</v>
      </c>
      <c r="H1008">
        <v>8.3000159365000012</v>
      </c>
      <c r="I1008" t="str">
        <f>IF(Inventory[[#This Row],[METAL]] = "925 Silver",  "7113.11.00"," 7113.19.00")</f>
        <v>7113.11.00</v>
      </c>
      <c r="J1008" t="str">
        <f>IF(Inventory[[#This Row],[METAL]]= "925 Silver", "7113.11.10.00"," 7113.19.10.00")</f>
        <v>7113.11.10.00</v>
      </c>
      <c r="K1008" t="str">
        <f>IF(Inventory[[#This Row],[METAL]] = "925 Silver",  "7113.11.00"," 7113.19.00")</f>
        <v>7113.11.00</v>
      </c>
      <c r="L1008" s="106" t="str">
        <f>PROPER(Inventory[[#This Row],[METAL]] &amp; " " &amp; Inventory[[#This Row],[Item Type]])</f>
        <v>925 Silver Earrings</v>
      </c>
      <c r="M1008" s="106" t="str">
        <f>IFERROR(VLOOKUP(Inventory[[#This Row],[Short Description]],Map!$G$12:$H$32,2,FALSE), IF(F1007 = "925 Silver", "7113.11.10.00", "7113.19.29.00"))</f>
        <v>7113.19.29.00</v>
      </c>
      <c r="N1008" s="106" t="str">
        <f>Inventory[[#This Row],[ASIN]] &amp; " " &amp; Inventory[[#This Row],[Short Description]]</f>
        <v xml:space="preserve"> Silver click-down hoop with leaf pendant (10mm internal)</v>
      </c>
      <c r="O1008" s="33">
        <f>Inventory[[#This Row],[Total Price GBP]]/ EURtoGBP</f>
        <v>9.42150475501297</v>
      </c>
      <c r="P1008" s="33">
        <f>Inventory[[#This Row],[Total Price GBP]]/USDtoGBP</f>
        <v>11.377942921904967</v>
      </c>
      <c r="Q1008" s="33">
        <f>Inventory[[#This Row],[Total Price GBP]]/ CADtoGBP</f>
        <v>14.564421006592582</v>
      </c>
      <c r="R1008" s="33">
        <f>Inventory[[#This Row],[Total Price GBP]]/AUDtoGBP</f>
        <v>14.907708773079964</v>
      </c>
      <c r="S1008" s="33">
        <f>IFERROR(VLOOKUP(Inventory[[#This Row],[Assigned Item SKU]],skuQuantity[#All],2,FALSE),0)</f>
        <v>0</v>
      </c>
      <c r="T1008" s="33" t="str">
        <f>PROPER(Inventory[[#This Row],[METAL]] &amp; " " &amp; Inventory[[#This Row],[Item Type]])</f>
        <v>925 Silver Earrings</v>
      </c>
      <c r="U1008" s="33">
        <f>Inventory[[#This Row],[Quantity]]*Inventory[[#This Row],[Weight (g)]]</f>
        <v>0</v>
      </c>
      <c r="V1008" s="33">
        <f>Inventory[[#This Row],[Total Price GBP]]*Inventory[[#This Row],[Quantity]]</f>
        <v>0</v>
      </c>
      <c r="W1008" s="33">
        <f>Inventory[[#This Row],[Total Cost GBP]]/EURtoGBP</f>
        <v>0</v>
      </c>
      <c r="X1008" s="33">
        <f>Inventory[[#This Row],[Total Cost GBP]]/USDtoGBP</f>
        <v>0</v>
      </c>
      <c r="Y1008" s="33">
        <f>Inventory[[#This Row],[Total Cost GBP]]/CADtoGBP</f>
        <v>0</v>
      </c>
      <c r="Z1008" s="33">
        <f>Inventory[[#This Row],[Total Cost GBP]]*AUDtoGBP</f>
        <v>0</v>
      </c>
      <c r="AA1008" s="33"/>
      <c r="AB1008" s="33"/>
    </row>
    <row r="1009" spans="1:28" x14ac:dyDescent="0.25">
      <c r="A1009" t="s">
        <v>2476</v>
      </c>
      <c r="C1009" t="s">
        <v>113</v>
      </c>
      <c r="D1009" t="s">
        <v>2477</v>
      </c>
      <c r="E1009">
        <v>1.65</v>
      </c>
      <c r="F1009" t="s">
        <v>116</v>
      </c>
      <c r="G1009" t="s">
        <v>1309</v>
      </c>
      <c r="H1009">
        <v>4.6602209425000005</v>
      </c>
      <c r="I1009" t="str">
        <f>IF(Inventory[[#This Row],[METAL]] = "925 Silver",  "7113.11.00"," 7113.19.00")</f>
        <v>7113.11.00</v>
      </c>
      <c r="J1009" t="str">
        <f>IF(Inventory[[#This Row],[METAL]]= "925 Silver", "7113.11.10.00"," 7113.19.10.00")</f>
        <v>7113.11.10.00</v>
      </c>
      <c r="K1009" t="str">
        <f>IF(Inventory[[#This Row],[METAL]] = "925 Silver",  "7113.11.00"," 7113.19.00")</f>
        <v>7113.11.00</v>
      </c>
      <c r="L1009" s="106" t="str">
        <f>PROPER(Inventory[[#This Row],[METAL]] &amp; " " &amp; Inventory[[#This Row],[Item Type]])</f>
        <v>925 Silver Earrings</v>
      </c>
      <c r="M1009" s="106" t="str">
        <f>IFERROR(VLOOKUP(Inventory[[#This Row],[Short Description]],Map!$G$12:$H$32,2,FALSE), IF(F1008 = "925 Silver", "7113.11.10.00", "7113.19.29.00"))</f>
        <v>7113.11.10.00</v>
      </c>
      <c r="N1009" s="106" t="str">
        <f>Inventory[[#This Row],[ASIN]] &amp; " " &amp; Inventory[[#This Row],[Short Description]]</f>
        <v xml:space="preserve"> Silver click-down hoop with lotus silhouette pendant (10mm internal)</v>
      </c>
      <c r="O1009" s="33">
        <f>Inventory[[#This Row],[Total Price GBP]]/ EURtoGBP</f>
        <v>5.2899047550129694</v>
      </c>
      <c r="P1009" s="33">
        <f>Inventory[[#This Row],[Total Price GBP]]/USDtoGBP</f>
        <v>6.3883886841776993</v>
      </c>
      <c r="Q1009" s="33">
        <f>Inventory[[#This Row],[Total Price GBP]]/ CADtoGBP</f>
        <v>8.1775047553620652</v>
      </c>
      <c r="R1009" s="33">
        <f>Inventory[[#This Row],[Total Price GBP]]/AUDtoGBP</f>
        <v>8.3702509923485895</v>
      </c>
      <c r="S1009" s="33">
        <f>IFERROR(VLOOKUP(Inventory[[#This Row],[Assigned Item SKU]],skuQuantity[#All],2,FALSE),0)</f>
        <v>0</v>
      </c>
      <c r="T1009" s="33" t="str">
        <f>PROPER(Inventory[[#This Row],[METAL]] &amp; " " &amp; Inventory[[#This Row],[Item Type]])</f>
        <v>925 Silver Earrings</v>
      </c>
      <c r="U1009" s="33">
        <f>Inventory[[#This Row],[Quantity]]*Inventory[[#This Row],[Weight (g)]]</f>
        <v>0</v>
      </c>
      <c r="V1009" s="33">
        <f>Inventory[[#This Row],[Total Price GBP]]*Inventory[[#This Row],[Quantity]]</f>
        <v>0</v>
      </c>
      <c r="W1009" s="33">
        <f>Inventory[[#This Row],[Total Cost GBP]]/EURtoGBP</f>
        <v>0</v>
      </c>
      <c r="X1009" s="33">
        <f>Inventory[[#This Row],[Total Cost GBP]]/USDtoGBP</f>
        <v>0</v>
      </c>
      <c r="Y1009" s="33">
        <f>Inventory[[#This Row],[Total Cost GBP]]/CADtoGBP</f>
        <v>0</v>
      </c>
      <c r="Z1009" s="33">
        <f>Inventory[[#This Row],[Total Cost GBP]]*AUDtoGBP</f>
        <v>0</v>
      </c>
      <c r="AA1009" s="33"/>
      <c r="AB1009" s="33"/>
    </row>
    <row r="1010" spans="1:28" x14ac:dyDescent="0.25">
      <c r="A1010" t="s">
        <v>2478</v>
      </c>
      <c r="C1010" t="s">
        <v>113</v>
      </c>
      <c r="D1010" t="s">
        <v>2479</v>
      </c>
      <c r="E1010">
        <v>1.67</v>
      </c>
      <c r="F1010" t="s">
        <v>116</v>
      </c>
      <c r="G1010" t="s">
        <v>1309</v>
      </c>
      <c r="H1010">
        <v>3.9797635764999999</v>
      </c>
      <c r="I1010" t="str">
        <f>IF(Inventory[[#This Row],[METAL]] = "925 Silver",  "7113.11.00"," 7113.19.00")</f>
        <v>7113.11.00</v>
      </c>
      <c r="J1010" t="str">
        <f>IF(Inventory[[#This Row],[METAL]]= "925 Silver", "7113.11.10.00"," 7113.19.10.00")</f>
        <v>7113.11.10.00</v>
      </c>
      <c r="K1010" t="str">
        <f>IF(Inventory[[#This Row],[METAL]] = "925 Silver",  "7113.11.00"," 7113.19.00")</f>
        <v>7113.11.00</v>
      </c>
      <c r="L1010" s="106" t="str">
        <f>PROPER(Inventory[[#This Row],[METAL]] &amp; " " &amp; Inventory[[#This Row],[Item Type]])</f>
        <v>925 Silver Earrings</v>
      </c>
      <c r="M1010" s="106" t="str">
        <f>IFERROR(VLOOKUP(Inventory[[#This Row],[Short Description]],Map!$G$12:$H$32,2,FALSE), IF(F1009 = "925 Silver", "7113.11.10.00", "7113.19.29.00"))</f>
        <v>7113.11.10.00</v>
      </c>
      <c r="N1010" s="106" t="str">
        <f>Inventory[[#This Row],[ASIN]] &amp; " " &amp; Inventory[[#This Row],[Short Description]]</f>
        <v xml:space="preserve"> Silver click-down hoop with puzzle piece pendant (10mm internal)</v>
      </c>
      <c r="O1010" s="33">
        <f>Inventory[[#This Row],[Total Price GBP]]/ EURtoGBP</f>
        <v>4.5175047550129683</v>
      </c>
      <c r="P1010" s="33">
        <f>Inventory[[#This Row],[Total Price GBP]]/USDtoGBP</f>
        <v>5.4555946834950229</v>
      </c>
      <c r="Q1010" s="33">
        <f>Inventory[[#This Row],[Total Price GBP]]/ CADtoGBP</f>
        <v>6.9834748123737675</v>
      </c>
      <c r="R1010" s="33">
        <f>Inventory[[#This Row],[Total Price GBP]]/AUDtoGBP</f>
        <v>7.1480774058840426</v>
      </c>
      <c r="S1010" s="33">
        <f>IFERROR(VLOOKUP(Inventory[[#This Row],[Assigned Item SKU]],skuQuantity[#All],2,FALSE),0)</f>
        <v>0</v>
      </c>
      <c r="T1010" s="33" t="str">
        <f>PROPER(Inventory[[#This Row],[METAL]] &amp; " " &amp; Inventory[[#This Row],[Item Type]])</f>
        <v>925 Silver Earrings</v>
      </c>
      <c r="U1010" s="33">
        <f>Inventory[[#This Row],[Quantity]]*Inventory[[#This Row],[Weight (g)]]</f>
        <v>0</v>
      </c>
      <c r="V1010" s="33">
        <f>Inventory[[#This Row],[Total Price GBP]]*Inventory[[#This Row],[Quantity]]</f>
        <v>0</v>
      </c>
      <c r="W1010" s="33">
        <f>Inventory[[#This Row],[Total Cost GBP]]/EURtoGBP</f>
        <v>0</v>
      </c>
      <c r="X1010" s="33">
        <f>Inventory[[#This Row],[Total Cost GBP]]/USDtoGBP</f>
        <v>0</v>
      </c>
      <c r="Y1010" s="33">
        <f>Inventory[[#This Row],[Total Cost GBP]]/CADtoGBP</f>
        <v>0</v>
      </c>
      <c r="Z1010" s="33">
        <f>Inventory[[#This Row],[Total Cost GBP]]*AUDtoGBP</f>
        <v>0</v>
      </c>
      <c r="AA1010" s="33"/>
      <c r="AB1010" s="33"/>
    </row>
    <row r="1011" spans="1:28" x14ac:dyDescent="0.25">
      <c r="A1011" t="s">
        <v>2480</v>
      </c>
      <c r="C1011" t="s">
        <v>113</v>
      </c>
      <c r="D1011" t="s">
        <v>2481</v>
      </c>
      <c r="E1011">
        <v>2.87</v>
      </c>
      <c r="F1011" t="s">
        <v>116</v>
      </c>
      <c r="G1011" t="s">
        <v>1309</v>
      </c>
      <c r="H1011">
        <v>6.1785641200000017</v>
      </c>
      <c r="I1011" t="str">
        <f>IF(Inventory[[#This Row],[METAL]] = "925 Silver",  "7113.11.00"," 7113.19.00")</f>
        <v>7113.11.00</v>
      </c>
      <c r="J1011" t="str">
        <f>IF(Inventory[[#This Row],[METAL]]= "925 Silver", "7113.11.10.00"," 7113.19.10.00")</f>
        <v>7113.11.10.00</v>
      </c>
      <c r="K1011" t="str">
        <f>IF(Inventory[[#This Row],[METAL]] = "925 Silver",  "7113.11.00"," 7113.19.00")</f>
        <v>7113.11.00</v>
      </c>
      <c r="L1011" s="106" t="str">
        <f>PROPER(Inventory[[#This Row],[METAL]] &amp; " " &amp; Inventory[[#This Row],[Item Type]])</f>
        <v>925 Silver Earrings</v>
      </c>
      <c r="M1011" s="106" t="str">
        <f>IFERROR(VLOOKUP(Inventory[[#This Row],[Short Description]],Map!$G$12:$H$32,2,FALSE), IF(F1010 = "925 Silver", "7113.11.10.00", "7113.19.29.00"))</f>
        <v>7113.11.10.00</v>
      </c>
      <c r="N1011" s="106" t="str">
        <f>Inventory[[#This Row],[ASIN]] &amp; " " &amp; Inventory[[#This Row],[Short Description]]</f>
        <v xml:space="preserve"> Silver click-down hoop with roman coin pendant (12mm internal)</v>
      </c>
      <c r="O1011" s="33">
        <f>Inventory[[#This Row],[Total Price GBP]]/ EURtoGBP</f>
        <v>7.0134047550129708</v>
      </c>
      <c r="P1011" s="33">
        <f>Inventory[[#This Row],[Total Price GBP]]/USDtoGBP</f>
        <v>8.4697849298749954</v>
      </c>
      <c r="Q1011" s="33">
        <f>Inventory[[#This Row],[Total Price GBP]]/ CADtoGBP</f>
        <v>10.841811599924899</v>
      </c>
      <c r="R1011" s="33">
        <f>Inventory[[#This Row],[Total Price GBP]]/AUDtoGBP</f>
        <v>11.097356347438755</v>
      </c>
      <c r="S1011" s="33">
        <f>IFERROR(VLOOKUP(Inventory[[#This Row],[Assigned Item SKU]],skuQuantity[#All],2,FALSE),0)</f>
        <v>0</v>
      </c>
      <c r="T1011" s="33" t="str">
        <f>PROPER(Inventory[[#This Row],[METAL]] &amp; " " &amp; Inventory[[#This Row],[Item Type]])</f>
        <v>925 Silver Earrings</v>
      </c>
      <c r="U1011" s="33">
        <f>Inventory[[#This Row],[Quantity]]*Inventory[[#This Row],[Weight (g)]]</f>
        <v>0</v>
      </c>
      <c r="V1011" s="33">
        <f>Inventory[[#This Row],[Total Price GBP]]*Inventory[[#This Row],[Quantity]]</f>
        <v>0</v>
      </c>
      <c r="W1011" s="33">
        <f>Inventory[[#This Row],[Total Cost GBP]]/EURtoGBP</f>
        <v>0</v>
      </c>
      <c r="X1011" s="33">
        <f>Inventory[[#This Row],[Total Cost GBP]]/USDtoGBP</f>
        <v>0</v>
      </c>
      <c r="Y1011" s="33">
        <f>Inventory[[#This Row],[Total Cost GBP]]/CADtoGBP</f>
        <v>0</v>
      </c>
      <c r="Z1011" s="33">
        <f>Inventory[[#This Row],[Total Cost GBP]]*AUDtoGBP</f>
        <v>0</v>
      </c>
      <c r="AA1011" s="33"/>
      <c r="AB1011" s="33"/>
    </row>
    <row r="1012" spans="1:28" x14ac:dyDescent="0.25">
      <c r="A1012" t="s">
        <v>2482</v>
      </c>
      <c r="C1012" t="s">
        <v>113</v>
      </c>
      <c r="D1012" t="s">
        <v>2483</v>
      </c>
      <c r="E1012">
        <v>2.08</v>
      </c>
      <c r="F1012" t="s">
        <v>116</v>
      </c>
      <c r="G1012" t="s">
        <v>1309</v>
      </c>
      <c r="H1012">
        <v>5.7909395200000002</v>
      </c>
      <c r="I1012" t="str">
        <f>IF(Inventory[[#This Row],[METAL]] = "925 Silver",  "7113.11.00"," 7113.19.00")</f>
        <v>7113.11.00</v>
      </c>
      <c r="J1012" t="str">
        <f>IF(Inventory[[#This Row],[METAL]]= "925 Silver", "7113.11.10.00"," 7113.19.10.00")</f>
        <v>7113.11.10.00</v>
      </c>
      <c r="K1012" t="str">
        <f>IF(Inventory[[#This Row],[METAL]] = "925 Silver",  "7113.11.00"," 7113.19.00")</f>
        <v>7113.11.00</v>
      </c>
      <c r="L1012" s="106" t="str">
        <f>PROPER(Inventory[[#This Row],[METAL]] &amp; " " &amp; Inventory[[#This Row],[Item Type]])</f>
        <v>925 Silver Earrings</v>
      </c>
      <c r="M1012" s="106" t="str">
        <f>IFERROR(VLOOKUP(Inventory[[#This Row],[Short Description]],Map!$G$12:$H$32,2,FALSE), IF(F1011 = "925 Silver", "7113.11.10.00", "7113.19.29.00"))</f>
        <v>7113.11.10.00</v>
      </c>
      <c r="N1012" s="106" t="str">
        <f>Inventory[[#This Row],[ASIN]] &amp; " " &amp; Inventory[[#This Row],[Short Description]]</f>
        <v xml:space="preserve"> Silver click-down hoop with rounded star pendant (10mm internal)</v>
      </c>
      <c r="O1012" s="33">
        <f>Inventory[[#This Row],[Total Price GBP]]/ EURtoGBP</f>
        <v>6.5734047550129686</v>
      </c>
      <c r="P1012" s="33">
        <f>Inventory[[#This Row],[Total Price GBP]]/USDtoGBP</f>
        <v>7.938416001469534</v>
      </c>
      <c r="Q1012" s="33">
        <f>Inventory[[#This Row],[Total Price GBP]]/ CADtoGBP</f>
        <v>10.16162882556595</v>
      </c>
      <c r="R1012" s="33">
        <f>Inventory[[#This Row],[Total Price GBP]]/AUDtoGBP</f>
        <v>10.401141461311875</v>
      </c>
      <c r="S1012" s="33">
        <f>IFERROR(VLOOKUP(Inventory[[#This Row],[Assigned Item SKU]],skuQuantity[#All],2,FALSE),0)</f>
        <v>0</v>
      </c>
      <c r="T1012" s="33" t="str">
        <f>PROPER(Inventory[[#This Row],[METAL]] &amp; " " &amp; Inventory[[#This Row],[Item Type]])</f>
        <v>925 Silver Earrings</v>
      </c>
      <c r="U1012" s="33">
        <f>Inventory[[#This Row],[Quantity]]*Inventory[[#This Row],[Weight (g)]]</f>
        <v>0</v>
      </c>
      <c r="V1012" s="33">
        <f>Inventory[[#This Row],[Total Price GBP]]*Inventory[[#This Row],[Quantity]]</f>
        <v>0</v>
      </c>
      <c r="W1012" s="33">
        <f>Inventory[[#This Row],[Total Cost GBP]]/EURtoGBP</f>
        <v>0</v>
      </c>
      <c r="X1012" s="33">
        <f>Inventory[[#This Row],[Total Cost GBP]]/USDtoGBP</f>
        <v>0</v>
      </c>
      <c r="Y1012" s="33">
        <f>Inventory[[#This Row],[Total Cost GBP]]/CADtoGBP</f>
        <v>0</v>
      </c>
      <c r="Z1012" s="33">
        <f>Inventory[[#This Row],[Total Cost GBP]]*AUDtoGBP</f>
        <v>0</v>
      </c>
      <c r="AA1012" s="33"/>
      <c r="AB1012" s="33"/>
    </row>
    <row r="1013" spans="1:28" x14ac:dyDescent="0.25">
      <c r="A1013" t="s">
        <v>2484</v>
      </c>
      <c r="C1013" t="s">
        <v>113</v>
      </c>
      <c r="D1013" t="s">
        <v>2485</v>
      </c>
      <c r="E1013">
        <v>2.23</v>
      </c>
      <c r="F1013" t="s">
        <v>116</v>
      </c>
      <c r="G1013" t="s">
        <v>1309</v>
      </c>
      <c r="H1013">
        <v>6.2005882449999996</v>
      </c>
      <c r="I1013" t="str">
        <f>IF(Inventory[[#This Row],[METAL]] = "925 Silver",  "7113.11.00"," 7113.19.00")</f>
        <v>7113.11.00</v>
      </c>
      <c r="J1013" t="str">
        <f>IF(Inventory[[#This Row],[METAL]]= "925 Silver", "7113.11.10.00"," 7113.19.10.00")</f>
        <v>7113.11.10.00</v>
      </c>
      <c r="K1013" t="str">
        <f>IF(Inventory[[#This Row],[METAL]] = "925 Silver",  "7113.11.00"," 7113.19.00")</f>
        <v>7113.11.00</v>
      </c>
      <c r="L1013" s="106" t="str">
        <f>PROPER(Inventory[[#This Row],[METAL]] &amp; " " &amp; Inventory[[#This Row],[Item Type]])</f>
        <v>925 Silver Earrings</v>
      </c>
      <c r="M1013" s="106" t="str">
        <f>IFERROR(VLOOKUP(Inventory[[#This Row],[Short Description]],Map!$G$12:$H$32,2,FALSE), IF(F1012 = "925 Silver", "7113.11.10.00", "7113.19.29.00"))</f>
        <v>7113.11.10.00</v>
      </c>
      <c r="N1013" s="106" t="str">
        <f>Inventory[[#This Row],[ASIN]] &amp; " " &amp; Inventory[[#This Row],[Short Description]]</f>
        <v xml:space="preserve"> Silver click-down hoop with moon pendant (10mm internal)</v>
      </c>
      <c r="O1013" s="33">
        <f>Inventory[[#This Row],[Total Price GBP]]/ EURtoGBP</f>
        <v>7.0384047550129685</v>
      </c>
      <c r="P1013" s="33">
        <f>Inventory[[#This Row],[Total Price GBP]]/USDtoGBP</f>
        <v>8.4999763462616666</v>
      </c>
      <c r="Q1013" s="33">
        <f>Inventory[[#This Row],[Total Price GBP]]/ CADtoGBP</f>
        <v>10.880458348468018</v>
      </c>
      <c r="R1013" s="33">
        <f>Inventory[[#This Row],[Total Price GBP]]/AUDtoGBP</f>
        <v>11.136914011423233</v>
      </c>
      <c r="S1013" s="33">
        <f>IFERROR(VLOOKUP(Inventory[[#This Row],[Assigned Item SKU]],skuQuantity[#All],2,FALSE),0)</f>
        <v>0</v>
      </c>
      <c r="T1013" s="33" t="str">
        <f>PROPER(Inventory[[#This Row],[METAL]] &amp; " " &amp; Inventory[[#This Row],[Item Type]])</f>
        <v>925 Silver Earrings</v>
      </c>
      <c r="U1013" s="33">
        <f>Inventory[[#This Row],[Quantity]]*Inventory[[#This Row],[Weight (g)]]</f>
        <v>0</v>
      </c>
      <c r="V1013" s="33">
        <f>Inventory[[#This Row],[Total Price GBP]]*Inventory[[#This Row],[Quantity]]</f>
        <v>0</v>
      </c>
      <c r="W1013" s="33">
        <f>Inventory[[#This Row],[Total Cost GBP]]/EURtoGBP</f>
        <v>0</v>
      </c>
      <c r="X1013" s="33">
        <f>Inventory[[#This Row],[Total Cost GBP]]/USDtoGBP</f>
        <v>0</v>
      </c>
      <c r="Y1013" s="33">
        <f>Inventory[[#This Row],[Total Cost GBP]]/CADtoGBP</f>
        <v>0</v>
      </c>
      <c r="Z1013" s="33">
        <f>Inventory[[#This Row],[Total Cost GBP]]*AUDtoGBP</f>
        <v>0</v>
      </c>
      <c r="AA1013" s="33"/>
      <c r="AB1013" s="33"/>
    </row>
    <row r="1014" spans="1:28" x14ac:dyDescent="0.25">
      <c r="A1014" t="s">
        <v>2486</v>
      </c>
      <c r="C1014" t="s">
        <v>113</v>
      </c>
      <c r="D1014" t="s">
        <v>2487</v>
      </c>
      <c r="E1014">
        <v>2.77</v>
      </c>
      <c r="F1014" t="s">
        <v>116</v>
      </c>
      <c r="G1014" t="s">
        <v>1309</v>
      </c>
      <c r="H1014">
        <v>5.9671325200000007</v>
      </c>
      <c r="I1014" t="str">
        <f>IF(Inventory[[#This Row],[METAL]] = "925 Silver",  "7113.11.00"," 7113.19.00")</f>
        <v>7113.11.00</v>
      </c>
      <c r="J1014" t="str">
        <f>IF(Inventory[[#This Row],[METAL]]= "925 Silver", "7113.11.10.00"," 7113.19.10.00")</f>
        <v>7113.11.10.00</v>
      </c>
      <c r="K1014" t="str">
        <f>IF(Inventory[[#This Row],[METAL]] = "925 Silver",  "7113.11.00"," 7113.19.00")</f>
        <v>7113.11.00</v>
      </c>
      <c r="L1014" s="106" t="str">
        <f>PROPER(Inventory[[#This Row],[METAL]] &amp; " " &amp; Inventory[[#This Row],[Item Type]])</f>
        <v>925 Silver Earrings</v>
      </c>
      <c r="M1014" s="106" t="str">
        <f>IFERROR(VLOOKUP(Inventory[[#This Row],[Short Description]],Map!$G$12:$H$32,2,FALSE), IF(F1013 = "925 Silver", "7113.11.10.00", "7113.19.29.00"))</f>
        <v>7113.11.10.00</v>
      </c>
      <c r="N1014" s="106" t="str">
        <f>Inventory[[#This Row],[ASIN]] &amp; " " &amp; Inventory[[#This Row],[Short Description]]</f>
        <v xml:space="preserve"> Silver click-down hoop with clover pendant (12mm internal)</v>
      </c>
      <c r="O1014" s="33">
        <f>Inventory[[#This Row],[Total Price GBP]]/ EURtoGBP</f>
        <v>6.7734047550129697</v>
      </c>
      <c r="P1014" s="33">
        <f>Inventory[[#This Row],[Total Price GBP]]/USDtoGBP</f>
        <v>8.1799473325629251</v>
      </c>
      <c r="Q1014" s="33">
        <f>Inventory[[#This Row],[Total Price GBP]]/ CADtoGBP</f>
        <v>10.470802813910927</v>
      </c>
      <c r="R1014" s="33">
        <f>Inventory[[#This Row],[Total Price GBP]]/AUDtoGBP</f>
        <v>10.71760277318773</v>
      </c>
      <c r="S1014" s="33">
        <f>IFERROR(VLOOKUP(Inventory[[#This Row],[Assigned Item SKU]],skuQuantity[#All],2,FALSE),0)</f>
        <v>0</v>
      </c>
      <c r="T1014" s="33" t="str">
        <f>PROPER(Inventory[[#This Row],[METAL]] &amp; " " &amp; Inventory[[#This Row],[Item Type]])</f>
        <v>925 Silver Earrings</v>
      </c>
      <c r="U1014" s="33">
        <f>Inventory[[#This Row],[Quantity]]*Inventory[[#This Row],[Weight (g)]]</f>
        <v>0</v>
      </c>
      <c r="V1014" s="33">
        <f>Inventory[[#This Row],[Total Price GBP]]*Inventory[[#This Row],[Quantity]]</f>
        <v>0</v>
      </c>
      <c r="W1014" s="33">
        <f>Inventory[[#This Row],[Total Cost GBP]]/EURtoGBP</f>
        <v>0</v>
      </c>
      <c r="X1014" s="33">
        <f>Inventory[[#This Row],[Total Cost GBP]]/USDtoGBP</f>
        <v>0</v>
      </c>
      <c r="Y1014" s="33">
        <f>Inventory[[#This Row],[Total Cost GBP]]/CADtoGBP</f>
        <v>0</v>
      </c>
      <c r="Z1014" s="33">
        <f>Inventory[[#This Row],[Total Cost GBP]]*AUDtoGBP</f>
        <v>0</v>
      </c>
      <c r="AA1014" s="33"/>
      <c r="AB1014" s="33"/>
    </row>
    <row r="1015" spans="1:28" x14ac:dyDescent="0.25">
      <c r="A1015" t="s">
        <v>2488</v>
      </c>
      <c r="C1015" t="s">
        <v>113</v>
      </c>
      <c r="D1015" t="s">
        <v>2489</v>
      </c>
      <c r="E1015">
        <v>2.14</v>
      </c>
      <c r="F1015" t="s">
        <v>116</v>
      </c>
      <c r="G1015" t="s">
        <v>1309</v>
      </c>
      <c r="H1015">
        <v>3.654775588000001</v>
      </c>
      <c r="I1015" t="str">
        <f>IF(Inventory[[#This Row],[METAL]] = "925 Silver",  "7113.11.00"," 7113.19.00")</f>
        <v>7113.11.00</v>
      </c>
      <c r="J1015" t="str">
        <f>IF(Inventory[[#This Row],[METAL]]= "925 Silver", "7113.11.10.00"," 7113.19.10.00")</f>
        <v>7113.11.10.00</v>
      </c>
      <c r="K1015" t="str">
        <f>IF(Inventory[[#This Row],[METAL]] = "925 Silver",  "7113.11.00"," 7113.19.00")</f>
        <v>7113.11.00</v>
      </c>
      <c r="L1015" s="106" t="str">
        <f>PROPER(Inventory[[#This Row],[METAL]] &amp; " " &amp; Inventory[[#This Row],[Item Type]])</f>
        <v>925 Silver Earrings</v>
      </c>
      <c r="M1015" s="106" t="str">
        <f>IFERROR(VLOOKUP(Inventory[[#This Row],[Short Description]],Map!$G$12:$H$32,2,FALSE), IF(F1014 = "925 Silver", "7113.11.10.00", "7113.19.29.00"))</f>
        <v>7113.11.10.00</v>
      </c>
      <c r="N1015" s="106" t="str">
        <f>Inventory[[#This Row],[ASIN]] &amp; " " &amp; Inventory[[#This Row],[Short Description]]</f>
        <v xml:space="preserve"> Silver click-down hoop with star silhouette pendant (12mm internal)</v>
      </c>
      <c r="O1015" s="33">
        <f>Inventory[[#This Row],[Total Price GBP]]/ EURtoGBP</f>
        <v>4.1486047550129701</v>
      </c>
      <c r="P1015" s="33">
        <f>Inventory[[#This Row],[Total Price GBP]]/USDtoGBP</f>
        <v>5.0100901432932652</v>
      </c>
      <c r="Q1015" s="33">
        <f>Inventory[[#This Row],[Total Price GBP]]/ CADtoGBP</f>
        <v>6.4132033908714607</v>
      </c>
      <c r="R1015" s="33">
        <f>Inventory[[#This Row],[Total Price GBP]]/AUDtoGBP</f>
        <v>6.564364516129034</v>
      </c>
      <c r="S1015" s="33">
        <f>IFERROR(VLOOKUP(Inventory[[#This Row],[Assigned Item SKU]],skuQuantity[#All],2,FALSE),0)</f>
        <v>0</v>
      </c>
      <c r="T1015" s="33" t="str">
        <f>PROPER(Inventory[[#This Row],[METAL]] &amp; " " &amp; Inventory[[#This Row],[Item Type]])</f>
        <v>925 Silver Earrings</v>
      </c>
      <c r="U1015" s="33">
        <f>Inventory[[#This Row],[Quantity]]*Inventory[[#This Row],[Weight (g)]]</f>
        <v>0</v>
      </c>
      <c r="V1015" s="33">
        <f>Inventory[[#This Row],[Total Price GBP]]*Inventory[[#This Row],[Quantity]]</f>
        <v>0</v>
      </c>
      <c r="W1015" s="33">
        <f>Inventory[[#This Row],[Total Cost GBP]]/EURtoGBP</f>
        <v>0</v>
      </c>
      <c r="X1015" s="33">
        <f>Inventory[[#This Row],[Total Cost GBP]]/USDtoGBP</f>
        <v>0</v>
      </c>
      <c r="Y1015" s="33">
        <f>Inventory[[#This Row],[Total Cost GBP]]/CADtoGBP</f>
        <v>0</v>
      </c>
      <c r="Z1015" s="33">
        <f>Inventory[[#This Row],[Total Cost GBP]]*AUDtoGBP</f>
        <v>0</v>
      </c>
      <c r="AA1015" s="33"/>
      <c r="AB1015" s="33"/>
    </row>
    <row r="1016" spans="1:28" x14ac:dyDescent="0.25">
      <c r="A1016" t="s">
        <v>2490</v>
      </c>
      <c r="C1016" t="s">
        <v>113</v>
      </c>
      <c r="D1016" t="s">
        <v>2491</v>
      </c>
      <c r="E1016">
        <v>2.29</v>
      </c>
      <c r="F1016" t="s">
        <v>116</v>
      </c>
      <c r="G1016" t="s">
        <v>1309</v>
      </c>
      <c r="H1016">
        <v>3.9032077180000018</v>
      </c>
      <c r="I1016" t="str">
        <f>IF(Inventory[[#This Row],[METAL]] = "925 Silver",  "7113.11.00"," 7113.19.00")</f>
        <v>7113.11.00</v>
      </c>
      <c r="J1016" t="str">
        <f>IF(Inventory[[#This Row],[METAL]]= "925 Silver", "7113.11.10.00"," 7113.19.10.00")</f>
        <v>7113.11.10.00</v>
      </c>
      <c r="K1016" t="str">
        <f>IF(Inventory[[#This Row],[METAL]] = "925 Silver",  "7113.11.00"," 7113.19.00")</f>
        <v>7113.11.00</v>
      </c>
      <c r="L1016" s="106" t="str">
        <f>PROPER(Inventory[[#This Row],[METAL]] &amp; " " &amp; Inventory[[#This Row],[Item Type]])</f>
        <v>925 Silver Earrings</v>
      </c>
      <c r="M1016" s="106" t="str">
        <f>IFERROR(VLOOKUP(Inventory[[#This Row],[Short Description]],Map!$G$12:$H$32,2,FALSE), IF(F1015 = "925 Silver", "7113.11.10.00", "7113.19.29.00"))</f>
        <v>7113.11.10.00</v>
      </c>
      <c r="N1016" s="106" t="str">
        <f>Inventory[[#This Row],[ASIN]] &amp; " " &amp; Inventory[[#This Row],[Short Description]]</f>
        <v xml:space="preserve"> Silver click-down hoop with flat star pendant (12mm internal)</v>
      </c>
      <c r="O1016" s="33">
        <f>Inventory[[#This Row],[Total Price GBP]]/ EURtoGBP</f>
        <v>4.430604755012971</v>
      </c>
      <c r="P1016" s="33">
        <f>Inventory[[#This Row],[Total Price GBP]]/USDtoGBP</f>
        <v>5.3506493201349477</v>
      </c>
      <c r="Q1016" s="33">
        <f>Inventory[[#This Row],[Total Price GBP]]/ CADtoGBP</f>
        <v>6.8491387144378786</v>
      </c>
      <c r="R1016" s="33">
        <f>Inventory[[#This Row],[Total Price GBP]]/AUDtoGBP</f>
        <v>7.010574965873988</v>
      </c>
      <c r="S1016" s="33">
        <f>IFERROR(VLOOKUP(Inventory[[#This Row],[Assigned Item SKU]],skuQuantity[#All],2,FALSE),0)</f>
        <v>0</v>
      </c>
      <c r="T1016" s="33" t="str">
        <f>PROPER(Inventory[[#This Row],[METAL]] &amp; " " &amp; Inventory[[#This Row],[Item Type]])</f>
        <v>925 Silver Earrings</v>
      </c>
      <c r="U1016" s="33">
        <f>Inventory[[#This Row],[Quantity]]*Inventory[[#This Row],[Weight (g)]]</f>
        <v>0</v>
      </c>
      <c r="V1016" s="33">
        <f>Inventory[[#This Row],[Total Price GBP]]*Inventory[[#This Row],[Quantity]]</f>
        <v>0</v>
      </c>
      <c r="W1016" s="33">
        <f>Inventory[[#This Row],[Total Cost GBP]]/EURtoGBP</f>
        <v>0</v>
      </c>
      <c r="X1016" s="33">
        <f>Inventory[[#This Row],[Total Cost GBP]]/USDtoGBP</f>
        <v>0</v>
      </c>
      <c r="Y1016" s="33">
        <f>Inventory[[#This Row],[Total Cost GBP]]/CADtoGBP</f>
        <v>0</v>
      </c>
      <c r="Z1016" s="33">
        <f>Inventory[[#This Row],[Total Cost GBP]]*AUDtoGBP</f>
        <v>0</v>
      </c>
      <c r="AA1016" s="33"/>
      <c r="AB1016" s="33"/>
    </row>
    <row r="1017" spans="1:28" x14ac:dyDescent="0.25">
      <c r="A1017" t="s">
        <v>2492</v>
      </c>
      <c r="C1017" t="s">
        <v>113</v>
      </c>
      <c r="D1017" t="s">
        <v>2493</v>
      </c>
      <c r="E1017">
        <v>2.21</v>
      </c>
      <c r="F1017" t="s">
        <v>116</v>
      </c>
      <c r="G1017" t="s">
        <v>1309</v>
      </c>
      <c r="H1017">
        <v>6.8663334955000002</v>
      </c>
      <c r="I1017" t="str">
        <f>IF(Inventory[[#This Row],[METAL]] = "925 Silver",  "7113.11.00"," 7113.19.00")</f>
        <v>7113.11.00</v>
      </c>
      <c r="J1017" t="str">
        <f>IF(Inventory[[#This Row],[METAL]]= "925 Silver", "7113.11.10.00"," 7113.19.10.00")</f>
        <v>7113.11.10.00</v>
      </c>
      <c r="K1017" t="str">
        <f>IF(Inventory[[#This Row],[METAL]] = "925 Silver",  "7113.11.00"," 7113.19.00")</f>
        <v>7113.11.00</v>
      </c>
      <c r="L1017" s="106" t="str">
        <f>PROPER(Inventory[[#This Row],[METAL]] &amp; " " &amp; Inventory[[#This Row],[Item Type]])</f>
        <v>925 Silver Earrings</v>
      </c>
      <c r="M1017" s="106" t="str">
        <f>IFERROR(VLOOKUP(Inventory[[#This Row],[Short Description]],Map!$G$12:$H$32,2,FALSE), IF(F1016 = "925 Silver", "7113.11.10.00", "7113.19.29.00"))</f>
        <v>7113.11.10.00</v>
      </c>
      <c r="N1017" s="106" t="str">
        <f>Inventory[[#This Row],[ASIN]] &amp; " " &amp; Inventory[[#This Row],[Short Description]]</f>
        <v xml:space="preserve"> Silver click-down hoop with CZ cross pendant (12mm internal)</v>
      </c>
      <c r="O1017" s="33">
        <f>Inventory[[#This Row],[Total Price GBP]]/ EURtoGBP</f>
        <v>7.7941047550129685</v>
      </c>
      <c r="P1017" s="33">
        <f>Inventory[[#This Row],[Total Price GBP]]/USDtoGBP</f>
        <v>9.4126024807980446</v>
      </c>
      <c r="Q1017" s="33">
        <f>Inventory[[#This Row],[Total Price GBP]]/ CADtoGBP</f>
        <v>12.048672263429511</v>
      </c>
      <c r="R1017" s="33">
        <f>Inventory[[#This Row],[Total Price GBP]]/AUDtoGBP</f>
        <v>12.332663078346146</v>
      </c>
      <c r="S1017" s="33">
        <f>IFERROR(VLOOKUP(Inventory[[#This Row],[Assigned Item SKU]],skuQuantity[#All],2,FALSE),0)</f>
        <v>0</v>
      </c>
      <c r="T1017" s="33" t="str">
        <f>PROPER(Inventory[[#This Row],[METAL]] &amp; " " &amp; Inventory[[#This Row],[Item Type]])</f>
        <v>925 Silver Earrings</v>
      </c>
      <c r="U1017" s="33">
        <f>Inventory[[#This Row],[Quantity]]*Inventory[[#This Row],[Weight (g)]]</f>
        <v>0</v>
      </c>
      <c r="V1017" s="33">
        <f>Inventory[[#This Row],[Total Price GBP]]*Inventory[[#This Row],[Quantity]]</f>
        <v>0</v>
      </c>
      <c r="W1017" s="33">
        <f>Inventory[[#This Row],[Total Cost GBP]]/EURtoGBP</f>
        <v>0</v>
      </c>
      <c r="X1017" s="33">
        <f>Inventory[[#This Row],[Total Cost GBP]]/USDtoGBP</f>
        <v>0</v>
      </c>
      <c r="Y1017" s="33">
        <f>Inventory[[#This Row],[Total Cost GBP]]/CADtoGBP</f>
        <v>0</v>
      </c>
      <c r="Z1017" s="33">
        <f>Inventory[[#This Row],[Total Cost GBP]]*AUDtoGBP</f>
        <v>0</v>
      </c>
      <c r="AA1017" s="33"/>
      <c r="AB1017" s="33"/>
    </row>
    <row r="1018" spans="1:28" x14ac:dyDescent="0.25">
      <c r="A1018" t="s">
        <v>2494</v>
      </c>
      <c r="C1018" t="s">
        <v>113</v>
      </c>
      <c r="D1018" t="s">
        <v>2495</v>
      </c>
      <c r="E1018">
        <v>2.4500000000000002</v>
      </c>
      <c r="F1018" t="s">
        <v>116</v>
      </c>
      <c r="G1018" t="s">
        <v>1309</v>
      </c>
      <c r="H1018">
        <v>7.6000011475000004</v>
      </c>
      <c r="I1018" t="str">
        <f>IF(Inventory[[#This Row],[METAL]] = "925 Silver",  "7113.11.00"," 7113.19.00")</f>
        <v>7113.11.00</v>
      </c>
      <c r="J1018" t="str">
        <f>IF(Inventory[[#This Row],[METAL]]= "925 Silver", "7113.11.10.00"," 7113.19.10.00")</f>
        <v>7113.11.10.00</v>
      </c>
      <c r="K1018" t="str">
        <f>IF(Inventory[[#This Row],[METAL]] = "925 Silver",  "7113.11.00"," 7113.19.00")</f>
        <v>7113.11.00</v>
      </c>
      <c r="L1018" s="106" t="str">
        <f>PROPER(Inventory[[#This Row],[METAL]] &amp; " " &amp; Inventory[[#This Row],[Item Type]])</f>
        <v>925 Silver Earrings</v>
      </c>
      <c r="M1018" s="106" t="str">
        <f>IFERROR(VLOOKUP(Inventory[[#This Row],[Short Description]],Map!$G$12:$H$32,2,FALSE), IF(F1017 = "925 Silver", "7113.11.10.00", "7113.19.29.00"))</f>
        <v>7113.11.10.00</v>
      </c>
      <c r="N1018" s="106" t="str">
        <f>Inventory[[#This Row],[ASIN]] &amp; " " &amp; Inventory[[#This Row],[Short Description]]</f>
        <v xml:space="preserve"> Silver click-down hoop with CZ heart silhouette pendant (12mm internal)</v>
      </c>
      <c r="O1018" s="33">
        <f>Inventory[[#This Row],[Total Price GBP]]/ EURtoGBP</f>
        <v>8.6269047550129692</v>
      </c>
      <c r="P1018" s="33">
        <f>Inventory[[#This Row],[Total Price GBP]]/USDtoGBP</f>
        <v>10.418338943470925</v>
      </c>
      <c r="Q1018" s="33">
        <f>Inventory[[#This Row],[Total Price GBP]]/ CADtoGBP</f>
        <v>13.336072750897991</v>
      </c>
      <c r="R1018" s="33">
        <f>Inventory[[#This Row],[Total Price GBP]]/AUDtoGBP</f>
        <v>13.650407980997198</v>
      </c>
      <c r="S1018" s="33">
        <f>IFERROR(VLOOKUP(Inventory[[#This Row],[Assigned Item SKU]],skuQuantity[#All],2,FALSE),0)</f>
        <v>0</v>
      </c>
      <c r="T1018" s="33" t="str">
        <f>PROPER(Inventory[[#This Row],[METAL]] &amp; " " &amp; Inventory[[#This Row],[Item Type]])</f>
        <v>925 Silver Earrings</v>
      </c>
      <c r="U1018" s="33">
        <f>Inventory[[#This Row],[Quantity]]*Inventory[[#This Row],[Weight (g)]]</f>
        <v>0</v>
      </c>
      <c r="V1018" s="33">
        <f>Inventory[[#This Row],[Total Price GBP]]*Inventory[[#This Row],[Quantity]]</f>
        <v>0</v>
      </c>
      <c r="W1018" s="33">
        <f>Inventory[[#This Row],[Total Cost GBP]]/EURtoGBP</f>
        <v>0</v>
      </c>
      <c r="X1018" s="33">
        <f>Inventory[[#This Row],[Total Cost GBP]]/USDtoGBP</f>
        <v>0</v>
      </c>
      <c r="Y1018" s="33">
        <f>Inventory[[#This Row],[Total Cost GBP]]/CADtoGBP</f>
        <v>0</v>
      </c>
      <c r="Z1018" s="33">
        <f>Inventory[[#This Row],[Total Cost GBP]]*AUDtoGBP</f>
        <v>0</v>
      </c>
      <c r="AA1018" s="33"/>
      <c r="AB1018" s="33"/>
    </row>
    <row r="1019" spans="1:28" x14ac:dyDescent="0.25">
      <c r="A1019" t="s">
        <v>2496</v>
      </c>
      <c r="C1019" t="s">
        <v>113</v>
      </c>
      <c r="D1019" t="s">
        <v>2497</v>
      </c>
      <c r="E1019">
        <v>2.23</v>
      </c>
      <c r="F1019" t="s">
        <v>116</v>
      </c>
      <c r="G1019" t="s">
        <v>1309</v>
      </c>
      <c r="H1019">
        <v>6.9274724664999994</v>
      </c>
      <c r="I1019" t="str">
        <f>IF(Inventory[[#This Row],[METAL]] = "925 Silver",  "7113.11.00"," 7113.19.00")</f>
        <v>7113.11.00</v>
      </c>
      <c r="J1019" t="str">
        <f>IF(Inventory[[#This Row],[METAL]]= "925 Silver", "7113.11.10.00"," 7113.19.10.00")</f>
        <v>7113.11.10.00</v>
      </c>
      <c r="K1019" t="str">
        <f>IF(Inventory[[#This Row],[METAL]] = "925 Silver",  "7113.11.00"," 7113.19.00")</f>
        <v>7113.11.00</v>
      </c>
      <c r="L1019" s="106" t="str">
        <f>PROPER(Inventory[[#This Row],[METAL]] &amp; " " &amp; Inventory[[#This Row],[Item Type]])</f>
        <v>925 Silver Earrings</v>
      </c>
      <c r="M1019" s="106" t="str">
        <f>IFERROR(VLOOKUP(Inventory[[#This Row],[Short Description]],Map!$G$12:$H$32,2,FALSE), IF(F1018 = "925 Silver", "7113.11.10.00", "7113.19.29.00"))</f>
        <v>7113.11.10.00</v>
      </c>
      <c r="N1019" s="106" t="str">
        <f>Inventory[[#This Row],[ASIN]] &amp; " " &amp; Inventory[[#This Row],[Short Description]]</f>
        <v xml:space="preserve"> Silver click-down hoop with CZ snake pendant (12mm internal)</v>
      </c>
      <c r="O1019" s="33">
        <f>Inventory[[#This Row],[Total Price GBP]]/ EURtoGBP</f>
        <v>7.8635047550129684</v>
      </c>
      <c r="P1019" s="33">
        <f>Inventory[[#This Row],[Total Price GBP]]/USDtoGBP</f>
        <v>9.49641385268745</v>
      </c>
      <c r="Q1019" s="33">
        <f>Inventory[[#This Row],[Total Price GBP]]/ CADtoGBP</f>
        <v>12.155955637385215</v>
      </c>
      <c r="R1019" s="33">
        <f>Inventory[[#This Row],[Total Price GBP]]/AUDtoGBP</f>
        <v>12.442475153567065</v>
      </c>
      <c r="S1019" s="33">
        <f>IFERROR(VLOOKUP(Inventory[[#This Row],[Assigned Item SKU]],skuQuantity[#All],2,FALSE),0)</f>
        <v>0</v>
      </c>
      <c r="T1019" s="33" t="str">
        <f>PROPER(Inventory[[#This Row],[METAL]] &amp; " " &amp; Inventory[[#This Row],[Item Type]])</f>
        <v>925 Silver Earrings</v>
      </c>
      <c r="U1019" s="33">
        <f>Inventory[[#This Row],[Quantity]]*Inventory[[#This Row],[Weight (g)]]</f>
        <v>0</v>
      </c>
      <c r="V1019" s="33">
        <f>Inventory[[#This Row],[Total Price GBP]]*Inventory[[#This Row],[Quantity]]</f>
        <v>0</v>
      </c>
      <c r="W1019" s="33">
        <f>Inventory[[#This Row],[Total Cost GBP]]/EURtoGBP</f>
        <v>0</v>
      </c>
      <c r="X1019" s="33">
        <f>Inventory[[#This Row],[Total Cost GBP]]/USDtoGBP</f>
        <v>0</v>
      </c>
      <c r="Y1019" s="33">
        <f>Inventory[[#This Row],[Total Cost GBP]]/CADtoGBP</f>
        <v>0</v>
      </c>
      <c r="Z1019" s="33">
        <f>Inventory[[#This Row],[Total Cost GBP]]*AUDtoGBP</f>
        <v>0</v>
      </c>
      <c r="AA1019" s="33"/>
      <c r="AB1019" s="33"/>
    </row>
    <row r="1020" spans="1:28" x14ac:dyDescent="0.25">
      <c r="A1020" t="s">
        <v>2498</v>
      </c>
      <c r="C1020" t="s">
        <v>113</v>
      </c>
      <c r="D1020" t="s">
        <v>2499</v>
      </c>
      <c r="E1020">
        <v>2.37</v>
      </c>
      <c r="F1020" t="s">
        <v>116</v>
      </c>
      <c r="G1020" t="s">
        <v>1309</v>
      </c>
      <c r="H1020">
        <v>4.7664653215000001</v>
      </c>
      <c r="I1020" t="str">
        <f>IF(Inventory[[#This Row],[METAL]] = "925 Silver",  "7113.11.00"," 7113.19.00")</f>
        <v>7113.11.00</v>
      </c>
      <c r="J1020" t="str">
        <f>IF(Inventory[[#This Row],[METAL]]= "925 Silver", "7113.11.10.00"," 7113.19.10.00")</f>
        <v>7113.11.10.00</v>
      </c>
      <c r="K1020" t="str">
        <f>IF(Inventory[[#This Row],[METAL]] = "925 Silver",  "7113.11.00"," 7113.19.00")</f>
        <v>7113.11.00</v>
      </c>
      <c r="L1020" s="106" t="str">
        <f>PROPER(Inventory[[#This Row],[METAL]] &amp; " " &amp; Inventory[[#This Row],[Item Type]])</f>
        <v>925 Silver Earrings</v>
      </c>
      <c r="M1020" s="106" t="str">
        <f>IFERROR(VLOOKUP(Inventory[[#This Row],[Short Description]],Map!$G$12:$H$32,2,FALSE), IF(F1019 = "925 Silver", "7113.11.10.00", "7113.19.29.00"))</f>
        <v>7113.11.10.00</v>
      </c>
      <c r="N1020" s="106" t="str">
        <f>Inventory[[#This Row],[ASIN]] &amp; " " &amp; Inventory[[#This Row],[Short Description]]</f>
        <v xml:space="preserve"> Silver click-down hoop with pearl pendant (12mm internal)</v>
      </c>
      <c r="O1020" s="33">
        <f>Inventory[[#This Row],[Total Price GBP]]/ EURtoGBP</f>
        <v>5.410504755012969</v>
      </c>
      <c r="P1020" s="33">
        <f>Inventory[[#This Row],[Total Price GBP]]/USDtoGBP</f>
        <v>6.534032076827013</v>
      </c>
      <c r="Q1020" s="33">
        <f>Inventory[[#This Row],[Total Price GBP]]/ CADtoGBP</f>
        <v>8.3639366703340858</v>
      </c>
      <c r="R1020" s="33">
        <f>Inventory[[#This Row],[Total Price GBP]]/AUDtoGBP</f>
        <v>8.5610771634097276</v>
      </c>
      <c r="S1020" s="33">
        <f>IFERROR(VLOOKUP(Inventory[[#This Row],[Assigned Item SKU]],skuQuantity[#All],2,FALSE),0)</f>
        <v>0</v>
      </c>
      <c r="T1020" s="33" t="str">
        <f>PROPER(Inventory[[#This Row],[METAL]] &amp; " " &amp; Inventory[[#This Row],[Item Type]])</f>
        <v>925 Silver Earrings</v>
      </c>
      <c r="U1020" s="33">
        <f>Inventory[[#This Row],[Quantity]]*Inventory[[#This Row],[Weight (g)]]</f>
        <v>0</v>
      </c>
      <c r="V1020" s="33">
        <f>Inventory[[#This Row],[Total Price GBP]]*Inventory[[#This Row],[Quantity]]</f>
        <v>0</v>
      </c>
      <c r="W1020" s="33">
        <f>Inventory[[#This Row],[Total Cost GBP]]/EURtoGBP</f>
        <v>0</v>
      </c>
      <c r="X1020" s="33">
        <f>Inventory[[#This Row],[Total Cost GBP]]/USDtoGBP</f>
        <v>0</v>
      </c>
      <c r="Y1020" s="33">
        <f>Inventory[[#This Row],[Total Cost GBP]]/CADtoGBP</f>
        <v>0</v>
      </c>
      <c r="Z1020" s="33">
        <f>Inventory[[#This Row],[Total Cost GBP]]*AUDtoGBP</f>
        <v>0</v>
      </c>
      <c r="AA1020" s="33"/>
      <c r="AB1020" s="33"/>
    </row>
    <row r="1021" spans="1:28" x14ac:dyDescent="0.25">
      <c r="A1021" t="s">
        <v>2500</v>
      </c>
      <c r="B1021" t="s">
        <v>3316</v>
      </c>
      <c r="C1021" t="s">
        <v>113</v>
      </c>
      <c r="D1021" t="s">
        <v>2501</v>
      </c>
      <c r="E1021">
        <v>6.32</v>
      </c>
      <c r="F1021" t="s">
        <v>116</v>
      </c>
      <c r="G1021" t="s">
        <v>1413</v>
      </c>
      <c r="H1021">
        <v>8.8254103400000012</v>
      </c>
      <c r="I1021" t="str">
        <f>IF(Inventory[[#This Row],[METAL]] = "925 Silver",  "7113.11.00"," 7113.19.00")</f>
        <v>7113.11.00</v>
      </c>
      <c r="J1021" t="str">
        <f>IF(Inventory[[#This Row],[METAL]]= "925 Silver", "7113.11.10.00"," 7113.19.10.00")</f>
        <v>7113.11.10.00</v>
      </c>
      <c r="K1021" t="str">
        <f>IF(Inventory[[#This Row],[METAL]] = "925 Silver",  "7113.11.00"," 7113.19.00")</f>
        <v>7113.11.00</v>
      </c>
      <c r="L1021" s="106" t="str">
        <f>PROPER(Inventory[[#This Row],[METAL]] &amp; " " &amp; Inventory[[#This Row],[Item Type]])</f>
        <v>925 Silver Bracelet</v>
      </c>
      <c r="M1021" s="106" t="str">
        <f>IFERROR(VLOOKUP(Inventory[[#This Row],[Short Description]],Map!$G$12:$H$32,2,FALSE), IF(F1020 = "925 Silver", "7113.11.10.00", "7113.19.29.00"))</f>
        <v>7113.11.10.00</v>
      </c>
      <c r="N1021" s="106" t="str">
        <f>Inventory[[#This Row],[ASIN]] &amp; " " &amp; Inventory[[#This Row],[Short Description]]</f>
        <v>B09RX1Z2MD Open thin hammered bangle in silver</v>
      </c>
      <c r="O1021" s="33">
        <f>Inventory[[#This Row],[Total Price GBP]]/ EURtoGBP</f>
        <v>10.017889859415529</v>
      </c>
      <c r="P1021" s="33">
        <f>Inventory[[#This Row],[Total Price GBP]]/USDtoGBP</f>
        <v>12.098171362458071</v>
      </c>
      <c r="Q1021" s="33">
        <f>Inventory[[#This Row],[Total Price GBP]]/ CADtoGBP</f>
        <v>15.486354813180952</v>
      </c>
      <c r="R1021" s="33">
        <f>Inventory[[#This Row],[Total Price GBP]]/AUDtoGBP</f>
        <v>15.851372835692221</v>
      </c>
      <c r="S1021" s="33">
        <f>IFERROR(VLOOKUP(Inventory[[#This Row],[Assigned Item SKU]],skuQuantity[#All],2,FALSE),0)</f>
        <v>4</v>
      </c>
      <c r="T1021" s="33" t="str">
        <f>PROPER(Inventory[[#This Row],[METAL]] &amp; " " &amp; Inventory[[#This Row],[Item Type]])</f>
        <v>925 Silver Bracelet</v>
      </c>
      <c r="U1021" s="33">
        <f>Inventory[[#This Row],[Quantity]]*Inventory[[#This Row],[Weight (g)]]</f>
        <v>25.28</v>
      </c>
      <c r="V1021" s="33">
        <f>Inventory[[#This Row],[Total Price GBP]]*Inventory[[#This Row],[Quantity]]</f>
        <v>35.301641360000005</v>
      </c>
      <c r="W1021" s="33">
        <f>Inventory[[#This Row],[Total Cost GBP]]/EURtoGBP</f>
        <v>40.071559437662117</v>
      </c>
      <c r="X1021" s="33">
        <f>Inventory[[#This Row],[Total Cost GBP]]/USDtoGBP</f>
        <v>48.392685449832285</v>
      </c>
      <c r="Y1021" s="33">
        <f>Inventory[[#This Row],[Total Cost GBP]]/CADtoGBP</f>
        <v>61.945419252723809</v>
      </c>
      <c r="Z1021" s="33">
        <f>Inventory[[#This Row],[Total Cost GBP]]*AUDtoGBP</f>
        <v>19.654541843593606</v>
      </c>
      <c r="AA1021" s="33"/>
      <c r="AB1021" s="33"/>
    </row>
    <row r="1022" spans="1:28" x14ac:dyDescent="0.25">
      <c r="A1022" t="s">
        <v>2502</v>
      </c>
      <c r="B1022" t="s">
        <v>3317</v>
      </c>
      <c r="C1022" t="s">
        <v>113</v>
      </c>
      <c r="D1022" t="s">
        <v>2503</v>
      </c>
      <c r="E1022">
        <v>6.66</v>
      </c>
      <c r="F1022" t="s">
        <v>116</v>
      </c>
      <c r="G1022" t="s">
        <v>1413</v>
      </c>
      <c r="H1022">
        <v>11.049846965000002</v>
      </c>
      <c r="I1022" t="str">
        <f>IF(Inventory[[#This Row],[METAL]] = "925 Silver",  "7113.11.00"," 7113.19.00")</f>
        <v>7113.11.00</v>
      </c>
      <c r="J1022" t="str">
        <f>IF(Inventory[[#This Row],[METAL]]= "925 Silver", "7113.11.10.00"," 7113.19.10.00")</f>
        <v>7113.11.10.00</v>
      </c>
      <c r="K1022" t="str">
        <f>IF(Inventory[[#This Row],[METAL]] = "925 Silver",  "7113.11.00"," 7113.19.00")</f>
        <v>7113.11.00</v>
      </c>
      <c r="L1022" s="106" t="str">
        <f>PROPER(Inventory[[#This Row],[METAL]] &amp; " " &amp; Inventory[[#This Row],[Item Type]])</f>
        <v>925 Silver Bracelet</v>
      </c>
      <c r="M1022" s="106" t="str">
        <f>IFERROR(VLOOKUP(Inventory[[#This Row],[Short Description]],Map!$G$12:$H$32,2,FALSE), IF(F1021 = "925 Silver", "7113.11.10.00", "7113.19.29.00"))</f>
        <v>7113.11.10.00</v>
      </c>
      <c r="N1022" s="106" t="str">
        <f>Inventory[[#This Row],[ASIN]] &amp; " " &amp; Inventory[[#This Row],[Short Description]]</f>
        <v>B09RX19N2K Open thin hammered bangle in GP</v>
      </c>
      <c r="O1022" s="33">
        <f>Inventory[[#This Row],[Total Price GBP]]/ EURtoGBP</f>
        <v>12.54288985941553</v>
      </c>
      <c r="P1022" s="33">
        <f>Inventory[[#This Row],[Total Price GBP]]/USDtoGBP</f>
        <v>15.147504417512131</v>
      </c>
      <c r="Q1022" s="33">
        <f>Inventory[[#This Row],[Total Price GBP]]/ CADtoGBP</f>
        <v>19.389676416036277</v>
      </c>
      <c r="R1022" s="33">
        <f>Inventory[[#This Row],[Total Price GBP]]/AUDtoGBP</f>
        <v>19.846696898124868</v>
      </c>
      <c r="S1022" s="33">
        <f>IFERROR(VLOOKUP(Inventory[[#This Row],[Assigned Item SKU]],skuQuantity[#All],2,FALSE),0)</f>
        <v>4</v>
      </c>
      <c r="T1022" s="33" t="str">
        <f>PROPER(Inventory[[#This Row],[METAL]] &amp; " " &amp; Inventory[[#This Row],[Item Type]])</f>
        <v>925 Silver Bracelet</v>
      </c>
      <c r="U1022" s="33">
        <f>Inventory[[#This Row],[Quantity]]*Inventory[[#This Row],[Weight (g)]]</f>
        <v>26.64</v>
      </c>
      <c r="V1022" s="33">
        <f>Inventory[[#This Row],[Total Price GBP]]*Inventory[[#This Row],[Quantity]]</f>
        <v>44.199387860000009</v>
      </c>
      <c r="W1022" s="33">
        <f>Inventory[[#This Row],[Total Cost GBP]]/EURtoGBP</f>
        <v>50.171559437662118</v>
      </c>
      <c r="X1022" s="33">
        <f>Inventory[[#This Row],[Total Cost GBP]]/USDtoGBP</f>
        <v>60.590017670048525</v>
      </c>
      <c r="Y1022" s="33">
        <f>Inventory[[#This Row],[Total Cost GBP]]/CADtoGBP</f>
        <v>77.558705664145108</v>
      </c>
      <c r="Z1022" s="33">
        <f>Inventory[[#This Row],[Total Cost GBP]]*AUDtoGBP</f>
        <v>24.608451184933607</v>
      </c>
      <c r="AA1022" s="33"/>
      <c r="AB1022" s="33"/>
    </row>
    <row r="1023" spans="1:28" x14ac:dyDescent="0.25">
      <c r="A1023" t="s">
        <v>2504</v>
      </c>
      <c r="B1023" t="s">
        <v>3318</v>
      </c>
      <c r="C1023" t="s">
        <v>113</v>
      </c>
      <c r="D1023" t="s">
        <v>2505</v>
      </c>
      <c r="E1023">
        <v>11.4</v>
      </c>
      <c r="F1023" t="s">
        <v>116</v>
      </c>
      <c r="G1023" t="s">
        <v>1413</v>
      </c>
      <c r="H1023">
        <v>16.262128749999999</v>
      </c>
      <c r="I1023" t="str">
        <f>IF(Inventory[[#This Row],[METAL]] = "925 Silver",  "7113.11.00"," 7113.19.00")</f>
        <v>7113.11.00</v>
      </c>
      <c r="J1023" t="str">
        <f>IF(Inventory[[#This Row],[METAL]]= "925 Silver", "7113.11.10.00"," 7113.19.10.00")</f>
        <v>7113.11.10.00</v>
      </c>
      <c r="K1023" t="str">
        <f>IF(Inventory[[#This Row],[METAL]] = "925 Silver",  "7113.11.00"," 7113.19.00")</f>
        <v>7113.11.00</v>
      </c>
      <c r="L1023" s="106" t="str">
        <f>PROPER(Inventory[[#This Row],[METAL]] &amp; " " &amp; Inventory[[#This Row],[Item Type]])</f>
        <v>925 Silver Bracelet</v>
      </c>
      <c r="M1023" s="106" t="str">
        <f>IFERROR(VLOOKUP(Inventory[[#This Row],[Short Description]],Map!$G$12:$H$32,2,FALSE), IF(F1022 = "925 Silver", "7113.11.10.00", "7113.19.29.00"))</f>
        <v>7113.11.10.00</v>
      </c>
      <c r="N1023" s="106" t="str">
        <f>Inventory[[#This Row],[ASIN]] &amp; " " &amp; Inventory[[#This Row],[Short Description]]</f>
        <v>B09RX1TXS6 Open thick hammered bangle in silver</v>
      </c>
      <c r="O1023" s="33">
        <f>Inventory[[#This Row],[Total Price GBP]]/ EURtoGBP</f>
        <v>18.459449297077636</v>
      </c>
      <c r="P1023" s="33">
        <f>Inventory[[#This Row],[Total Price GBP]]/USDtoGBP</f>
        <v>22.292676799870591</v>
      </c>
      <c r="Q1023" s="33">
        <f>Inventory[[#This Row],[Total Price GBP]]/ CADtoGBP</f>
        <v>28.535907809146785</v>
      </c>
      <c r="R1023" s="33">
        <f>Inventory[[#This Row],[Total Price GBP]]/AUDtoGBP</f>
        <v>29.208507705294917</v>
      </c>
      <c r="S1023" s="33">
        <f>IFERROR(VLOOKUP(Inventory[[#This Row],[Assigned Item SKU]],skuQuantity[#All],2,FALSE),0)</f>
        <v>4</v>
      </c>
      <c r="T1023" s="33" t="str">
        <f>PROPER(Inventory[[#This Row],[METAL]] &amp; " " &amp; Inventory[[#This Row],[Item Type]])</f>
        <v>925 Silver Bracelet</v>
      </c>
      <c r="U1023" s="33">
        <f>Inventory[[#This Row],[Quantity]]*Inventory[[#This Row],[Weight (g)]]</f>
        <v>45.6</v>
      </c>
      <c r="V1023" s="33">
        <f>Inventory[[#This Row],[Total Price GBP]]*Inventory[[#This Row],[Quantity]]</f>
        <v>65.048514999999995</v>
      </c>
      <c r="W1023" s="33">
        <f>Inventory[[#This Row],[Total Cost GBP]]/EURtoGBP</f>
        <v>73.837797188310546</v>
      </c>
      <c r="X1023" s="33">
        <f>Inventory[[#This Row],[Total Cost GBP]]/USDtoGBP</f>
        <v>89.170707199482365</v>
      </c>
      <c r="Y1023" s="33">
        <f>Inventory[[#This Row],[Total Cost GBP]]/CADtoGBP</f>
        <v>114.14363123658714</v>
      </c>
      <c r="Z1023" s="33">
        <f>Inventory[[#This Row],[Total Cost GBP]]*AUDtoGBP</f>
        <v>36.216411211400001</v>
      </c>
      <c r="AA1023" s="33"/>
      <c r="AB1023" s="33"/>
    </row>
    <row r="1024" spans="1:28" x14ac:dyDescent="0.25">
      <c r="A1024" t="s">
        <v>2506</v>
      </c>
      <c r="B1024" t="s">
        <v>3319</v>
      </c>
      <c r="C1024" t="s">
        <v>113</v>
      </c>
      <c r="D1024" t="s">
        <v>2507</v>
      </c>
      <c r="E1024">
        <v>11.6</v>
      </c>
      <c r="F1024" t="s">
        <v>116</v>
      </c>
      <c r="G1024" t="s">
        <v>1413</v>
      </c>
      <c r="H1024">
        <v>19.6009861</v>
      </c>
      <c r="I1024" t="str">
        <f>IF(Inventory[[#This Row],[METAL]] = "925 Silver",  "7113.11.00"," 7113.19.00")</f>
        <v>7113.11.00</v>
      </c>
      <c r="J1024" t="str">
        <f>IF(Inventory[[#This Row],[METAL]]= "925 Silver", "7113.11.10.00"," 7113.19.10.00")</f>
        <v>7113.11.10.00</v>
      </c>
      <c r="K1024" t="str">
        <f>IF(Inventory[[#This Row],[METAL]] = "925 Silver",  "7113.11.00"," 7113.19.00")</f>
        <v>7113.11.00</v>
      </c>
      <c r="L1024" s="106" t="str">
        <f>PROPER(Inventory[[#This Row],[METAL]] &amp; " " &amp; Inventory[[#This Row],[Item Type]])</f>
        <v>925 Silver Bracelet</v>
      </c>
      <c r="M1024" s="106" t="str">
        <f>IFERROR(VLOOKUP(Inventory[[#This Row],[Short Description]],Map!$G$12:$H$32,2,FALSE), IF(F1023 = "925 Silver", "7113.11.10.00", "7113.19.29.00"))</f>
        <v>7113.11.10.00</v>
      </c>
      <c r="N1024" s="106" t="str">
        <f>Inventory[[#This Row],[ASIN]] &amp; " " &amp; Inventory[[#This Row],[Short Description]]</f>
        <v>B09RX1MHZT Open thick hammered bangle in GP</v>
      </c>
      <c r="O1024" s="33">
        <f>Inventory[[#This Row],[Total Price GBP]]/ EURtoGBP</f>
        <v>22.249449297077636</v>
      </c>
      <c r="P1024" s="33">
        <f>Inventory[[#This Row],[Total Price GBP]]/USDtoGBP</f>
        <v>26.86969552409035</v>
      </c>
      <c r="Q1024" s="33">
        <f>Inventory[[#This Row],[Total Price GBP]]/ CADtoGBP</f>
        <v>34.394754888284083</v>
      </c>
      <c r="R1024" s="33">
        <f>Inventory[[#This Row],[Total Price GBP]]/AUDtoGBP</f>
        <v>35.205449565342334</v>
      </c>
      <c r="S1024" s="33">
        <f>IFERROR(VLOOKUP(Inventory[[#This Row],[Assigned Item SKU]],skuQuantity[#All],2,FALSE),0)</f>
        <v>4</v>
      </c>
      <c r="T1024" s="33" t="str">
        <f>PROPER(Inventory[[#This Row],[METAL]] &amp; " " &amp; Inventory[[#This Row],[Item Type]])</f>
        <v>925 Silver Bracelet</v>
      </c>
      <c r="U1024" s="33">
        <f>Inventory[[#This Row],[Quantity]]*Inventory[[#This Row],[Weight (g)]]</f>
        <v>46.4</v>
      </c>
      <c r="V1024" s="33">
        <f>Inventory[[#This Row],[Total Price GBP]]*Inventory[[#This Row],[Quantity]]</f>
        <v>78.4039444</v>
      </c>
      <c r="W1024" s="33">
        <f>Inventory[[#This Row],[Total Cost GBP]]/EURtoGBP</f>
        <v>88.997797188310543</v>
      </c>
      <c r="X1024" s="33">
        <f>Inventory[[#This Row],[Total Cost GBP]]/USDtoGBP</f>
        <v>107.4787820963614</v>
      </c>
      <c r="Y1024" s="33">
        <f>Inventory[[#This Row],[Total Cost GBP]]/CADtoGBP</f>
        <v>137.57901955313633</v>
      </c>
      <c r="Z1024" s="33">
        <f>Inventory[[#This Row],[Total Cost GBP]]*AUDtoGBP</f>
        <v>43.652180084144</v>
      </c>
      <c r="AA1024" s="33"/>
      <c r="AB1024" s="33"/>
    </row>
    <row r="1025" spans="1:28" x14ac:dyDescent="0.25">
      <c r="A1025" t="s">
        <v>2508</v>
      </c>
      <c r="C1025" t="s">
        <v>113</v>
      </c>
      <c r="D1025" t="s">
        <v>2509</v>
      </c>
      <c r="E1025">
        <v>6.9</v>
      </c>
      <c r="F1025" t="s">
        <v>1229</v>
      </c>
      <c r="G1025" t="s">
        <v>1413</v>
      </c>
      <c r="H1025">
        <v>158.52605934062501</v>
      </c>
      <c r="I1025" t="str">
        <f>IF(Inventory[[#This Row],[METAL]] = "925 Silver",  "7113.11.00"," 7113.19.00")</f>
        <v xml:space="preserve"> 7113.19.00</v>
      </c>
      <c r="J1025" t="str">
        <f>IF(Inventory[[#This Row],[METAL]]= "925 Silver", "7113.11.10.00"," 7113.19.10.00")</f>
        <v xml:space="preserve"> 7113.19.10.00</v>
      </c>
      <c r="K1025" t="str">
        <f>IF(Inventory[[#This Row],[METAL]] = "925 Silver",  "7113.11.00"," 7113.19.00")</f>
        <v xml:space="preserve"> 7113.19.00</v>
      </c>
      <c r="L1025" s="106" t="str">
        <f>PROPER(Inventory[[#This Row],[METAL]] &amp; " " &amp; Inventory[[#This Row],[Item Type]])</f>
        <v>9K Gold Bracelet</v>
      </c>
      <c r="M1025" s="106" t="str">
        <f>IFERROR(VLOOKUP(Inventory[[#This Row],[Short Description]],Map!$G$12:$H$32,2,FALSE), IF(F1024 = "925 Silver", "7113.11.10.00", "7113.19.29.00"))</f>
        <v>7113.11.10.00</v>
      </c>
      <c r="N1025" s="106" t="str">
        <f>Inventory[[#This Row],[ASIN]] &amp; " " &amp; Inventory[[#This Row],[Short Description]]</f>
        <v xml:space="preserve"> 9k Flat curb hollow chain bracelet 6mm - 20.5cm</v>
      </c>
      <c r="O1025" s="33">
        <f>Inventory[[#This Row],[Total Price GBP]]/ EURtoGBP</f>
        <v>179.94592218831056</v>
      </c>
      <c r="P1025" s="33">
        <f>Inventory[[#This Row],[Total Price GBP]]/USDtoGBP</f>
        <v>217.31289055485189</v>
      </c>
      <c r="Q1025" s="33">
        <f>Inventory[[#This Row],[Total Price GBP]]/ CADtoGBP</f>
        <v>278.17299224687349</v>
      </c>
      <c r="R1025" s="33">
        <f>Inventory[[#This Row],[Total Price GBP]]/AUDtoGBP</f>
        <v>284.72961301211473</v>
      </c>
      <c r="S1025" s="33">
        <f>IFERROR(VLOOKUP(Inventory[[#This Row],[Assigned Item SKU]],skuQuantity[#All],2,FALSE),0)</f>
        <v>0</v>
      </c>
      <c r="T1025" s="33" t="str">
        <f>PROPER(Inventory[[#This Row],[METAL]] &amp; " " &amp; Inventory[[#This Row],[Item Type]])</f>
        <v>9K Gold Bracelet</v>
      </c>
      <c r="U1025" s="33">
        <f>Inventory[[#This Row],[Quantity]]*Inventory[[#This Row],[Weight (g)]]</f>
        <v>0</v>
      </c>
      <c r="V1025" s="33">
        <f>Inventory[[#This Row],[Total Price GBP]]*Inventory[[#This Row],[Quantity]]</f>
        <v>0</v>
      </c>
      <c r="W1025" s="33">
        <f>Inventory[[#This Row],[Total Cost GBP]]/EURtoGBP</f>
        <v>0</v>
      </c>
      <c r="X1025" s="33">
        <f>Inventory[[#This Row],[Total Cost GBP]]/USDtoGBP</f>
        <v>0</v>
      </c>
      <c r="Y1025" s="33">
        <f>Inventory[[#This Row],[Total Cost GBP]]/CADtoGBP</f>
        <v>0</v>
      </c>
      <c r="Z1025" s="33">
        <f>Inventory[[#This Row],[Total Cost GBP]]*AUDtoGBP</f>
        <v>0</v>
      </c>
      <c r="AA1025" s="33"/>
      <c r="AB1025" s="33"/>
    </row>
    <row r="1026" spans="1:28" x14ac:dyDescent="0.25">
      <c r="A1026" t="s">
        <v>2510</v>
      </c>
      <c r="C1026" t="s">
        <v>113</v>
      </c>
      <c r="D1026" t="s">
        <v>2511</v>
      </c>
      <c r="E1026">
        <v>13.3</v>
      </c>
      <c r="F1026" t="s">
        <v>1229</v>
      </c>
      <c r="G1026" t="s">
        <v>1413</v>
      </c>
      <c r="H1026">
        <v>303.180512340625</v>
      </c>
      <c r="I1026" t="str">
        <f>IF(Inventory[[#This Row],[METAL]] = "925 Silver",  "7113.11.00"," 7113.19.00")</f>
        <v xml:space="preserve"> 7113.19.00</v>
      </c>
      <c r="J1026" t="str">
        <f>IF(Inventory[[#This Row],[METAL]]= "925 Silver", "7113.11.10.00"," 7113.19.10.00")</f>
        <v xml:space="preserve"> 7113.19.10.00</v>
      </c>
      <c r="K1026" t="str">
        <f>IF(Inventory[[#This Row],[METAL]] = "925 Silver",  "7113.11.00"," 7113.19.00")</f>
        <v xml:space="preserve"> 7113.19.00</v>
      </c>
      <c r="L1026" s="106" t="str">
        <f>PROPER(Inventory[[#This Row],[METAL]] &amp; " " &amp; Inventory[[#This Row],[Item Type]])</f>
        <v>9K Gold Bracelet</v>
      </c>
      <c r="M1026" s="106" t="str">
        <f>IFERROR(VLOOKUP(Inventory[[#This Row],[Short Description]],Map!$G$12:$H$32,2,FALSE), IF(F1025 = "925 Silver", "7113.11.10.00", "7113.19.29.00"))</f>
        <v>7113.19.29.00</v>
      </c>
      <c r="N1026" s="106" t="str">
        <f>Inventory[[#This Row],[ASIN]] &amp; " " &amp; Inventory[[#This Row],[Short Description]]</f>
        <v xml:space="preserve"> 9k Flat curb hollow chain bracelet 9mm - 20.5cm</v>
      </c>
      <c r="O1026" s="33">
        <f>Inventory[[#This Row],[Total Price GBP]]/ EURtoGBP</f>
        <v>344.14592218831052</v>
      </c>
      <c r="P1026" s="33">
        <f>Inventory[[#This Row],[Total Price GBP]]/USDtoGBP</f>
        <v>415.6101133825257</v>
      </c>
      <c r="Q1026" s="33">
        <f>Inventory[[#This Row],[Total Price GBP]]/ CADtoGBP</f>
        <v>532.00483667809885</v>
      </c>
      <c r="R1026" s="33">
        <f>Inventory[[#This Row],[Total Price GBP]]/AUDtoGBP</f>
        <v>544.54435006219012</v>
      </c>
      <c r="S1026" s="33">
        <f>IFERROR(VLOOKUP(Inventory[[#This Row],[Assigned Item SKU]],skuQuantity[#All],2,FALSE),0)</f>
        <v>0</v>
      </c>
      <c r="T1026" s="33" t="str">
        <f>PROPER(Inventory[[#This Row],[METAL]] &amp; " " &amp; Inventory[[#This Row],[Item Type]])</f>
        <v>9K Gold Bracelet</v>
      </c>
      <c r="U1026" s="33">
        <f>Inventory[[#This Row],[Quantity]]*Inventory[[#This Row],[Weight (g)]]</f>
        <v>0</v>
      </c>
      <c r="V1026" s="33">
        <f>Inventory[[#This Row],[Total Price GBP]]*Inventory[[#This Row],[Quantity]]</f>
        <v>0</v>
      </c>
      <c r="W1026" s="33">
        <f>Inventory[[#This Row],[Total Cost GBP]]/EURtoGBP</f>
        <v>0</v>
      </c>
      <c r="X1026" s="33">
        <f>Inventory[[#This Row],[Total Cost GBP]]/USDtoGBP</f>
        <v>0</v>
      </c>
      <c r="Y1026" s="33">
        <f>Inventory[[#This Row],[Total Cost GBP]]/CADtoGBP</f>
        <v>0</v>
      </c>
      <c r="Z1026" s="33">
        <f>Inventory[[#This Row],[Total Cost GBP]]*AUDtoGBP</f>
        <v>0</v>
      </c>
      <c r="AA1026" s="33"/>
      <c r="AB1026" s="33"/>
    </row>
    <row r="1027" spans="1:28" x14ac:dyDescent="0.25">
      <c r="A1027" t="s">
        <v>2512</v>
      </c>
      <c r="C1027" t="s">
        <v>113</v>
      </c>
      <c r="D1027" t="s">
        <v>2513</v>
      </c>
      <c r="E1027">
        <v>18.2</v>
      </c>
      <c r="F1027" t="s">
        <v>1229</v>
      </c>
      <c r="G1027" t="s">
        <v>102</v>
      </c>
      <c r="H1027">
        <v>413.93157791875001</v>
      </c>
      <c r="I1027" t="str">
        <f>IF(Inventory[[#This Row],[METAL]] = "925 Silver",  "7113.11.00"," 7113.19.00")</f>
        <v xml:space="preserve"> 7113.19.00</v>
      </c>
      <c r="J1027" t="str">
        <f>IF(Inventory[[#This Row],[METAL]]= "925 Silver", "7113.11.10.00"," 7113.19.10.00")</f>
        <v xml:space="preserve"> 7113.19.10.00</v>
      </c>
      <c r="K1027" t="str">
        <f>IF(Inventory[[#This Row],[METAL]] = "925 Silver",  "7113.11.00"," 7113.19.00")</f>
        <v xml:space="preserve"> 7113.19.00</v>
      </c>
      <c r="L1027" s="106" t="str">
        <f>PROPER(Inventory[[#This Row],[METAL]] &amp; " " &amp; Inventory[[#This Row],[Item Type]])</f>
        <v>9K Gold Chain</v>
      </c>
      <c r="M1027" s="106" t="str">
        <f>IFERROR(VLOOKUP(Inventory[[#This Row],[Short Description]],Map!$G$12:$H$32,2,FALSE), IF(F1026 = "925 Silver", "7113.11.10.00", "7113.19.29.00"))</f>
        <v>7113.19.29.00</v>
      </c>
      <c r="N1027" s="106" t="str">
        <f>Inventory[[#This Row],[ASIN]] &amp; " " &amp; Inventory[[#This Row],[Short Description]]</f>
        <v xml:space="preserve"> 9k Flat curb hollow chain necklace 6mm - 50cm</v>
      </c>
      <c r="O1027" s="33">
        <f>Inventory[[#This Row],[Total Price GBP]]/ EURtoGBP</f>
        <v>469.86154718831057</v>
      </c>
      <c r="P1027" s="33">
        <f>Inventory[[#This Row],[Total Price GBP]]/USDtoGBP</f>
        <v>567.43142460996353</v>
      </c>
      <c r="Q1027" s="33">
        <f>Inventory[[#This Row],[Total Price GBP]]/ CADtoGBP</f>
        <v>726.34484257075576</v>
      </c>
      <c r="R1027" s="33">
        <f>Inventory[[#This Row],[Total Price GBP]]/AUDtoGBP</f>
        <v>743.46500811615419</v>
      </c>
      <c r="S1027" s="33">
        <f>IFERROR(VLOOKUP(Inventory[[#This Row],[Assigned Item SKU]],skuQuantity[#All],2,FALSE),0)</f>
        <v>0</v>
      </c>
      <c r="T1027" s="33" t="str">
        <f>PROPER(Inventory[[#This Row],[METAL]] &amp; " " &amp; Inventory[[#This Row],[Item Type]])</f>
        <v>9K Gold Chain</v>
      </c>
      <c r="U1027" s="33">
        <f>Inventory[[#This Row],[Quantity]]*Inventory[[#This Row],[Weight (g)]]</f>
        <v>0</v>
      </c>
      <c r="V1027" s="33">
        <f>Inventory[[#This Row],[Total Price GBP]]*Inventory[[#This Row],[Quantity]]</f>
        <v>0</v>
      </c>
      <c r="W1027" s="33">
        <f>Inventory[[#This Row],[Total Cost GBP]]/EURtoGBP</f>
        <v>0</v>
      </c>
      <c r="X1027" s="33">
        <f>Inventory[[#This Row],[Total Cost GBP]]/USDtoGBP</f>
        <v>0</v>
      </c>
      <c r="Y1027" s="33">
        <f>Inventory[[#This Row],[Total Cost GBP]]/CADtoGBP</f>
        <v>0</v>
      </c>
      <c r="Z1027" s="33">
        <f>Inventory[[#This Row],[Total Cost GBP]]*AUDtoGBP</f>
        <v>0</v>
      </c>
      <c r="AA1027" s="33"/>
      <c r="AB1027" s="33"/>
    </row>
    <row r="1028" spans="1:28" x14ac:dyDescent="0.25">
      <c r="A1028" t="s">
        <v>2514</v>
      </c>
      <c r="C1028" t="s">
        <v>113</v>
      </c>
      <c r="D1028" t="s">
        <v>2515</v>
      </c>
      <c r="E1028">
        <v>20.5</v>
      </c>
      <c r="F1028" t="s">
        <v>1229</v>
      </c>
      <c r="G1028" t="s">
        <v>102</v>
      </c>
      <c r="H1028">
        <v>465.91677196562506</v>
      </c>
      <c r="I1028" t="str">
        <f>IF(Inventory[[#This Row],[METAL]] = "925 Silver",  "7113.11.00"," 7113.19.00")</f>
        <v xml:space="preserve"> 7113.19.00</v>
      </c>
      <c r="J1028" t="str">
        <f>IF(Inventory[[#This Row],[METAL]]= "925 Silver", "7113.11.10.00"," 7113.19.10.00")</f>
        <v xml:space="preserve"> 7113.19.10.00</v>
      </c>
      <c r="K1028" t="str">
        <f>IF(Inventory[[#This Row],[METAL]] = "925 Silver",  "7113.11.00"," 7113.19.00")</f>
        <v xml:space="preserve"> 7113.19.00</v>
      </c>
      <c r="L1028" s="106" t="str">
        <f>PROPER(Inventory[[#This Row],[METAL]] &amp; " " &amp; Inventory[[#This Row],[Item Type]])</f>
        <v>9K Gold Chain</v>
      </c>
      <c r="M1028" s="106" t="str">
        <f>IFERROR(VLOOKUP(Inventory[[#This Row],[Short Description]],Map!$G$12:$H$32,2,FALSE), IF(F1027 = "925 Silver", "7113.11.10.00", "7113.19.29.00"))</f>
        <v>7113.19.29.00</v>
      </c>
      <c r="N1028" s="106" t="str">
        <f>Inventory[[#This Row],[ASIN]] &amp; " " &amp; Inventory[[#This Row],[Short Description]]</f>
        <v xml:space="preserve"> 9k Flat curb hollow chain necklace 6mm - 55cm</v>
      </c>
      <c r="O1028" s="33">
        <f>Inventory[[#This Row],[Total Price GBP]]/ EURtoGBP</f>
        <v>528.8709221883106</v>
      </c>
      <c r="P1028" s="33">
        <f>Inventory[[#This Row],[Total Price GBP]]/USDtoGBP</f>
        <v>638.69448906365892</v>
      </c>
      <c r="Q1028" s="33">
        <f>Inventory[[#This Row],[Total Price GBP]]/ CADtoGBP</f>
        <v>817.56566166322739</v>
      </c>
      <c r="R1028" s="33">
        <f>Inventory[[#This Row],[Total Price GBP]]/AUDtoGBP</f>
        <v>836.83592924352513</v>
      </c>
      <c r="S1028" s="33">
        <f>IFERROR(VLOOKUP(Inventory[[#This Row],[Assigned Item SKU]],skuQuantity[#All],2,FALSE),0)</f>
        <v>0</v>
      </c>
      <c r="T1028" s="33" t="str">
        <f>PROPER(Inventory[[#This Row],[METAL]] &amp; " " &amp; Inventory[[#This Row],[Item Type]])</f>
        <v>9K Gold Chain</v>
      </c>
      <c r="U1028" s="33">
        <f>Inventory[[#This Row],[Quantity]]*Inventory[[#This Row],[Weight (g)]]</f>
        <v>0</v>
      </c>
      <c r="V1028" s="33">
        <f>Inventory[[#This Row],[Total Price GBP]]*Inventory[[#This Row],[Quantity]]</f>
        <v>0</v>
      </c>
      <c r="W1028" s="33">
        <f>Inventory[[#This Row],[Total Cost GBP]]/EURtoGBP</f>
        <v>0</v>
      </c>
      <c r="X1028" s="33">
        <f>Inventory[[#This Row],[Total Cost GBP]]/USDtoGBP</f>
        <v>0</v>
      </c>
      <c r="Y1028" s="33">
        <f>Inventory[[#This Row],[Total Cost GBP]]/CADtoGBP</f>
        <v>0</v>
      </c>
      <c r="Z1028" s="33">
        <f>Inventory[[#This Row],[Total Cost GBP]]*AUDtoGBP</f>
        <v>0</v>
      </c>
      <c r="AA1028" s="33"/>
      <c r="AB1028" s="33"/>
    </row>
    <row r="1029" spans="1:28" x14ac:dyDescent="0.25">
      <c r="A1029" t="s">
        <v>2516</v>
      </c>
      <c r="C1029" t="s">
        <v>113</v>
      </c>
      <c r="D1029" t="s">
        <v>2517</v>
      </c>
      <c r="E1029">
        <v>22</v>
      </c>
      <c r="F1029" t="s">
        <v>1229</v>
      </c>
      <c r="G1029" t="s">
        <v>102</v>
      </c>
      <c r="H1029">
        <v>499.82015938749998</v>
      </c>
      <c r="I1029" t="str">
        <f>IF(Inventory[[#This Row],[METAL]] = "925 Silver",  "7113.11.00"," 7113.19.00")</f>
        <v xml:space="preserve"> 7113.19.00</v>
      </c>
      <c r="J1029" t="str">
        <f>IF(Inventory[[#This Row],[METAL]]= "925 Silver", "7113.11.10.00"," 7113.19.10.00")</f>
        <v xml:space="preserve"> 7113.19.10.00</v>
      </c>
      <c r="K1029" t="str">
        <f>IF(Inventory[[#This Row],[METAL]] = "925 Silver",  "7113.11.00"," 7113.19.00")</f>
        <v xml:space="preserve"> 7113.19.00</v>
      </c>
      <c r="L1029" s="106" t="str">
        <f>PROPER(Inventory[[#This Row],[METAL]] &amp; " " &amp; Inventory[[#This Row],[Item Type]])</f>
        <v>9K Gold Chain</v>
      </c>
      <c r="M1029" s="106" t="str">
        <f>IFERROR(VLOOKUP(Inventory[[#This Row],[Short Description]],Map!$G$12:$H$32,2,FALSE), IF(F1028 = "925 Silver", "7113.11.10.00", "7113.19.29.00"))</f>
        <v>7113.19.29.00</v>
      </c>
      <c r="N1029" s="106" t="str">
        <f>Inventory[[#This Row],[ASIN]] &amp; " " &amp; Inventory[[#This Row],[Short Description]]</f>
        <v xml:space="preserve"> 9k Flat curb hollow chain necklace 6mm - 60cm</v>
      </c>
      <c r="O1029" s="33">
        <f>Inventory[[#This Row],[Total Price GBP]]/ EURtoGBP</f>
        <v>567.35529718831049</v>
      </c>
      <c r="P1029" s="33">
        <f>Inventory[[#This Row],[Total Price GBP]]/USDtoGBP</f>
        <v>685.17040066389484</v>
      </c>
      <c r="Q1029" s="33">
        <f>Inventory[[#This Row],[Total Price GBP]]/ CADtoGBP</f>
        <v>877.05750020179573</v>
      </c>
      <c r="R1029" s="33">
        <f>Inventory[[#This Row],[Total Price GBP]]/AUDtoGBP</f>
        <v>897.73000823963639</v>
      </c>
      <c r="S1029" s="33">
        <f>IFERROR(VLOOKUP(Inventory[[#This Row],[Assigned Item SKU]],skuQuantity[#All],2,FALSE),0)</f>
        <v>0</v>
      </c>
      <c r="T1029" s="33" t="str">
        <f>PROPER(Inventory[[#This Row],[METAL]] &amp; " " &amp; Inventory[[#This Row],[Item Type]])</f>
        <v>9K Gold Chain</v>
      </c>
      <c r="U1029" s="33">
        <f>Inventory[[#This Row],[Quantity]]*Inventory[[#This Row],[Weight (g)]]</f>
        <v>0</v>
      </c>
      <c r="V1029" s="33">
        <f>Inventory[[#This Row],[Total Price GBP]]*Inventory[[#This Row],[Quantity]]</f>
        <v>0</v>
      </c>
      <c r="W1029" s="33">
        <f>Inventory[[#This Row],[Total Cost GBP]]/EURtoGBP</f>
        <v>0</v>
      </c>
      <c r="X1029" s="33">
        <f>Inventory[[#This Row],[Total Cost GBP]]/USDtoGBP</f>
        <v>0</v>
      </c>
      <c r="Y1029" s="33">
        <f>Inventory[[#This Row],[Total Cost GBP]]/CADtoGBP</f>
        <v>0</v>
      </c>
      <c r="Z1029" s="33">
        <f>Inventory[[#This Row],[Total Cost GBP]]*AUDtoGBP</f>
        <v>0</v>
      </c>
      <c r="AA1029" s="33"/>
      <c r="AB1029" s="33"/>
    </row>
    <row r="1030" spans="1:28" x14ac:dyDescent="0.25">
      <c r="A1030" t="s">
        <v>2518</v>
      </c>
      <c r="C1030" t="s">
        <v>114</v>
      </c>
      <c r="D1030" t="s">
        <v>2519</v>
      </c>
      <c r="E1030">
        <v>0</v>
      </c>
      <c r="F1030" t="s">
        <v>116</v>
      </c>
      <c r="G1030" t="s">
        <v>1309</v>
      </c>
      <c r="H1030">
        <v>2.644266457737646</v>
      </c>
      <c r="I1030" t="str">
        <f>IF(Inventory[[#This Row],[METAL]] = "925 Silver",  "7113.11.00"," 7113.19.00")</f>
        <v>7113.11.00</v>
      </c>
      <c r="J1030" t="str">
        <f>IF(Inventory[[#This Row],[METAL]]= "925 Silver", "7113.11.10.00"," 7113.19.10.00")</f>
        <v>7113.11.10.00</v>
      </c>
      <c r="K1030" t="str">
        <f>IF(Inventory[[#This Row],[METAL]] = "925 Silver",  "7113.11.00"," 7113.19.00")</f>
        <v>7113.11.00</v>
      </c>
      <c r="L1030" s="106" t="str">
        <f>PROPER(Inventory[[#This Row],[METAL]] &amp; " " &amp; Inventory[[#This Row],[Item Type]])</f>
        <v>925 Silver Earrings</v>
      </c>
      <c r="M1030" s="106" t="str">
        <f>IFERROR(VLOOKUP(Inventory[[#This Row],[Short Description]],Map!$G$12:$H$32,2,FALSE), IF(F1029 = "925 Silver", "7113.11.10.00", "7113.19.29.00"))</f>
        <v>7113.19.29.00</v>
      </c>
      <c r="N1030" s="106" t="str">
        <f>Inventory[[#This Row],[ASIN]] &amp; " " &amp; Inventory[[#This Row],[Short Description]]</f>
        <v xml:space="preserve"> Silver hammered star stud earring</v>
      </c>
      <c r="O1030" s="33">
        <f>Inventory[[#This Row],[Total Price GBP]]/ EURtoGBP</f>
        <v>3.0015567675647112</v>
      </c>
      <c r="P1030" s="33">
        <f>Inventory[[#This Row],[Total Price GBP]]/USDtoGBP</f>
        <v>3.6248500071114007</v>
      </c>
      <c r="Q1030" s="33">
        <f>Inventory[[#This Row],[Total Price GBP]]/ CADtoGBP</f>
        <v>4.6400163853591803</v>
      </c>
      <c r="R1030" s="33">
        <f>Inventory[[#This Row],[Total Price GBP]]/AUDtoGBP</f>
        <v>4.7493829616668686</v>
      </c>
      <c r="S1030" s="33">
        <f>IFERROR(VLOOKUP(Inventory[[#This Row],[Assigned Item SKU]],skuQuantity[#All],2,FALSE),0)</f>
        <v>0</v>
      </c>
      <c r="T1030" s="33" t="str">
        <f>PROPER(Inventory[[#This Row],[METAL]] &amp; " " &amp; Inventory[[#This Row],[Item Type]])</f>
        <v>925 Silver Earrings</v>
      </c>
      <c r="U1030" s="33">
        <f>Inventory[[#This Row],[Quantity]]*Inventory[[#This Row],[Weight (g)]]</f>
        <v>0</v>
      </c>
      <c r="V1030" s="33">
        <f>Inventory[[#This Row],[Total Price GBP]]*Inventory[[#This Row],[Quantity]]</f>
        <v>0</v>
      </c>
      <c r="W1030" s="33">
        <f>Inventory[[#This Row],[Total Cost GBP]]/EURtoGBP</f>
        <v>0</v>
      </c>
      <c r="X1030" s="33">
        <f>Inventory[[#This Row],[Total Cost GBP]]/USDtoGBP</f>
        <v>0</v>
      </c>
      <c r="Y1030" s="33">
        <f>Inventory[[#This Row],[Total Cost GBP]]/CADtoGBP</f>
        <v>0</v>
      </c>
      <c r="Z1030" s="33">
        <f>Inventory[[#This Row],[Total Cost GBP]]*AUDtoGBP</f>
        <v>0</v>
      </c>
      <c r="AA1030" s="33"/>
      <c r="AB1030" s="33"/>
    </row>
    <row r="1031" spans="1:28" x14ac:dyDescent="0.25">
      <c r="A1031" t="s">
        <v>2520</v>
      </c>
      <c r="C1031" t="s">
        <v>114</v>
      </c>
      <c r="D1031" t="s">
        <v>2521</v>
      </c>
      <c r="E1031">
        <v>0</v>
      </c>
      <c r="F1031" t="s">
        <v>116</v>
      </c>
      <c r="G1031" t="s">
        <v>1309</v>
      </c>
      <c r="H1031">
        <v>2.2792095509118377</v>
      </c>
      <c r="I1031" t="str">
        <f>IF(Inventory[[#This Row],[METAL]] = "925 Silver",  "7113.11.00"," 7113.19.00")</f>
        <v>7113.11.00</v>
      </c>
      <c r="J1031" t="str">
        <f>IF(Inventory[[#This Row],[METAL]]= "925 Silver", "7113.11.10.00"," 7113.19.10.00")</f>
        <v>7113.11.10.00</v>
      </c>
      <c r="K1031" t="str">
        <f>IF(Inventory[[#This Row],[METAL]] = "925 Silver",  "7113.11.00"," 7113.19.00")</f>
        <v>7113.11.00</v>
      </c>
      <c r="L1031" s="106" t="str">
        <f>PROPER(Inventory[[#This Row],[METAL]] &amp; " " &amp; Inventory[[#This Row],[Item Type]])</f>
        <v>925 Silver Earrings</v>
      </c>
      <c r="M1031" s="106" t="str">
        <f>IFERROR(VLOOKUP(Inventory[[#This Row],[Short Description]],Map!$G$12:$H$32,2,FALSE), IF(F1030 = "925 Silver", "7113.11.10.00", "7113.19.29.00"))</f>
        <v>7113.11.10.00</v>
      </c>
      <c r="N1031" s="106" t="str">
        <f>Inventory[[#This Row],[ASIN]] &amp; " " &amp; Inventory[[#This Row],[Short Description]]</f>
        <v xml:space="preserve"> Silver spiral/torn stud earring</v>
      </c>
      <c r="O1031" s="33">
        <f>Inventory[[#This Row],[Total Price GBP]]/ EURtoGBP</f>
        <v>2.5871737820592622</v>
      </c>
      <c r="P1031" s="33">
        <f>Inventory[[#This Row],[Total Price GBP]]/USDtoGBP</f>
        <v>3.1244176367534786</v>
      </c>
      <c r="Q1031" s="33">
        <f>Inventory[[#This Row],[Total Price GBP]]/ CADtoGBP</f>
        <v>3.9994341837040897</v>
      </c>
      <c r="R1031" s="33">
        <f>Inventory[[#This Row],[Total Price GBP]]/AUDtoGBP</f>
        <v>4.0937020456064328</v>
      </c>
      <c r="S1031" s="33">
        <f>IFERROR(VLOOKUP(Inventory[[#This Row],[Assigned Item SKU]],skuQuantity[#All],2,FALSE),0)</f>
        <v>0</v>
      </c>
      <c r="T1031" s="33" t="str">
        <f>PROPER(Inventory[[#This Row],[METAL]] &amp; " " &amp; Inventory[[#This Row],[Item Type]])</f>
        <v>925 Silver Earrings</v>
      </c>
      <c r="U1031" s="33">
        <f>Inventory[[#This Row],[Quantity]]*Inventory[[#This Row],[Weight (g)]]</f>
        <v>0</v>
      </c>
      <c r="V1031" s="33">
        <f>Inventory[[#This Row],[Total Price GBP]]*Inventory[[#This Row],[Quantity]]</f>
        <v>0</v>
      </c>
      <c r="W1031" s="33">
        <f>Inventory[[#This Row],[Total Cost GBP]]/EURtoGBP</f>
        <v>0</v>
      </c>
      <c r="X1031" s="33">
        <f>Inventory[[#This Row],[Total Cost GBP]]/USDtoGBP</f>
        <v>0</v>
      </c>
      <c r="Y1031" s="33">
        <f>Inventory[[#This Row],[Total Cost GBP]]/CADtoGBP</f>
        <v>0</v>
      </c>
      <c r="Z1031" s="33">
        <f>Inventory[[#This Row],[Total Cost GBP]]*AUDtoGBP</f>
        <v>0</v>
      </c>
      <c r="AA1031" s="33"/>
      <c r="AB1031" s="33"/>
    </row>
    <row r="1032" spans="1:28" x14ac:dyDescent="0.25">
      <c r="A1032" t="s">
        <v>2522</v>
      </c>
      <c r="C1032" t="s">
        <v>114</v>
      </c>
      <c r="D1032" t="s">
        <v>2523</v>
      </c>
      <c r="E1032">
        <v>0</v>
      </c>
      <c r="F1032" t="s">
        <v>116</v>
      </c>
      <c r="G1032" t="s">
        <v>1309</v>
      </c>
      <c r="H1032">
        <v>2.5631427006652445</v>
      </c>
      <c r="I1032" t="str">
        <f>IF(Inventory[[#This Row],[METAL]] = "925 Silver",  "7113.11.00"," 7113.19.00")</f>
        <v>7113.11.00</v>
      </c>
      <c r="J1032" t="str">
        <f>IF(Inventory[[#This Row],[METAL]]= "925 Silver", "7113.11.10.00"," 7113.19.10.00")</f>
        <v>7113.11.10.00</v>
      </c>
      <c r="K1032" t="str">
        <f>IF(Inventory[[#This Row],[METAL]] = "925 Silver",  "7113.11.00"," 7113.19.00")</f>
        <v>7113.11.00</v>
      </c>
      <c r="L1032" s="106" t="str">
        <f>PROPER(Inventory[[#This Row],[METAL]] &amp; " " &amp; Inventory[[#This Row],[Item Type]])</f>
        <v>925 Silver Earrings</v>
      </c>
      <c r="M1032" s="106" t="str">
        <f>IFERROR(VLOOKUP(Inventory[[#This Row],[Short Description]],Map!$G$12:$H$32,2,FALSE), IF(F1031 = "925 Silver", "7113.11.10.00", "7113.19.29.00"))</f>
        <v>7113.11.10.00</v>
      </c>
      <c r="N1032" s="106" t="str">
        <f>Inventory[[#This Row],[ASIN]] &amp; " " &amp; Inventory[[#This Row],[Short Description]]</f>
        <v xml:space="preserve"> Silver flat star stud earring</v>
      </c>
      <c r="O1032" s="33">
        <f>Inventory[[#This Row],[Total Price GBP]]/ EURtoGBP</f>
        <v>2.9094716596746117</v>
      </c>
      <c r="P1032" s="33">
        <f>Inventory[[#This Row],[Total Price GBP]]/USDtoGBP</f>
        <v>3.5136428136985298</v>
      </c>
      <c r="Q1032" s="33">
        <f>Inventory[[#This Row],[Total Price GBP]]/ CADtoGBP</f>
        <v>4.4976647849913833</v>
      </c>
      <c r="R1032" s="33">
        <f>Inventory[[#This Row],[Total Price GBP]]/AUDtoGBP</f>
        <v>4.6036760914312174</v>
      </c>
      <c r="S1032" s="33">
        <f>IFERROR(VLOOKUP(Inventory[[#This Row],[Assigned Item SKU]],skuQuantity[#All],2,FALSE),0)</f>
        <v>0</v>
      </c>
      <c r="T1032" s="33" t="str">
        <f>PROPER(Inventory[[#This Row],[METAL]] &amp; " " &amp; Inventory[[#This Row],[Item Type]])</f>
        <v>925 Silver Earrings</v>
      </c>
      <c r="U1032" s="33">
        <f>Inventory[[#This Row],[Quantity]]*Inventory[[#This Row],[Weight (g)]]</f>
        <v>0</v>
      </c>
      <c r="V1032" s="33">
        <f>Inventory[[#This Row],[Total Price GBP]]*Inventory[[#This Row],[Quantity]]</f>
        <v>0</v>
      </c>
      <c r="W1032" s="33">
        <f>Inventory[[#This Row],[Total Cost GBP]]/EURtoGBP</f>
        <v>0</v>
      </c>
      <c r="X1032" s="33">
        <f>Inventory[[#This Row],[Total Cost GBP]]/USDtoGBP</f>
        <v>0</v>
      </c>
      <c r="Y1032" s="33">
        <f>Inventory[[#This Row],[Total Cost GBP]]/CADtoGBP</f>
        <v>0</v>
      </c>
      <c r="Z1032" s="33">
        <f>Inventory[[#This Row],[Total Cost GBP]]*AUDtoGBP</f>
        <v>0</v>
      </c>
      <c r="AA1032" s="33"/>
      <c r="AB1032" s="33"/>
    </row>
    <row r="1033" spans="1:28" x14ac:dyDescent="0.25">
      <c r="A1033" t="s">
        <v>2524</v>
      </c>
      <c r="C1033" t="s">
        <v>114</v>
      </c>
      <c r="D1033" t="s">
        <v>2525</v>
      </c>
      <c r="E1033">
        <v>0</v>
      </c>
      <c r="F1033" t="s">
        <v>116</v>
      </c>
      <c r="G1033" t="s">
        <v>1309</v>
      </c>
      <c r="H1033">
        <v>2.482018943592843</v>
      </c>
      <c r="I1033" t="str">
        <f>IF(Inventory[[#This Row],[METAL]] = "925 Silver",  "7113.11.00"," 7113.19.00")</f>
        <v>7113.11.00</v>
      </c>
      <c r="J1033" t="str">
        <f>IF(Inventory[[#This Row],[METAL]]= "925 Silver", "7113.11.10.00"," 7113.19.10.00")</f>
        <v>7113.11.10.00</v>
      </c>
      <c r="K1033" t="str">
        <f>IF(Inventory[[#This Row],[METAL]] = "925 Silver",  "7113.11.00"," 7113.19.00")</f>
        <v>7113.11.00</v>
      </c>
      <c r="L1033" s="106" t="str">
        <f>PROPER(Inventory[[#This Row],[METAL]] &amp; " " &amp; Inventory[[#This Row],[Item Type]])</f>
        <v>925 Silver Earrings</v>
      </c>
      <c r="M1033" s="106" t="str">
        <f>IFERROR(VLOOKUP(Inventory[[#This Row],[Short Description]],Map!$G$12:$H$32,2,FALSE), IF(F1032 = "925 Silver", "7113.11.10.00", "7113.19.29.00"))</f>
        <v>7113.11.10.00</v>
      </c>
      <c r="N1033" s="106" t="str">
        <f>Inventory[[#This Row],[ASIN]] &amp; " " &amp; Inventory[[#This Row],[Short Description]]</f>
        <v xml:space="preserve"> Silver mismatch moon and star stud earrings</v>
      </c>
      <c r="O1033" s="33">
        <f>Inventory[[#This Row],[Total Price GBP]]/ EURtoGBP</f>
        <v>2.8173865517845127</v>
      </c>
      <c r="P1033" s="33">
        <f>Inventory[[#This Row],[Total Price GBP]]/USDtoGBP</f>
        <v>3.4024356202856585</v>
      </c>
      <c r="Q1033" s="33">
        <f>Inventory[[#This Row],[Total Price GBP]]/ CADtoGBP</f>
        <v>4.3553131846235855</v>
      </c>
      <c r="R1033" s="33">
        <f>Inventory[[#This Row],[Total Price GBP]]/AUDtoGBP</f>
        <v>4.4579692211955653</v>
      </c>
      <c r="S1033" s="33">
        <f>IFERROR(VLOOKUP(Inventory[[#This Row],[Assigned Item SKU]],skuQuantity[#All],2,FALSE),0)</f>
        <v>0</v>
      </c>
      <c r="T1033" s="33" t="str">
        <f>PROPER(Inventory[[#This Row],[METAL]] &amp; " " &amp; Inventory[[#This Row],[Item Type]])</f>
        <v>925 Silver Earrings</v>
      </c>
      <c r="U1033" s="33">
        <f>Inventory[[#This Row],[Quantity]]*Inventory[[#This Row],[Weight (g)]]</f>
        <v>0</v>
      </c>
      <c r="V1033" s="33">
        <f>Inventory[[#This Row],[Total Price GBP]]*Inventory[[#This Row],[Quantity]]</f>
        <v>0</v>
      </c>
      <c r="W1033" s="33">
        <f>Inventory[[#This Row],[Total Cost GBP]]/EURtoGBP</f>
        <v>0</v>
      </c>
      <c r="X1033" s="33">
        <f>Inventory[[#This Row],[Total Cost GBP]]/USDtoGBP</f>
        <v>0</v>
      </c>
      <c r="Y1033" s="33">
        <f>Inventory[[#This Row],[Total Cost GBP]]/CADtoGBP</f>
        <v>0</v>
      </c>
      <c r="Z1033" s="33">
        <f>Inventory[[#This Row],[Total Cost GBP]]*AUDtoGBP</f>
        <v>0</v>
      </c>
      <c r="AA1033" s="33"/>
      <c r="AB1033" s="33"/>
    </row>
    <row r="1034" spans="1:28" x14ac:dyDescent="0.25">
      <c r="A1034" t="s">
        <v>2526</v>
      </c>
      <c r="C1034" t="s">
        <v>114</v>
      </c>
      <c r="D1034" t="s">
        <v>2527</v>
      </c>
      <c r="E1034">
        <v>0</v>
      </c>
      <c r="F1034" t="s">
        <v>116</v>
      </c>
      <c r="G1034" t="s">
        <v>1309</v>
      </c>
      <c r="H1034">
        <v>2.1575239153032348</v>
      </c>
      <c r="I1034" t="str">
        <f>IF(Inventory[[#This Row],[METAL]] = "925 Silver",  "7113.11.00"," 7113.19.00")</f>
        <v>7113.11.00</v>
      </c>
      <c r="J1034" t="str">
        <f>IF(Inventory[[#This Row],[METAL]]= "925 Silver", "7113.11.10.00"," 7113.19.10.00")</f>
        <v>7113.11.10.00</v>
      </c>
      <c r="K1034" t="str">
        <f>IF(Inventory[[#This Row],[METAL]] = "925 Silver",  "7113.11.00"," 7113.19.00")</f>
        <v>7113.11.00</v>
      </c>
      <c r="L1034" s="106" t="str">
        <f>PROPER(Inventory[[#This Row],[METAL]] &amp; " " &amp; Inventory[[#This Row],[Item Type]])</f>
        <v>925 Silver Earrings</v>
      </c>
      <c r="M1034" s="106" t="str">
        <f>IFERROR(VLOOKUP(Inventory[[#This Row],[Short Description]],Map!$G$12:$H$32,2,FALSE), IF(F1033 = "925 Silver", "7113.11.10.00", "7113.19.29.00"))</f>
        <v>7113.11.10.00</v>
      </c>
      <c r="N1034" s="106" t="str">
        <f>Inventory[[#This Row],[ASIN]] &amp; " " &amp; Inventory[[#This Row],[Short Description]]</f>
        <v xml:space="preserve"> Silver moon stud earrings</v>
      </c>
      <c r="O1034" s="33">
        <f>Inventory[[#This Row],[Total Price GBP]]/ EURtoGBP</f>
        <v>2.4490461202241121</v>
      </c>
      <c r="P1034" s="33">
        <f>Inventory[[#This Row],[Total Price GBP]]/USDtoGBP</f>
        <v>2.9576068466341709</v>
      </c>
      <c r="Q1034" s="33">
        <f>Inventory[[#This Row],[Total Price GBP]]/ CADtoGBP</f>
        <v>3.785906783152392</v>
      </c>
      <c r="R1034" s="33">
        <f>Inventory[[#This Row],[Total Price GBP]]/AUDtoGBP</f>
        <v>3.8751417402529542</v>
      </c>
      <c r="S1034" s="33">
        <f>IFERROR(VLOOKUP(Inventory[[#This Row],[Assigned Item SKU]],skuQuantity[#All],2,FALSE),0)</f>
        <v>0</v>
      </c>
      <c r="T1034" s="33" t="str">
        <f>PROPER(Inventory[[#This Row],[METAL]] &amp; " " &amp; Inventory[[#This Row],[Item Type]])</f>
        <v>925 Silver Earrings</v>
      </c>
      <c r="U1034" s="33">
        <f>Inventory[[#This Row],[Quantity]]*Inventory[[#This Row],[Weight (g)]]</f>
        <v>0</v>
      </c>
      <c r="V1034" s="33">
        <f>Inventory[[#This Row],[Total Price GBP]]*Inventory[[#This Row],[Quantity]]</f>
        <v>0</v>
      </c>
      <c r="W1034" s="33">
        <f>Inventory[[#This Row],[Total Cost GBP]]/EURtoGBP</f>
        <v>0</v>
      </c>
      <c r="X1034" s="33">
        <f>Inventory[[#This Row],[Total Cost GBP]]/USDtoGBP</f>
        <v>0</v>
      </c>
      <c r="Y1034" s="33">
        <f>Inventory[[#This Row],[Total Cost GBP]]/CADtoGBP</f>
        <v>0</v>
      </c>
      <c r="Z1034" s="33">
        <f>Inventory[[#This Row],[Total Cost GBP]]*AUDtoGBP</f>
        <v>0</v>
      </c>
      <c r="AA1034" s="33"/>
      <c r="AB1034" s="33"/>
    </row>
    <row r="1035" spans="1:28" x14ac:dyDescent="0.25">
      <c r="A1035" t="s">
        <v>2528</v>
      </c>
      <c r="C1035" t="s">
        <v>114</v>
      </c>
      <c r="D1035" t="s">
        <v>2529</v>
      </c>
      <c r="E1035">
        <v>0</v>
      </c>
      <c r="F1035" t="s">
        <v>116</v>
      </c>
      <c r="G1035" t="s">
        <v>1309</v>
      </c>
      <c r="H1035">
        <v>3.1310090001720581</v>
      </c>
      <c r="I1035" t="str">
        <f>IF(Inventory[[#This Row],[METAL]] = "925 Silver",  "7113.11.00"," 7113.19.00")</f>
        <v>7113.11.00</v>
      </c>
      <c r="J1035" t="str">
        <f>IF(Inventory[[#This Row],[METAL]]= "925 Silver", "7113.11.10.00"," 7113.19.10.00")</f>
        <v>7113.11.10.00</v>
      </c>
      <c r="K1035" t="str">
        <f>IF(Inventory[[#This Row],[METAL]] = "925 Silver",  "7113.11.00"," 7113.19.00")</f>
        <v>7113.11.00</v>
      </c>
      <c r="L1035" s="106" t="str">
        <f>PROPER(Inventory[[#This Row],[METAL]] &amp; " " &amp; Inventory[[#This Row],[Item Type]])</f>
        <v>925 Silver Earrings</v>
      </c>
      <c r="M1035" s="106" t="str">
        <f>IFERROR(VLOOKUP(Inventory[[#This Row],[Short Description]],Map!$G$12:$H$32,2,FALSE), IF(F1034 = "925 Silver", "7113.11.10.00", "7113.19.29.00"))</f>
        <v>7113.11.10.00</v>
      </c>
      <c r="N1035" s="106" t="str">
        <f>Inventory[[#This Row],[ASIN]] &amp; " " &amp; Inventory[[#This Row],[Short Description]]</f>
        <v xml:space="preserve"> Silver moon silhouette stud earrings</v>
      </c>
      <c r="O1035" s="33">
        <f>Inventory[[#This Row],[Total Price GBP]]/ EURtoGBP</f>
        <v>3.5540674149053118</v>
      </c>
      <c r="P1035" s="33">
        <f>Inventory[[#This Row],[Total Price GBP]]/USDtoGBP</f>
        <v>4.2920931675886322</v>
      </c>
      <c r="Q1035" s="33">
        <f>Inventory[[#This Row],[Total Price GBP]]/ CADtoGBP</f>
        <v>5.4941259875659707</v>
      </c>
      <c r="R1035" s="33">
        <f>Inventory[[#This Row],[Total Price GBP]]/AUDtoGBP</f>
        <v>5.6236241830807847</v>
      </c>
      <c r="S1035" s="33">
        <f>IFERROR(VLOOKUP(Inventory[[#This Row],[Assigned Item SKU]],skuQuantity[#All],2,FALSE),0)</f>
        <v>0</v>
      </c>
      <c r="T1035" s="33" t="str">
        <f>PROPER(Inventory[[#This Row],[METAL]] &amp; " " &amp; Inventory[[#This Row],[Item Type]])</f>
        <v>925 Silver Earrings</v>
      </c>
      <c r="U1035" s="33">
        <f>Inventory[[#This Row],[Quantity]]*Inventory[[#This Row],[Weight (g)]]</f>
        <v>0</v>
      </c>
      <c r="V1035" s="33">
        <f>Inventory[[#This Row],[Total Price GBP]]*Inventory[[#This Row],[Quantity]]</f>
        <v>0</v>
      </c>
      <c r="W1035" s="33">
        <f>Inventory[[#This Row],[Total Cost GBP]]/EURtoGBP</f>
        <v>0</v>
      </c>
      <c r="X1035" s="33">
        <f>Inventory[[#This Row],[Total Cost GBP]]/USDtoGBP</f>
        <v>0</v>
      </c>
      <c r="Y1035" s="33">
        <f>Inventory[[#This Row],[Total Cost GBP]]/CADtoGBP</f>
        <v>0</v>
      </c>
      <c r="Z1035" s="33">
        <f>Inventory[[#This Row],[Total Cost GBP]]*AUDtoGBP</f>
        <v>0</v>
      </c>
      <c r="AA1035" s="33"/>
      <c r="AB1035" s="33"/>
    </row>
    <row r="1036" spans="1:28" x14ac:dyDescent="0.25">
      <c r="A1036" t="s">
        <v>2530</v>
      </c>
      <c r="C1036" t="s">
        <v>113</v>
      </c>
      <c r="D1036" t="s">
        <v>2531</v>
      </c>
      <c r="E1036">
        <v>0.7</v>
      </c>
      <c r="F1036" t="s">
        <v>116</v>
      </c>
      <c r="G1036" t="s">
        <v>1309</v>
      </c>
      <c r="H1036">
        <v>2.0888308499999999</v>
      </c>
      <c r="I1036" t="str">
        <f>IF(Inventory[[#This Row],[METAL]] = "925 Silver",  "7113.11.00"," 7113.19.00")</f>
        <v>7113.11.00</v>
      </c>
      <c r="J1036" t="str">
        <f>IF(Inventory[[#This Row],[METAL]]= "925 Silver", "7113.11.10.00"," 7113.19.10.00")</f>
        <v>7113.11.10.00</v>
      </c>
      <c r="K1036" t="str">
        <f>IF(Inventory[[#This Row],[METAL]] = "925 Silver",  "7113.11.00"," 7113.19.00")</f>
        <v>7113.11.00</v>
      </c>
      <c r="L1036" s="106" t="str">
        <f>PROPER(Inventory[[#This Row],[METAL]] &amp; " " &amp; Inventory[[#This Row],[Item Type]])</f>
        <v>925 Silver Earrings</v>
      </c>
      <c r="M1036" s="106" t="str">
        <f>IFERROR(VLOOKUP(Inventory[[#This Row],[Short Description]],Map!$G$12:$H$32,2,FALSE), IF(F1035 = "925 Silver", "7113.11.10.00", "7113.19.29.00"))</f>
        <v>7113.11.10.00</v>
      </c>
      <c r="N1036" s="106" t="str">
        <f>Inventory[[#This Row],[ASIN]] &amp; " " &amp; Inventory[[#This Row],[Short Description]]</f>
        <v xml:space="preserve"> Silver thunder stud earrings</v>
      </c>
      <c r="O1036" s="33">
        <f>Inventory[[#This Row],[Total Price GBP]]/ EURtoGBP</f>
        <v>2.371071325194531</v>
      </c>
      <c r="P1036" s="33">
        <f>Inventory[[#This Row],[Total Price GBP]]/USDtoGBP</f>
        <v>2.8634400664580255</v>
      </c>
      <c r="Q1036" s="33">
        <f>Inventory[[#This Row],[Total Price GBP]]/ CADtoGBP</f>
        <v>3.6653678913040042</v>
      </c>
      <c r="R1036" s="33">
        <f>Inventory[[#This Row],[Total Price GBP]]/AUDtoGBP</f>
        <v>3.7517617106113943</v>
      </c>
      <c r="S1036" s="33">
        <f>IFERROR(VLOOKUP(Inventory[[#This Row],[Assigned Item SKU]],skuQuantity[#All],2,FALSE),0)</f>
        <v>0</v>
      </c>
      <c r="T1036" s="33" t="str">
        <f>PROPER(Inventory[[#This Row],[METAL]] &amp; " " &amp; Inventory[[#This Row],[Item Type]])</f>
        <v>925 Silver Earrings</v>
      </c>
      <c r="U1036" s="33">
        <f>Inventory[[#This Row],[Quantity]]*Inventory[[#This Row],[Weight (g)]]</f>
        <v>0</v>
      </c>
      <c r="V1036" s="33">
        <f>Inventory[[#This Row],[Total Price GBP]]*Inventory[[#This Row],[Quantity]]</f>
        <v>0</v>
      </c>
      <c r="W1036" s="33">
        <f>Inventory[[#This Row],[Total Cost GBP]]/EURtoGBP</f>
        <v>0</v>
      </c>
      <c r="X1036" s="33">
        <f>Inventory[[#This Row],[Total Cost GBP]]/USDtoGBP</f>
        <v>0</v>
      </c>
      <c r="Y1036" s="33">
        <f>Inventory[[#This Row],[Total Cost GBP]]/CADtoGBP</f>
        <v>0</v>
      </c>
      <c r="Z1036" s="33">
        <f>Inventory[[#This Row],[Total Cost GBP]]*AUDtoGBP</f>
        <v>0</v>
      </c>
      <c r="AA1036" s="33"/>
      <c r="AB1036" s="33"/>
    </row>
    <row r="1037" spans="1:28" x14ac:dyDescent="0.25">
      <c r="A1037" t="s">
        <v>2532</v>
      </c>
      <c r="C1037" t="s">
        <v>113</v>
      </c>
      <c r="D1037" t="s">
        <v>2533</v>
      </c>
      <c r="E1037">
        <v>1.1299999999999999</v>
      </c>
      <c r="F1037" t="s">
        <v>116</v>
      </c>
      <c r="G1037" t="s">
        <v>1309</v>
      </c>
      <c r="H1037">
        <v>2.6614580999999999</v>
      </c>
      <c r="I1037" t="str">
        <f>IF(Inventory[[#This Row],[METAL]] = "925 Silver",  "7113.11.00"," 7113.19.00")</f>
        <v>7113.11.00</v>
      </c>
      <c r="J1037" t="str">
        <f>IF(Inventory[[#This Row],[METAL]]= "925 Silver", "7113.11.10.00"," 7113.19.10.00")</f>
        <v>7113.11.10.00</v>
      </c>
      <c r="K1037" t="str">
        <f>IF(Inventory[[#This Row],[METAL]] = "925 Silver",  "7113.11.00"," 7113.19.00")</f>
        <v>7113.11.00</v>
      </c>
      <c r="L1037" s="106" t="str">
        <f>PROPER(Inventory[[#This Row],[METAL]] &amp; " " &amp; Inventory[[#This Row],[Item Type]])</f>
        <v>925 Silver Earrings</v>
      </c>
      <c r="M1037" s="106" t="str">
        <f>IFERROR(VLOOKUP(Inventory[[#This Row],[Short Description]],Map!$G$12:$H$32,2,FALSE), IF(F1036 = "925 Silver", "7113.11.10.00", "7113.19.29.00"))</f>
        <v>7113.11.10.00</v>
      </c>
      <c r="N1037" s="106" t="str">
        <f>Inventory[[#This Row],[ASIN]] &amp; " " &amp; Inventory[[#This Row],[Short Description]]</f>
        <v xml:space="preserve"> Silver north star stud earrings</v>
      </c>
      <c r="O1037" s="33">
        <f>Inventory[[#This Row],[Total Price GBP]]/ EURtoGBP</f>
        <v>3.0210713251945309</v>
      </c>
      <c r="P1037" s="33">
        <f>Inventory[[#This Row],[Total Price GBP]]/USDtoGBP</f>
        <v>3.6484168925115457</v>
      </c>
      <c r="Q1037" s="33">
        <f>Inventory[[#This Row],[Total Price GBP]]/ CADtoGBP</f>
        <v>4.670183353425176</v>
      </c>
      <c r="R1037" s="33">
        <f>Inventory[[#This Row],[Total Price GBP]]/AUDtoGBP</f>
        <v>4.7802609742079172</v>
      </c>
      <c r="S1037" s="33">
        <f>IFERROR(VLOOKUP(Inventory[[#This Row],[Assigned Item SKU]],skuQuantity[#All],2,FALSE),0)</f>
        <v>0</v>
      </c>
      <c r="T1037" s="33" t="str">
        <f>PROPER(Inventory[[#This Row],[METAL]] &amp; " " &amp; Inventory[[#This Row],[Item Type]])</f>
        <v>925 Silver Earrings</v>
      </c>
      <c r="U1037" s="33">
        <f>Inventory[[#This Row],[Quantity]]*Inventory[[#This Row],[Weight (g)]]</f>
        <v>0</v>
      </c>
      <c r="V1037" s="33">
        <f>Inventory[[#This Row],[Total Price GBP]]*Inventory[[#This Row],[Quantity]]</f>
        <v>0</v>
      </c>
      <c r="W1037" s="33">
        <f>Inventory[[#This Row],[Total Cost GBP]]/EURtoGBP</f>
        <v>0</v>
      </c>
      <c r="X1037" s="33">
        <f>Inventory[[#This Row],[Total Cost GBP]]/USDtoGBP</f>
        <v>0</v>
      </c>
      <c r="Y1037" s="33">
        <f>Inventory[[#This Row],[Total Cost GBP]]/CADtoGBP</f>
        <v>0</v>
      </c>
      <c r="Z1037" s="33">
        <f>Inventory[[#This Row],[Total Cost GBP]]*AUDtoGBP</f>
        <v>0</v>
      </c>
      <c r="AA1037" s="33"/>
      <c r="AB1037" s="33"/>
    </row>
    <row r="1038" spans="1:28" x14ac:dyDescent="0.25">
      <c r="A1038" t="s">
        <v>2534</v>
      </c>
      <c r="C1038" t="s">
        <v>114</v>
      </c>
      <c r="D1038" t="s">
        <v>2535</v>
      </c>
      <c r="E1038">
        <v>0</v>
      </c>
      <c r="F1038" t="s">
        <v>116</v>
      </c>
      <c r="G1038" t="s">
        <v>1309</v>
      </c>
      <c r="H1038">
        <v>3.7799990567512718</v>
      </c>
      <c r="I1038" t="str">
        <f>IF(Inventory[[#This Row],[METAL]] = "925 Silver",  "7113.11.00"," 7113.19.00")</f>
        <v>7113.11.00</v>
      </c>
      <c r="J1038" t="str">
        <f>IF(Inventory[[#This Row],[METAL]]= "925 Silver", "7113.11.10.00"," 7113.19.10.00")</f>
        <v>7113.11.10.00</v>
      </c>
      <c r="K1038" t="str">
        <f>IF(Inventory[[#This Row],[METAL]] = "925 Silver",  "7113.11.00"," 7113.19.00")</f>
        <v>7113.11.00</v>
      </c>
      <c r="L1038" s="106" t="str">
        <f>PROPER(Inventory[[#This Row],[METAL]] &amp; " " &amp; Inventory[[#This Row],[Item Type]])</f>
        <v>925 Silver Earrings</v>
      </c>
      <c r="M1038" s="106" t="str">
        <f>IFERROR(VLOOKUP(Inventory[[#This Row],[Short Description]],Map!$G$12:$H$32,2,FALSE), IF(F1037 = "925 Silver", "7113.11.10.00", "7113.19.29.00"))</f>
        <v>7113.11.10.00</v>
      </c>
      <c r="N1038" s="106" t="str">
        <f>Inventory[[#This Row],[ASIN]] &amp; " " &amp; Inventory[[#This Row],[Short Description]]</f>
        <v xml:space="preserve"> GP hammered star stud earring</v>
      </c>
      <c r="O1038" s="33">
        <f>Inventory[[#This Row],[Total Price GBP]]/ EURtoGBP</f>
        <v>4.2907482780261095</v>
      </c>
      <c r="P1038" s="33">
        <f>Inventory[[#This Row],[Total Price GBP]]/USDtoGBP</f>
        <v>5.1817507148916038</v>
      </c>
      <c r="Q1038" s="33">
        <f>Inventory[[#This Row],[Total Price GBP]]/ CADtoGBP</f>
        <v>6.6329387905083523</v>
      </c>
      <c r="R1038" s="33">
        <f>Inventory[[#This Row],[Total Price GBP]]/AUDtoGBP</f>
        <v>6.7892791449660024</v>
      </c>
      <c r="S1038" s="33">
        <f>IFERROR(VLOOKUP(Inventory[[#This Row],[Assigned Item SKU]],skuQuantity[#All],2,FALSE),0)</f>
        <v>0</v>
      </c>
      <c r="T1038" s="33" t="str">
        <f>PROPER(Inventory[[#This Row],[METAL]] &amp; " " &amp; Inventory[[#This Row],[Item Type]])</f>
        <v>925 Silver Earrings</v>
      </c>
      <c r="U1038" s="33">
        <f>Inventory[[#This Row],[Quantity]]*Inventory[[#This Row],[Weight (g)]]</f>
        <v>0</v>
      </c>
      <c r="V1038" s="33">
        <f>Inventory[[#This Row],[Total Price GBP]]*Inventory[[#This Row],[Quantity]]</f>
        <v>0</v>
      </c>
      <c r="W1038" s="33">
        <f>Inventory[[#This Row],[Total Cost GBP]]/EURtoGBP</f>
        <v>0</v>
      </c>
      <c r="X1038" s="33">
        <f>Inventory[[#This Row],[Total Cost GBP]]/USDtoGBP</f>
        <v>0</v>
      </c>
      <c r="Y1038" s="33">
        <f>Inventory[[#This Row],[Total Cost GBP]]/CADtoGBP</f>
        <v>0</v>
      </c>
      <c r="Z1038" s="33">
        <f>Inventory[[#This Row],[Total Cost GBP]]*AUDtoGBP</f>
        <v>0</v>
      </c>
      <c r="AA1038" s="33"/>
      <c r="AB1038" s="33"/>
    </row>
    <row r="1039" spans="1:28" x14ac:dyDescent="0.25">
      <c r="A1039" t="s">
        <v>2536</v>
      </c>
      <c r="C1039" t="s">
        <v>114</v>
      </c>
      <c r="D1039" t="s">
        <v>2537</v>
      </c>
      <c r="E1039">
        <v>0</v>
      </c>
      <c r="F1039" t="s">
        <v>116</v>
      </c>
      <c r="G1039" t="s">
        <v>1309</v>
      </c>
      <c r="H1039">
        <v>3.6177515426064688</v>
      </c>
      <c r="I1039" t="str">
        <f>IF(Inventory[[#This Row],[METAL]] = "925 Silver",  "7113.11.00"," 7113.19.00")</f>
        <v>7113.11.00</v>
      </c>
      <c r="J1039" t="str">
        <f>IF(Inventory[[#This Row],[METAL]]= "925 Silver", "7113.11.10.00"," 7113.19.10.00")</f>
        <v>7113.11.10.00</v>
      </c>
      <c r="K1039" t="str">
        <f>IF(Inventory[[#This Row],[METAL]] = "925 Silver",  "7113.11.00"," 7113.19.00")</f>
        <v>7113.11.00</v>
      </c>
      <c r="L1039" s="106" t="str">
        <f>PROPER(Inventory[[#This Row],[METAL]] &amp; " " &amp; Inventory[[#This Row],[Item Type]])</f>
        <v>925 Silver Earrings</v>
      </c>
      <c r="M1039" s="106" t="str">
        <f>IFERROR(VLOOKUP(Inventory[[#This Row],[Short Description]],Map!$G$12:$H$32,2,FALSE), IF(F1038 = "925 Silver", "7113.11.10.00", "7113.19.29.00"))</f>
        <v>7113.11.10.00</v>
      </c>
      <c r="N1039" s="106" t="str">
        <f>Inventory[[#This Row],[ASIN]] &amp; " " &amp; Inventory[[#This Row],[Short Description]]</f>
        <v xml:space="preserve"> GP spiral/torn stud earring</v>
      </c>
      <c r="O1039" s="33">
        <f>Inventory[[#This Row],[Total Price GBP]]/ EURtoGBP</f>
        <v>4.1065780622459105</v>
      </c>
      <c r="P1039" s="33">
        <f>Inventory[[#This Row],[Total Price GBP]]/USDtoGBP</f>
        <v>4.9593363280658611</v>
      </c>
      <c r="Q1039" s="33">
        <f>Inventory[[#This Row],[Total Price GBP]]/ CADtoGBP</f>
        <v>6.3482355897727576</v>
      </c>
      <c r="R1039" s="33">
        <f>Inventory[[#This Row],[Total Price GBP]]/AUDtoGBP</f>
        <v>6.4978654044946991</v>
      </c>
      <c r="S1039" s="33">
        <f>IFERROR(VLOOKUP(Inventory[[#This Row],[Assigned Item SKU]],skuQuantity[#All],2,FALSE),0)</f>
        <v>0</v>
      </c>
      <c r="T1039" s="33" t="str">
        <f>PROPER(Inventory[[#This Row],[METAL]] &amp; " " &amp; Inventory[[#This Row],[Item Type]])</f>
        <v>925 Silver Earrings</v>
      </c>
      <c r="U1039" s="33">
        <f>Inventory[[#This Row],[Quantity]]*Inventory[[#This Row],[Weight (g)]]</f>
        <v>0</v>
      </c>
      <c r="V1039" s="33">
        <f>Inventory[[#This Row],[Total Price GBP]]*Inventory[[#This Row],[Quantity]]</f>
        <v>0</v>
      </c>
      <c r="W1039" s="33">
        <f>Inventory[[#This Row],[Total Cost GBP]]/EURtoGBP</f>
        <v>0</v>
      </c>
      <c r="X1039" s="33">
        <f>Inventory[[#This Row],[Total Cost GBP]]/USDtoGBP</f>
        <v>0</v>
      </c>
      <c r="Y1039" s="33">
        <f>Inventory[[#This Row],[Total Cost GBP]]/CADtoGBP</f>
        <v>0</v>
      </c>
      <c r="Z1039" s="33">
        <f>Inventory[[#This Row],[Total Cost GBP]]*AUDtoGBP</f>
        <v>0</v>
      </c>
      <c r="AA1039" s="33"/>
      <c r="AB1039" s="33"/>
    </row>
    <row r="1040" spans="1:28" x14ac:dyDescent="0.25">
      <c r="A1040" t="s">
        <v>2538</v>
      </c>
      <c r="C1040" t="s">
        <v>114</v>
      </c>
      <c r="D1040" t="s">
        <v>2539</v>
      </c>
      <c r="E1040">
        <v>0</v>
      </c>
      <c r="F1040" t="s">
        <v>116</v>
      </c>
      <c r="G1040" t="s">
        <v>1309</v>
      </c>
      <c r="H1040">
        <v>3.7799990567512718</v>
      </c>
      <c r="I1040" t="str">
        <f>IF(Inventory[[#This Row],[METAL]] = "925 Silver",  "7113.11.00"," 7113.19.00")</f>
        <v>7113.11.00</v>
      </c>
      <c r="J1040" t="str">
        <f>IF(Inventory[[#This Row],[METAL]]= "925 Silver", "7113.11.10.00"," 7113.19.10.00")</f>
        <v>7113.11.10.00</v>
      </c>
      <c r="K1040" t="str">
        <f>IF(Inventory[[#This Row],[METAL]] = "925 Silver",  "7113.11.00"," 7113.19.00")</f>
        <v>7113.11.00</v>
      </c>
      <c r="L1040" s="106" t="str">
        <f>PROPER(Inventory[[#This Row],[METAL]] &amp; " " &amp; Inventory[[#This Row],[Item Type]])</f>
        <v>925 Silver Earrings</v>
      </c>
      <c r="M1040" s="106" t="str">
        <f>IFERROR(VLOOKUP(Inventory[[#This Row],[Short Description]],Map!$G$12:$H$32,2,FALSE), IF(F1039 = "925 Silver", "7113.11.10.00", "7113.19.29.00"))</f>
        <v>7113.11.10.00</v>
      </c>
      <c r="N1040" s="106" t="str">
        <f>Inventory[[#This Row],[ASIN]] &amp; " " &amp; Inventory[[#This Row],[Short Description]]</f>
        <v xml:space="preserve"> GP flat star stud earring</v>
      </c>
      <c r="O1040" s="33">
        <f>Inventory[[#This Row],[Total Price GBP]]/ EURtoGBP</f>
        <v>4.2907482780261095</v>
      </c>
      <c r="P1040" s="33">
        <f>Inventory[[#This Row],[Total Price GBP]]/USDtoGBP</f>
        <v>5.1817507148916038</v>
      </c>
      <c r="Q1040" s="33">
        <f>Inventory[[#This Row],[Total Price GBP]]/ CADtoGBP</f>
        <v>6.6329387905083523</v>
      </c>
      <c r="R1040" s="33">
        <f>Inventory[[#This Row],[Total Price GBP]]/AUDtoGBP</f>
        <v>6.7892791449660024</v>
      </c>
      <c r="S1040" s="33">
        <f>IFERROR(VLOOKUP(Inventory[[#This Row],[Assigned Item SKU]],skuQuantity[#All],2,FALSE),0)</f>
        <v>0</v>
      </c>
      <c r="T1040" s="33" t="str">
        <f>PROPER(Inventory[[#This Row],[METAL]] &amp; " " &amp; Inventory[[#This Row],[Item Type]])</f>
        <v>925 Silver Earrings</v>
      </c>
      <c r="U1040" s="33">
        <f>Inventory[[#This Row],[Quantity]]*Inventory[[#This Row],[Weight (g)]]</f>
        <v>0</v>
      </c>
      <c r="V1040" s="33">
        <f>Inventory[[#This Row],[Total Price GBP]]*Inventory[[#This Row],[Quantity]]</f>
        <v>0</v>
      </c>
      <c r="W1040" s="33">
        <f>Inventory[[#This Row],[Total Cost GBP]]/EURtoGBP</f>
        <v>0</v>
      </c>
      <c r="X1040" s="33">
        <f>Inventory[[#This Row],[Total Cost GBP]]/USDtoGBP</f>
        <v>0</v>
      </c>
      <c r="Y1040" s="33">
        <f>Inventory[[#This Row],[Total Cost GBP]]/CADtoGBP</f>
        <v>0</v>
      </c>
      <c r="Z1040" s="33">
        <f>Inventory[[#This Row],[Total Cost GBP]]*AUDtoGBP</f>
        <v>0</v>
      </c>
      <c r="AA1040" s="33"/>
      <c r="AB1040" s="33"/>
    </row>
    <row r="1041" spans="1:28" x14ac:dyDescent="0.25">
      <c r="A1041" t="s">
        <v>2540</v>
      </c>
      <c r="C1041" t="s">
        <v>114</v>
      </c>
      <c r="D1041" t="s">
        <v>2541</v>
      </c>
      <c r="E1041">
        <v>0</v>
      </c>
      <c r="F1041" t="s">
        <v>116</v>
      </c>
      <c r="G1041" t="s">
        <v>1309</v>
      </c>
      <c r="H1041">
        <v>3.6583134211426702</v>
      </c>
      <c r="I1041" t="str">
        <f>IF(Inventory[[#This Row],[METAL]] = "925 Silver",  "7113.11.00"," 7113.19.00")</f>
        <v>7113.11.00</v>
      </c>
      <c r="J1041" t="str">
        <f>IF(Inventory[[#This Row],[METAL]]= "925 Silver", "7113.11.10.00"," 7113.19.10.00")</f>
        <v>7113.11.10.00</v>
      </c>
      <c r="K1041" t="str">
        <f>IF(Inventory[[#This Row],[METAL]] = "925 Silver",  "7113.11.00"," 7113.19.00")</f>
        <v>7113.11.00</v>
      </c>
      <c r="L1041" s="106" t="str">
        <f>PROPER(Inventory[[#This Row],[METAL]] &amp; " " &amp; Inventory[[#This Row],[Item Type]])</f>
        <v>925 Silver Earrings</v>
      </c>
      <c r="M1041" s="106" t="str">
        <f>IFERROR(VLOOKUP(Inventory[[#This Row],[Short Description]],Map!$G$12:$H$32,2,FALSE), IF(F1040 = "925 Silver", "7113.11.10.00", "7113.19.29.00"))</f>
        <v>7113.11.10.00</v>
      </c>
      <c r="N1041" s="106" t="str">
        <f>Inventory[[#This Row],[ASIN]] &amp; " " &amp; Inventory[[#This Row],[Short Description]]</f>
        <v xml:space="preserve"> GP mismatch moon and star stud earrings</v>
      </c>
      <c r="O1041" s="33">
        <f>Inventory[[#This Row],[Total Price GBP]]/ EURtoGBP</f>
        <v>4.1526206161909611</v>
      </c>
      <c r="P1041" s="33">
        <f>Inventory[[#This Row],[Total Price GBP]]/USDtoGBP</f>
        <v>5.0149399247722979</v>
      </c>
      <c r="Q1041" s="33">
        <f>Inventory[[#This Row],[Total Price GBP]]/ CADtoGBP</f>
        <v>6.4194113899566583</v>
      </c>
      <c r="R1041" s="33">
        <f>Inventory[[#This Row],[Total Price GBP]]/AUDtoGBP</f>
        <v>6.5707188396125265</v>
      </c>
      <c r="S1041" s="33">
        <f>IFERROR(VLOOKUP(Inventory[[#This Row],[Assigned Item SKU]],skuQuantity[#All],2,FALSE),0)</f>
        <v>0</v>
      </c>
      <c r="T1041" s="33" t="str">
        <f>PROPER(Inventory[[#This Row],[METAL]] &amp; " " &amp; Inventory[[#This Row],[Item Type]])</f>
        <v>925 Silver Earrings</v>
      </c>
      <c r="U1041" s="33">
        <f>Inventory[[#This Row],[Quantity]]*Inventory[[#This Row],[Weight (g)]]</f>
        <v>0</v>
      </c>
      <c r="V1041" s="33">
        <f>Inventory[[#This Row],[Total Price GBP]]*Inventory[[#This Row],[Quantity]]</f>
        <v>0</v>
      </c>
      <c r="W1041" s="33">
        <f>Inventory[[#This Row],[Total Cost GBP]]/EURtoGBP</f>
        <v>0</v>
      </c>
      <c r="X1041" s="33">
        <f>Inventory[[#This Row],[Total Cost GBP]]/USDtoGBP</f>
        <v>0</v>
      </c>
      <c r="Y1041" s="33">
        <f>Inventory[[#This Row],[Total Cost GBP]]/CADtoGBP</f>
        <v>0</v>
      </c>
      <c r="Z1041" s="33">
        <f>Inventory[[#This Row],[Total Cost GBP]]*AUDtoGBP</f>
        <v>0</v>
      </c>
      <c r="AA1041" s="33"/>
      <c r="AB1041" s="33"/>
    </row>
    <row r="1042" spans="1:28" x14ac:dyDescent="0.25">
      <c r="A1042" t="s">
        <v>2542</v>
      </c>
      <c r="C1042" t="s">
        <v>114</v>
      </c>
      <c r="D1042" t="s">
        <v>2543</v>
      </c>
      <c r="E1042">
        <v>0</v>
      </c>
      <c r="F1042" t="s">
        <v>116</v>
      </c>
      <c r="G1042" t="s">
        <v>1309</v>
      </c>
      <c r="H1042">
        <v>3.3338183928530625</v>
      </c>
      <c r="I1042" t="str">
        <f>IF(Inventory[[#This Row],[METAL]] = "925 Silver",  "7113.11.00"," 7113.19.00")</f>
        <v>7113.11.00</v>
      </c>
      <c r="J1042" t="str">
        <f>IF(Inventory[[#This Row],[METAL]]= "925 Silver", "7113.11.10.00"," 7113.19.10.00")</f>
        <v>7113.11.10.00</v>
      </c>
      <c r="K1042" t="str">
        <f>IF(Inventory[[#This Row],[METAL]] = "925 Silver",  "7113.11.00"," 7113.19.00")</f>
        <v>7113.11.00</v>
      </c>
      <c r="L1042" s="106" t="str">
        <f>PROPER(Inventory[[#This Row],[METAL]] &amp; " " &amp; Inventory[[#This Row],[Item Type]])</f>
        <v>925 Silver Earrings</v>
      </c>
      <c r="M1042" s="106" t="str">
        <f>IFERROR(VLOOKUP(Inventory[[#This Row],[Short Description]],Map!$G$12:$H$32,2,FALSE), IF(F1041 = "925 Silver", "7113.11.10.00", "7113.19.29.00"))</f>
        <v>7113.11.10.00</v>
      </c>
      <c r="N1042" s="106" t="str">
        <f>Inventory[[#This Row],[ASIN]] &amp; " " &amp; Inventory[[#This Row],[Short Description]]</f>
        <v xml:space="preserve"> GP moon stud earrings</v>
      </c>
      <c r="O1042" s="33">
        <f>Inventory[[#This Row],[Total Price GBP]]/ EURtoGBP</f>
        <v>3.7842801846305614</v>
      </c>
      <c r="P1042" s="33">
        <f>Inventory[[#This Row],[Total Price GBP]]/USDtoGBP</f>
        <v>4.5701111511208108</v>
      </c>
      <c r="Q1042" s="33">
        <f>Inventory[[#This Row],[Total Price GBP]]/ CADtoGBP</f>
        <v>5.8500049884854652</v>
      </c>
      <c r="R1042" s="33">
        <f>Inventory[[#This Row],[Total Price GBP]]/AUDtoGBP</f>
        <v>5.9878913586699154</v>
      </c>
      <c r="S1042" s="33">
        <f>IFERROR(VLOOKUP(Inventory[[#This Row],[Assigned Item SKU]],skuQuantity[#All],2,FALSE),0)</f>
        <v>0</v>
      </c>
      <c r="T1042" s="33" t="str">
        <f>PROPER(Inventory[[#This Row],[METAL]] &amp; " " &amp; Inventory[[#This Row],[Item Type]])</f>
        <v>925 Silver Earrings</v>
      </c>
      <c r="U1042" s="33">
        <f>Inventory[[#This Row],[Quantity]]*Inventory[[#This Row],[Weight (g)]]</f>
        <v>0</v>
      </c>
      <c r="V1042" s="33">
        <f>Inventory[[#This Row],[Total Price GBP]]*Inventory[[#This Row],[Quantity]]</f>
        <v>0</v>
      </c>
      <c r="W1042" s="33">
        <f>Inventory[[#This Row],[Total Cost GBP]]/EURtoGBP</f>
        <v>0</v>
      </c>
      <c r="X1042" s="33">
        <f>Inventory[[#This Row],[Total Cost GBP]]/USDtoGBP</f>
        <v>0</v>
      </c>
      <c r="Y1042" s="33">
        <f>Inventory[[#This Row],[Total Cost GBP]]/CADtoGBP</f>
        <v>0</v>
      </c>
      <c r="Z1042" s="33">
        <f>Inventory[[#This Row],[Total Cost GBP]]*AUDtoGBP</f>
        <v>0</v>
      </c>
      <c r="AA1042" s="33"/>
      <c r="AB1042" s="33"/>
    </row>
    <row r="1043" spans="1:28" x14ac:dyDescent="0.25">
      <c r="A1043" t="s">
        <v>2544</v>
      </c>
      <c r="C1043" t="s">
        <v>114</v>
      </c>
      <c r="D1043" t="s">
        <v>2545</v>
      </c>
      <c r="E1043">
        <v>0</v>
      </c>
      <c r="F1043" t="s">
        <v>116</v>
      </c>
      <c r="G1043" t="s">
        <v>1309</v>
      </c>
      <c r="H1043">
        <v>4.46955099186669</v>
      </c>
      <c r="I1043" t="str">
        <f>IF(Inventory[[#This Row],[METAL]] = "925 Silver",  "7113.11.00"," 7113.19.00")</f>
        <v>7113.11.00</v>
      </c>
      <c r="J1043" t="str">
        <f>IF(Inventory[[#This Row],[METAL]]= "925 Silver", "7113.11.10.00"," 7113.19.10.00")</f>
        <v>7113.11.10.00</v>
      </c>
      <c r="K1043" t="str">
        <f>IF(Inventory[[#This Row],[METAL]] = "925 Silver",  "7113.11.00"," 7113.19.00")</f>
        <v>7113.11.00</v>
      </c>
      <c r="L1043" s="106" t="str">
        <f>PROPER(Inventory[[#This Row],[METAL]] &amp; " " &amp; Inventory[[#This Row],[Item Type]])</f>
        <v>925 Silver Earrings</v>
      </c>
      <c r="M1043" s="106" t="str">
        <f>IFERROR(VLOOKUP(Inventory[[#This Row],[Short Description]],Map!$G$12:$H$32,2,FALSE), IF(F1042 = "925 Silver", "7113.11.10.00", "7113.19.29.00"))</f>
        <v>7113.11.10.00</v>
      </c>
      <c r="N1043" s="106" t="str">
        <f>Inventory[[#This Row],[ASIN]] &amp; " " &amp; Inventory[[#This Row],[Short Description]]</f>
        <v xml:space="preserve"> GP moon silhouette stud earrings</v>
      </c>
      <c r="O1043" s="33">
        <f>Inventory[[#This Row],[Total Price GBP]]/ EURtoGBP</f>
        <v>5.0734716950919614</v>
      </c>
      <c r="P1043" s="33">
        <f>Inventory[[#This Row],[Total Price GBP]]/USDtoGBP</f>
        <v>6.1270118589010165</v>
      </c>
      <c r="Q1043" s="33">
        <f>Inventory[[#This Row],[Total Price GBP]]/ CADtoGBP</f>
        <v>7.8429273936346409</v>
      </c>
      <c r="R1043" s="33">
        <f>Inventory[[#This Row],[Total Price GBP]]/AUDtoGBP</f>
        <v>8.0277875419690528</v>
      </c>
      <c r="S1043" s="33">
        <f>IFERROR(VLOOKUP(Inventory[[#This Row],[Assigned Item SKU]],skuQuantity[#All],2,FALSE),0)</f>
        <v>0</v>
      </c>
      <c r="T1043" s="33" t="str">
        <f>PROPER(Inventory[[#This Row],[METAL]] &amp; " " &amp; Inventory[[#This Row],[Item Type]])</f>
        <v>925 Silver Earrings</v>
      </c>
      <c r="U1043" s="33">
        <f>Inventory[[#This Row],[Quantity]]*Inventory[[#This Row],[Weight (g)]]</f>
        <v>0</v>
      </c>
      <c r="V1043" s="33">
        <f>Inventory[[#This Row],[Total Price GBP]]*Inventory[[#This Row],[Quantity]]</f>
        <v>0</v>
      </c>
      <c r="W1043" s="33">
        <f>Inventory[[#This Row],[Total Cost GBP]]/EURtoGBP</f>
        <v>0</v>
      </c>
      <c r="X1043" s="33">
        <f>Inventory[[#This Row],[Total Cost GBP]]/USDtoGBP</f>
        <v>0</v>
      </c>
      <c r="Y1043" s="33">
        <f>Inventory[[#This Row],[Total Cost GBP]]/CADtoGBP</f>
        <v>0</v>
      </c>
      <c r="Z1043" s="33">
        <f>Inventory[[#This Row],[Total Cost GBP]]*AUDtoGBP</f>
        <v>0</v>
      </c>
      <c r="AA1043" s="33"/>
      <c r="AB1043" s="33"/>
    </row>
    <row r="1044" spans="1:28" x14ac:dyDescent="0.25">
      <c r="A1044" t="s">
        <v>2546</v>
      </c>
      <c r="C1044" t="s">
        <v>113</v>
      </c>
      <c r="D1044" t="s">
        <v>2547</v>
      </c>
      <c r="E1044">
        <v>0.7</v>
      </c>
      <c r="F1044" t="s">
        <v>116</v>
      </c>
      <c r="G1044" t="s">
        <v>1309</v>
      </c>
      <c r="H1044">
        <v>2.3046672749999999</v>
      </c>
      <c r="I1044" t="str">
        <f>IF(Inventory[[#This Row],[METAL]] = "925 Silver",  "7113.11.00"," 7113.19.00")</f>
        <v>7113.11.00</v>
      </c>
      <c r="J1044" t="str">
        <f>IF(Inventory[[#This Row],[METAL]]= "925 Silver", "7113.11.10.00"," 7113.19.10.00")</f>
        <v>7113.11.10.00</v>
      </c>
      <c r="K1044" t="str">
        <f>IF(Inventory[[#This Row],[METAL]] = "925 Silver",  "7113.11.00"," 7113.19.00")</f>
        <v>7113.11.00</v>
      </c>
      <c r="L1044" s="106" t="str">
        <f>PROPER(Inventory[[#This Row],[METAL]] &amp; " " &amp; Inventory[[#This Row],[Item Type]])</f>
        <v>925 Silver Earrings</v>
      </c>
      <c r="M1044" s="106" t="str">
        <f>IFERROR(VLOOKUP(Inventory[[#This Row],[Short Description]],Map!$G$12:$H$32,2,FALSE), IF(F1043 = "925 Silver", "7113.11.10.00", "7113.19.29.00"))</f>
        <v>7113.11.10.00</v>
      </c>
      <c r="N1044" s="106" t="str">
        <f>Inventory[[#This Row],[ASIN]] &amp; " " &amp; Inventory[[#This Row],[Short Description]]</f>
        <v xml:space="preserve"> GP thunder stud earrings</v>
      </c>
      <c r="O1044" s="33">
        <f>Inventory[[#This Row],[Total Price GBP]]/ EURtoGBP</f>
        <v>2.6160713251945307</v>
      </c>
      <c r="P1044" s="33">
        <f>Inventory[[#This Row],[Total Price GBP]]/USDtoGBP</f>
        <v>3.1593159470474292</v>
      </c>
      <c r="Q1044" s="33">
        <f>Inventory[[#This Row],[Total Price GBP]]/ CADtoGBP</f>
        <v>4.0441060270265998</v>
      </c>
      <c r="R1044" s="33">
        <f>Inventory[[#This Row],[Total Price GBP]]/AUDtoGBP</f>
        <v>4.1394268176593139</v>
      </c>
      <c r="S1044" s="33">
        <f>IFERROR(VLOOKUP(Inventory[[#This Row],[Assigned Item SKU]],skuQuantity[#All],2,FALSE),0)</f>
        <v>0</v>
      </c>
      <c r="T1044" s="33" t="str">
        <f>PROPER(Inventory[[#This Row],[METAL]] &amp; " " &amp; Inventory[[#This Row],[Item Type]])</f>
        <v>925 Silver Earrings</v>
      </c>
      <c r="U1044" s="33">
        <f>Inventory[[#This Row],[Quantity]]*Inventory[[#This Row],[Weight (g)]]</f>
        <v>0</v>
      </c>
      <c r="V1044" s="33">
        <f>Inventory[[#This Row],[Total Price GBP]]*Inventory[[#This Row],[Quantity]]</f>
        <v>0</v>
      </c>
      <c r="W1044" s="33">
        <f>Inventory[[#This Row],[Total Cost GBP]]/EURtoGBP</f>
        <v>0</v>
      </c>
      <c r="X1044" s="33">
        <f>Inventory[[#This Row],[Total Cost GBP]]/USDtoGBP</f>
        <v>0</v>
      </c>
      <c r="Y1044" s="33">
        <f>Inventory[[#This Row],[Total Cost GBP]]/CADtoGBP</f>
        <v>0</v>
      </c>
      <c r="Z1044" s="33">
        <f>Inventory[[#This Row],[Total Cost GBP]]*AUDtoGBP</f>
        <v>0</v>
      </c>
      <c r="AA1044" s="33"/>
      <c r="AB1044" s="33"/>
    </row>
    <row r="1045" spans="1:28" x14ac:dyDescent="0.25">
      <c r="A1045" t="s">
        <v>2548</v>
      </c>
      <c r="C1045" t="s">
        <v>113</v>
      </c>
      <c r="D1045" t="s">
        <v>2549</v>
      </c>
      <c r="E1045">
        <v>1.1299999999999999</v>
      </c>
      <c r="F1045" t="s">
        <v>116</v>
      </c>
      <c r="G1045" t="s">
        <v>1309</v>
      </c>
      <c r="H1045">
        <v>3.0098797575000003</v>
      </c>
      <c r="I1045" t="str">
        <f>IF(Inventory[[#This Row],[METAL]] = "925 Silver",  "7113.11.00"," 7113.19.00")</f>
        <v>7113.11.00</v>
      </c>
      <c r="J1045" t="str">
        <f>IF(Inventory[[#This Row],[METAL]]= "925 Silver", "7113.11.10.00"," 7113.19.10.00")</f>
        <v>7113.11.10.00</v>
      </c>
      <c r="K1045" t="str">
        <f>IF(Inventory[[#This Row],[METAL]] = "925 Silver",  "7113.11.00"," 7113.19.00")</f>
        <v>7113.11.00</v>
      </c>
      <c r="L1045" s="106" t="str">
        <f>PROPER(Inventory[[#This Row],[METAL]] &amp; " " &amp; Inventory[[#This Row],[Item Type]])</f>
        <v>925 Silver Earrings</v>
      </c>
      <c r="M1045" s="106" t="str">
        <f>IFERROR(VLOOKUP(Inventory[[#This Row],[Short Description]],Map!$G$12:$H$32,2,FALSE), IF(F1044 = "925 Silver", "7113.11.10.00", "7113.19.29.00"))</f>
        <v>7113.11.10.00</v>
      </c>
      <c r="N1045" s="106" t="str">
        <f>Inventory[[#This Row],[ASIN]] &amp; " " &amp; Inventory[[#This Row],[Short Description]]</f>
        <v xml:space="preserve"> GP north star stud earrings</v>
      </c>
      <c r="O1045" s="33">
        <f>Inventory[[#This Row],[Total Price GBP]]/ EURtoGBP</f>
        <v>3.4165713251945311</v>
      </c>
      <c r="P1045" s="33">
        <f>Inventory[[#This Row],[Total Price GBP]]/USDtoGBP</f>
        <v>4.1260450997487261</v>
      </c>
      <c r="Q1045" s="33">
        <f>Inventory[[#This Row],[Total Price GBP]]/ CADtoGBP</f>
        <v>5.2815749153773668</v>
      </c>
      <c r="R1045" s="33">
        <f>Inventory[[#This Row],[Total Price GBP]]/AUDtoGBP</f>
        <v>5.4060632184424167</v>
      </c>
      <c r="S1045" s="33">
        <f>IFERROR(VLOOKUP(Inventory[[#This Row],[Assigned Item SKU]],skuQuantity[#All],2,FALSE),0)</f>
        <v>0</v>
      </c>
      <c r="T1045" s="33" t="str">
        <f>PROPER(Inventory[[#This Row],[METAL]] &amp; " " &amp; Inventory[[#This Row],[Item Type]])</f>
        <v>925 Silver Earrings</v>
      </c>
      <c r="U1045" s="33">
        <f>Inventory[[#This Row],[Quantity]]*Inventory[[#This Row],[Weight (g)]]</f>
        <v>0</v>
      </c>
      <c r="V1045" s="33">
        <f>Inventory[[#This Row],[Total Price GBP]]*Inventory[[#This Row],[Quantity]]</f>
        <v>0</v>
      </c>
      <c r="W1045" s="33">
        <f>Inventory[[#This Row],[Total Cost GBP]]/EURtoGBP</f>
        <v>0</v>
      </c>
      <c r="X1045" s="33">
        <f>Inventory[[#This Row],[Total Cost GBP]]/USDtoGBP</f>
        <v>0</v>
      </c>
      <c r="Y1045" s="33">
        <f>Inventory[[#This Row],[Total Cost GBP]]/CADtoGBP</f>
        <v>0</v>
      </c>
      <c r="Z1045" s="33">
        <f>Inventory[[#This Row],[Total Cost GBP]]*AUDtoGBP</f>
        <v>0</v>
      </c>
      <c r="AA1045" s="33"/>
      <c r="AB1045" s="33"/>
    </row>
    <row r="1046" spans="1:28" x14ac:dyDescent="0.25">
      <c r="A1046" t="s">
        <v>2550</v>
      </c>
      <c r="B1046" t="s">
        <v>3320</v>
      </c>
      <c r="C1046" t="s">
        <v>114</v>
      </c>
      <c r="D1046" t="s">
        <v>2551</v>
      </c>
      <c r="E1046">
        <v>0.73</v>
      </c>
      <c r="F1046" t="s">
        <v>116</v>
      </c>
      <c r="G1046" t="s">
        <v>1309</v>
      </c>
      <c r="H1046">
        <v>2.2792095509118377</v>
      </c>
      <c r="I1046" t="str">
        <f>IF(Inventory[[#This Row],[METAL]] = "925 Silver",  "7113.11.00"," 7113.19.00")</f>
        <v>7113.11.00</v>
      </c>
      <c r="J1046" t="str">
        <f>IF(Inventory[[#This Row],[METAL]]= "925 Silver", "7113.11.10.00"," 7113.19.10.00")</f>
        <v>7113.11.10.00</v>
      </c>
      <c r="K1046" t="str">
        <f>IF(Inventory[[#This Row],[METAL]] = "925 Silver",  "7113.11.00"," 7113.19.00")</f>
        <v>7113.11.00</v>
      </c>
      <c r="L1046" s="106" t="str">
        <f>PROPER(Inventory[[#This Row],[METAL]] &amp; " " &amp; Inventory[[#This Row],[Item Type]])</f>
        <v>925 Silver Earrings</v>
      </c>
      <c r="M1046" s="106" t="str">
        <f>IFERROR(VLOOKUP(Inventory[[#This Row],[Short Description]],Map!$G$12:$H$32,2,FALSE), IF(F1045 = "925 Silver", "7113.11.10.00", "7113.19.29.00"))</f>
        <v>7113.11.10.00</v>
      </c>
      <c r="N1046" s="106" t="str">
        <f>Inventory[[#This Row],[ASIN]] &amp; " " &amp; Inventory[[#This Row],[Short Description]]</f>
        <v>B09RKQZRV1 Silver flat dot stud earrings</v>
      </c>
      <c r="O1046" s="33">
        <f>Inventory[[#This Row],[Total Price GBP]]/ EURtoGBP</f>
        <v>2.5871737820592622</v>
      </c>
      <c r="P1046" s="33">
        <f>Inventory[[#This Row],[Total Price GBP]]/USDtoGBP</f>
        <v>3.1244176367534786</v>
      </c>
      <c r="Q1046" s="33">
        <f>Inventory[[#This Row],[Total Price GBP]]/ CADtoGBP</f>
        <v>3.9994341837040897</v>
      </c>
      <c r="R1046" s="33">
        <f>Inventory[[#This Row],[Total Price GBP]]/AUDtoGBP</f>
        <v>4.0937020456064328</v>
      </c>
      <c r="S1046" s="33">
        <f>IFERROR(VLOOKUP(Inventory[[#This Row],[Assigned Item SKU]],skuQuantity[#All],2,FALSE),0)</f>
        <v>4</v>
      </c>
      <c r="T1046" s="33" t="str">
        <f>PROPER(Inventory[[#This Row],[METAL]] &amp; " " &amp; Inventory[[#This Row],[Item Type]])</f>
        <v>925 Silver Earrings</v>
      </c>
      <c r="U1046" s="33">
        <f>Inventory[[#This Row],[Quantity]]*Inventory[[#This Row],[Weight (g)]]</f>
        <v>2.92</v>
      </c>
      <c r="V1046" s="33">
        <f>Inventory[[#This Row],[Total Price GBP]]*Inventory[[#This Row],[Quantity]]</f>
        <v>9.116838203647351</v>
      </c>
      <c r="W1046" s="33">
        <f>Inventory[[#This Row],[Total Cost GBP]]/EURtoGBP</f>
        <v>10.348695128237049</v>
      </c>
      <c r="X1046" s="33">
        <f>Inventory[[#This Row],[Total Cost GBP]]/USDtoGBP</f>
        <v>12.497670547013914</v>
      </c>
      <c r="Y1046" s="33">
        <f>Inventory[[#This Row],[Total Cost GBP]]/CADtoGBP</f>
        <v>15.997736734816359</v>
      </c>
      <c r="Z1046" s="33">
        <f>Inventory[[#This Row],[Total Cost GBP]]*AUDtoGBP</f>
        <v>5.0758908382626995</v>
      </c>
      <c r="AA1046" s="33"/>
      <c r="AB1046" s="33"/>
    </row>
    <row r="1047" spans="1:28" x14ac:dyDescent="0.25">
      <c r="A1047" t="s">
        <v>2552</v>
      </c>
      <c r="B1047" t="s">
        <v>3321</v>
      </c>
      <c r="C1047" t="s">
        <v>114</v>
      </c>
      <c r="D1047" t="s">
        <v>2553</v>
      </c>
      <c r="E1047">
        <v>0.7</v>
      </c>
      <c r="F1047" t="s">
        <v>116</v>
      </c>
      <c r="G1047" t="s">
        <v>1309</v>
      </c>
      <c r="H1047">
        <v>2.9687614860272542</v>
      </c>
      <c r="I1047" t="str">
        <f>IF(Inventory[[#This Row],[METAL]] = "925 Silver",  "7113.11.00"," 7113.19.00")</f>
        <v>7113.11.00</v>
      </c>
      <c r="J1047" t="str">
        <f>IF(Inventory[[#This Row],[METAL]]= "925 Silver", "7113.11.10.00"," 7113.19.10.00")</f>
        <v>7113.11.10.00</v>
      </c>
      <c r="K1047" t="str">
        <f>IF(Inventory[[#This Row],[METAL]] = "925 Silver",  "7113.11.00"," 7113.19.00")</f>
        <v>7113.11.00</v>
      </c>
      <c r="L1047" s="106" t="str">
        <f>PROPER(Inventory[[#This Row],[METAL]] &amp; " " &amp; Inventory[[#This Row],[Item Type]])</f>
        <v>925 Silver Earrings</v>
      </c>
      <c r="M1047" s="106" t="str">
        <f>IFERROR(VLOOKUP(Inventory[[#This Row],[Short Description]],Map!$G$12:$H$32,2,FALSE), IF(F1046 = "925 Silver", "7113.11.10.00", "7113.19.29.00"))</f>
        <v>7113.11.10.00</v>
      </c>
      <c r="N1047" s="106" t="str">
        <f>Inventory[[#This Row],[ASIN]] &amp; " " &amp; Inventory[[#This Row],[Short Description]]</f>
        <v>B09RKNWSGN Silver flat hammered dot stud earrings</v>
      </c>
      <c r="O1047" s="33">
        <f>Inventory[[#This Row],[Total Price GBP]]/ EURtoGBP</f>
        <v>3.3698971991251119</v>
      </c>
      <c r="P1047" s="33">
        <f>Inventory[[#This Row],[Total Price GBP]]/USDtoGBP</f>
        <v>4.0696787807628887</v>
      </c>
      <c r="Q1047" s="33">
        <f>Inventory[[#This Row],[Total Price GBP]]/ CADtoGBP</f>
        <v>5.2094227868303742</v>
      </c>
      <c r="R1047" s="33">
        <f>Inventory[[#This Row],[Total Price GBP]]/AUDtoGBP</f>
        <v>5.3322104426094796</v>
      </c>
      <c r="S1047" s="33">
        <f>IFERROR(VLOOKUP(Inventory[[#This Row],[Assigned Item SKU]],skuQuantity[#All],2,FALSE),0)</f>
        <v>4</v>
      </c>
      <c r="T1047" s="33" t="str">
        <f>PROPER(Inventory[[#This Row],[METAL]] &amp; " " &amp; Inventory[[#This Row],[Item Type]])</f>
        <v>925 Silver Earrings</v>
      </c>
      <c r="U1047" s="33">
        <f>Inventory[[#This Row],[Quantity]]*Inventory[[#This Row],[Weight (g)]]</f>
        <v>2.8</v>
      </c>
      <c r="V1047" s="33">
        <f>Inventory[[#This Row],[Total Price GBP]]*Inventory[[#This Row],[Quantity]]</f>
        <v>11.875045944109017</v>
      </c>
      <c r="W1047" s="33">
        <f>Inventory[[#This Row],[Total Cost GBP]]/EURtoGBP</f>
        <v>13.479588796500448</v>
      </c>
      <c r="X1047" s="33">
        <f>Inventory[[#This Row],[Total Cost GBP]]/USDtoGBP</f>
        <v>16.278715123051555</v>
      </c>
      <c r="Y1047" s="33">
        <f>Inventory[[#This Row],[Total Cost GBP]]/CADtoGBP</f>
        <v>20.837691147321497</v>
      </c>
      <c r="Z1047" s="33">
        <f>Inventory[[#This Row],[Total Cost GBP]]*AUDtoGBP</f>
        <v>6.6115505798421363</v>
      </c>
      <c r="AA1047" s="33"/>
      <c r="AB1047" s="33"/>
    </row>
    <row r="1048" spans="1:28" x14ac:dyDescent="0.25">
      <c r="A1048" t="s">
        <v>2554</v>
      </c>
      <c r="B1048" t="s">
        <v>3322</v>
      </c>
      <c r="C1048" t="s">
        <v>114</v>
      </c>
      <c r="D1048" t="s">
        <v>2555</v>
      </c>
      <c r="E1048">
        <v>0.57999999999999996</v>
      </c>
      <c r="F1048" t="s">
        <v>116</v>
      </c>
      <c r="G1048" t="s">
        <v>1309</v>
      </c>
      <c r="H1048">
        <v>2.2792095509118377</v>
      </c>
      <c r="I1048" t="str">
        <f>IF(Inventory[[#This Row],[METAL]] = "925 Silver",  "7113.11.00"," 7113.19.00")</f>
        <v>7113.11.00</v>
      </c>
      <c r="J1048" t="str">
        <f>IF(Inventory[[#This Row],[METAL]]= "925 Silver", "7113.11.10.00"," 7113.19.10.00")</f>
        <v>7113.11.10.00</v>
      </c>
      <c r="K1048" t="str">
        <f>IF(Inventory[[#This Row],[METAL]] = "925 Silver",  "7113.11.00"," 7113.19.00")</f>
        <v>7113.11.00</v>
      </c>
      <c r="L1048" s="106" t="str">
        <f>PROPER(Inventory[[#This Row],[METAL]] &amp; " " &amp; Inventory[[#This Row],[Item Type]])</f>
        <v>925 Silver Earrings</v>
      </c>
      <c r="M1048" s="106" t="str">
        <f>IFERROR(VLOOKUP(Inventory[[#This Row],[Short Description]],Map!$G$12:$H$32,2,FALSE), IF(F1047 = "925 Silver", "7113.11.10.00", "7113.19.29.00"))</f>
        <v>7113.11.10.00</v>
      </c>
      <c r="N1048" s="106" t="str">
        <f>Inventory[[#This Row],[ASIN]] &amp; " " &amp; Inventory[[#This Row],[Short Description]]</f>
        <v>B09RKQ7QQY Silver rounded dot stud earrings</v>
      </c>
      <c r="O1048" s="33">
        <f>Inventory[[#This Row],[Total Price GBP]]/ EURtoGBP</f>
        <v>2.5871737820592622</v>
      </c>
      <c r="P1048" s="33">
        <f>Inventory[[#This Row],[Total Price GBP]]/USDtoGBP</f>
        <v>3.1244176367534786</v>
      </c>
      <c r="Q1048" s="33">
        <f>Inventory[[#This Row],[Total Price GBP]]/ CADtoGBP</f>
        <v>3.9994341837040897</v>
      </c>
      <c r="R1048" s="33">
        <f>Inventory[[#This Row],[Total Price GBP]]/AUDtoGBP</f>
        <v>4.0937020456064328</v>
      </c>
      <c r="S1048" s="33">
        <f>IFERROR(VLOOKUP(Inventory[[#This Row],[Assigned Item SKU]],skuQuantity[#All],2,FALSE),0)</f>
        <v>4</v>
      </c>
      <c r="T1048" s="33" t="str">
        <f>PROPER(Inventory[[#This Row],[METAL]] &amp; " " &amp; Inventory[[#This Row],[Item Type]])</f>
        <v>925 Silver Earrings</v>
      </c>
      <c r="U1048" s="33">
        <f>Inventory[[#This Row],[Quantity]]*Inventory[[#This Row],[Weight (g)]]</f>
        <v>2.3199999999999998</v>
      </c>
      <c r="V1048" s="33">
        <f>Inventory[[#This Row],[Total Price GBP]]*Inventory[[#This Row],[Quantity]]</f>
        <v>9.116838203647351</v>
      </c>
      <c r="W1048" s="33">
        <f>Inventory[[#This Row],[Total Cost GBP]]/EURtoGBP</f>
        <v>10.348695128237049</v>
      </c>
      <c r="X1048" s="33">
        <f>Inventory[[#This Row],[Total Cost GBP]]/USDtoGBP</f>
        <v>12.497670547013914</v>
      </c>
      <c r="Y1048" s="33">
        <f>Inventory[[#This Row],[Total Cost GBP]]/CADtoGBP</f>
        <v>15.997736734816359</v>
      </c>
      <c r="Z1048" s="33">
        <f>Inventory[[#This Row],[Total Cost GBP]]*AUDtoGBP</f>
        <v>5.0758908382626995</v>
      </c>
      <c r="AA1048" s="33"/>
      <c r="AB1048" s="33"/>
    </row>
    <row r="1049" spans="1:28" x14ac:dyDescent="0.25">
      <c r="A1049" t="s">
        <v>2556</v>
      </c>
      <c r="B1049" t="s">
        <v>3323</v>
      </c>
      <c r="C1049" t="s">
        <v>114</v>
      </c>
      <c r="D1049" t="s">
        <v>2557</v>
      </c>
      <c r="E1049">
        <v>1.21</v>
      </c>
      <c r="F1049" t="s">
        <v>116</v>
      </c>
      <c r="G1049" t="s">
        <v>1309</v>
      </c>
      <c r="H1049">
        <v>3.4555040284616649</v>
      </c>
      <c r="I1049" t="str">
        <f>IF(Inventory[[#This Row],[METAL]] = "925 Silver",  "7113.11.00"," 7113.19.00")</f>
        <v>7113.11.00</v>
      </c>
      <c r="J1049" t="str">
        <f>IF(Inventory[[#This Row],[METAL]]= "925 Silver", "7113.11.10.00"," 7113.19.10.00")</f>
        <v>7113.11.10.00</v>
      </c>
      <c r="K1049" t="str">
        <f>IF(Inventory[[#This Row],[METAL]] = "925 Silver",  "7113.11.00"," 7113.19.00")</f>
        <v>7113.11.00</v>
      </c>
      <c r="L1049" s="106" t="str">
        <f>PROPER(Inventory[[#This Row],[METAL]] &amp; " " &amp; Inventory[[#This Row],[Item Type]])</f>
        <v>925 Silver Earrings</v>
      </c>
      <c r="M1049" s="106" t="str">
        <f>IFERROR(VLOOKUP(Inventory[[#This Row],[Short Description]],Map!$G$12:$H$32,2,FALSE), IF(F1048 = "925 Silver", "7113.11.10.00", "7113.19.29.00"))</f>
        <v>7113.11.10.00</v>
      </c>
      <c r="N1049" s="106" t="str">
        <f>Inventory[[#This Row],[ASIN]] &amp; " " &amp; Inventory[[#This Row],[Short Description]]</f>
        <v>B09RKQNH34 Silver big circumference stud earrings</v>
      </c>
      <c r="O1049" s="33">
        <f>Inventory[[#This Row],[Total Price GBP]]/ EURtoGBP</f>
        <v>3.9224078464657106</v>
      </c>
      <c r="P1049" s="33">
        <f>Inventory[[#This Row],[Total Price GBP]]/USDtoGBP</f>
        <v>4.7369219412401176</v>
      </c>
      <c r="Q1049" s="33">
        <f>Inventory[[#This Row],[Total Price GBP]]/ CADtoGBP</f>
        <v>6.063532389037162</v>
      </c>
      <c r="R1049" s="33">
        <f>Inventory[[#This Row],[Total Price GBP]]/AUDtoGBP</f>
        <v>6.206451664023394</v>
      </c>
      <c r="S1049" s="33">
        <f>IFERROR(VLOOKUP(Inventory[[#This Row],[Assigned Item SKU]],skuQuantity[#All],2,FALSE),0)</f>
        <v>4</v>
      </c>
      <c r="T1049" s="33" t="str">
        <f>PROPER(Inventory[[#This Row],[METAL]] &amp; " " &amp; Inventory[[#This Row],[Item Type]])</f>
        <v>925 Silver Earrings</v>
      </c>
      <c r="U1049" s="33">
        <f>Inventory[[#This Row],[Quantity]]*Inventory[[#This Row],[Weight (g)]]</f>
        <v>4.84</v>
      </c>
      <c r="V1049" s="33">
        <f>Inventory[[#This Row],[Total Price GBP]]*Inventory[[#This Row],[Quantity]]</f>
        <v>13.82201611384666</v>
      </c>
      <c r="W1049" s="33">
        <f>Inventory[[#This Row],[Total Cost GBP]]/EURtoGBP</f>
        <v>15.689631385862842</v>
      </c>
      <c r="X1049" s="33">
        <f>Inventory[[#This Row],[Total Cost GBP]]/USDtoGBP</f>
        <v>18.94768776496047</v>
      </c>
      <c r="Y1049" s="33">
        <f>Inventory[[#This Row],[Total Cost GBP]]/CADtoGBP</f>
        <v>24.254129556148648</v>
      </c>
      <c r="Z1049" s="33">
        <f>Inventory[[#This Row],[Total Cost GBP]]*AUDtoGBP</f>
        <v>7.6955456915452665</v>
      </c>
      <c r="AA1049" s="33"/>
      <c r="AB1049" s="33"/>
    </row>
    <row r="1050" spans="1:28" x14ac:dyDescent="0.25">
      <c r="A1050" t="s">
        <v>2558</v>
      </c>
      <c r="B1050" t="s">
        <v>3324</v>
      </c>
      <c r="C1050" t="s">
        <v>114</v>
      </c>
      <c r="D1050" t="s">
        <v>2559</v>
      </c>
      <c r="E1050">
        <v>1.45</v>
      </c>
      <c r="F1050" t="s">
        <v>116</v>
      </c>
      <c r="G1050" t="s">
        <v>1309</v>
      </c>
      <c r="H1050">
        <v>3.0904471216358571</v>
      </c>
      <c r="I1050" t="str">
        <f>IF(Inventory[[#This Row],[METAL]] = "925 Silver",  "7113.11.00"," 7113.19.00")</f>
        <v>7113.11.00</v>
      </c>
      <c r="J1050" t="str">
        <f>IF(Inventory[[#This Row],[METAL]]= "925 Silver", "7113.11.10.00"," 7113.19.10.00")</f>
        <v>7113.11.10.00</v>
      </c>
      <c r="K1050" t="str">
        <f>IF(Inventory[[#This Row],[METAL]] = "925 Silver",  "7113.11.00"," 7113.19.00")</f>
        <v>7113.11.00</v>
      </c>
      <c r="L1050" s="106" t="str">
        <f>PROPER(Inventory[[#This Row],[METAL]] &amp; " " &amp; Inventory[[#This Row],[Item Type]])</f>
        <v>925 Silver Earrings</v>
      </c>
      <c r="M1050" s="106" t="str">
        <f>IFERROR(VLOOKUP(Inventory[[#This Row],[Short Description]],Map!$G$12:$H$32,2,FALSE), IF(F1049 = "925 Silver", "7113.11.10.00", "7113.19.29.00"))</f>
        <v>7113.11.10.00</v>
      </c>
      <c r="N1050" s="106" t="str">
        <f>Inventory[[#This Row],[ASIN]] &amp; " " &amp; Inventory[[#This Row],[Short Description]]</f>
        <v>B09RKQKFH1 Silver big hammered circumference stud earrings</v>
      </c>
      <c r="O1050" s="33">
        <f>Inventory[[#This Row],[Total Price GBP]]/ EURtoGBP</f>
        <v>3.508024860960262</v>
      </c>
      <c r="P1050" s="33">
        <f>Inventory[[#This Row],[Total Price GBP]]/USDtoGBP</f>
        <v>4.2364895708821964</v>
      </c>
      <c r="Q1050" s="33">
        <f>Inventory[[#This Row],[Total Price GBP]]/ CADtoGBP</f>
        <v>5.4229501873820709</v>
      </c>
      <c r="R1050" s="33">
        <f>Inventory[[#This Row],[Total Price GBP]]/AUDtoGBP</f>
        <v>5.5507707479629591</v>
      </c>
      <c r="S1050" s="33">
        <f>IFERROR(VLOOKUP(Inventory[[#This Row],[Assigned Item SKU]],skuQuantity[#All],2,FALSE),0)</f>
        <v>4</v>
      </c>
      <c r="T1050" s="33" t="str">
        <f>PROPER(Inventory[[#This Row],[METAL]] &amp; " " &amp; Inventory[[#This Row],[Item Type]])</f>
        <v>925 Silver Earrings</v>
      </c>
      <c r="U1050" s="33">
        <f>Inventory[[#This Row],[Quantity]]*Inventory[[#This Row],[Weight (g)]]</f>
        <v>5.8</v>
      </c>
      <c r="V1050" s="33">
        <f>Inventory[[#This Row],[Total Price GBP]]*Inventory[[#This Row],[Quantity]]</f>
        <v>12.361788486543428</v>
      </c>
      <c r="W1050" s="33">
        <f>Inventory[[#This Row],[Total Cost GBP]]/EURtoGBP</f>
        <v>14.032099443841048</v>
      </c>
      <c r="X1050" s="33">
        <f>Inventory[[#This Row],[Total Cost GBP]]/USDtoGBP</f>
        <v>16.945958283528785</v>
      </c>
      <c r="Y1050" s="33">
        <f>Inventory[[#This Row],[Total Cost GBP]]/CADtoGBP</f>
        <v>21.691800749528284</v>
      </c>
      <c r="Z1050" s="33">
        <f>Inventory[[#This Row],[Total Cost GBP]]*AUDtoGBP</f>
        <v>6.8825493577679193</v>
      </c>
      <c r="AA1050" s="33"/>
      <c r="AB1050" s="33"/>
    </row>
    <row r="1051" spans="1:28" x14ac:dyDescent="0.25">
      <c r="A1051" t="s">
        <v>2560</v>
      </c>
      <c r="B1051" t="s">
        <v>3325</v>
      </c>
      <c r="C1051" t="s">
        <v>114</v>
      </c>
      <c r="D1051" t="s">
        <v>2561</v>
      </c>
      <c r="E1051">
        <v>0.8</v>
      </c>
      <c r="F1051" t="s">
        <v>116</v>
      </c>
      <c r="G1051" t="s">
        <v>1309</v>
      </c>
      <c r="H1051">
        <v>2.5631427006652445</v>
      </c>
      <c r="I1051" t="str">
        <f>IF(Inventory[[#This Row],[METAL]] = "925 Silver",  "7113.11.00"," 7113.19.00")</f>
        <v>7113.11.00</v>
      </c>
      <c r="J1051" t="str">
        <f>IF(Inventory[[#This Row],[METAL]]= "925 Silver", "7113.11.10.00"," 7113.19.10.00")</f>
        <v>7113.11.10.00</v>
      </c>
      <c r="K1051" t="str">
        <f>IF(Inventory[[#This Row],[METAL]] = "925 Silver",  "7113.11.00"," 7113.19.00")</f>
        <v>7113.11.00</v>
      </c>
      <c r="L1051" s="106" t="str">
        <f>PROPER(Inventory[[#This Row],[METAL]] &amp; " " &amp; Inventory[[#This Row],[Item Type]])</f>
        <v>925 Silver Earrings</v>
      </c>
      <c r="M1051" s="106" t="str">
        <f>IFERROR(VLOOKUP(Inventory[[#This Row],[Short Description]],Map!$G$12:$H$32,2,FALSE), IF(F1050 = "925 Silver", "7113.11.10.00", "7113.19.29.00"))</f>
        <v>7113.11.10.00</v>
      </c>
      <c r="N1051" s="106" t="str">
        <f>Inventory[[#This Row],[ASIN]] &amp; " " &amp; Inventory[[#This Row],[Short Description]]</f>
        <v>B09RKPSN7M Silver medium size circumference stud earrings</v>
      </c>
      <c r="O1051" s="33">
        <f>Inventory[[#This Row],[Total Price GBP]]/ EURtoGBP</f>
        <v>2.9094716596746117</v>
      </c>
      <c r="P1051" s="33">
        <f>Inventory[[#This Row],[Total Price GBP]]/USDtoGBP</f>
        <v>3.5136428136985298</v>
      </c>
      <c r="Q1051" s="33">
        <f>Inventory[[#This Row],[Total Price GBP]]/ CADtoGBP</f>
        <v>4.4976647849913833</v>
      </c>
      <c r="R1051" s="33">
        <f>Inventory[[#This Row],[Total Price GBP]]/AUDtoGBP</f>
        <v>4.6036760914312174</v>
      </c>
      <c r="S1051" s="33">
        <f>IFERROR(VLOOKUP(Inventory[[#This Row],[Assigned Item SKU]],skuQuantity[#All],2,FALSE),0)</f>
        <v>4</v>
      </c>
      <c r="T1051" s="33" t="str">
        <f>PROPER(Inventory[[#This Row],[METAL]] &amp; " " &amp; Inventory[[#This Row],[Item Type]])</f>
        <v>925 Silver Earrings</v>
      </c>
      <c r="U1051" s="33">
        <f>Inventory[[#This Row],[Quantity]]*Inventory[[#This Row],[Weight (g)]]</f>
        <v>3.2</v>
      </c>
      <c r="V1051" s="33">
        <f>Inventory[[#This Row],[Total Price GBP]]*Inventory[[#This Row],[Quantity]]</f>
        <v>10.252570802660978</v>
      </c>
      <c r="W1051" s="33">
        <f>Inventory[[#This Row],[Total Cost GBP]]/EURtoGBP</f>
        <v>11.637886638698447</v>
      </c>
      <c r="X1051" s="33">
        <f>Inventory[[#This Row],[Total Cost GBP]]/USDtoGBP</f>
        <v>14.054571254794119</v>
      </c>
      <c r="Y1051" s="33">
        <f>Inventory[[#This Row],[Total Cost GBP]]/CADtoGBP</f>
        <v>17.990659139965533</v>
      </c>
      <c r="Z1051" s="33">
        <f>Inventory[[#This Row],[Total Cost GBP]]*AUDtoGBP</f>
        <v>5.7082213200895264</v>
      </c>
      <c r="AA1051" s="33"/>
      <c r="AB1051" s="33"/>
    </row>
    <row r="1052" spans="1:28" x14ac:dyDescent="0.25">
      <c r="A1052" t="s">
        <v>2562</v>
      </c>
      <c r="B1052" t="s">
        <v>3326</v>
      </c>
      <c r="C1052" t="s">
        <v>114</v>
      </c>
      <c r="D1052" t="s">
        <v>2563</v>
      </c>
      <c r="E1052">
        <v>0.85</v>
      </c>
      <c r="F1052" t="s">
        <v>116</v>
      </c>
      <c r="G1052" t="s">
        <v>1309</v>
      </c>
      <c r="H1052">
        <v>2.7253902148100484</v>
      </c>
      <c r="I1052" t="str">
        <f>IF(Inventory[[#This Row],[METAL]] = "925 Silver",  "7113.11.00"," 7113.19.00")</f>
        <v>7113.11.00</v>
      </c>
      <c r="J1052" t="str">
        <f>IF(Inventory[[#This Row],[METAL]]= "925 Silver", "7113.11.10.00"," 7113.19.10.00")</f>
        <v>7113.11.10.00</v>
      </c>
      <c r="K1052" t="str">
        <f>IF(Inventory[[#This Row],[METAL]] = "925 Silver",  "7113.11.00"," 7113.19.00")</f>
        <v>7113.11.00</v>
      </c>
      <c r="L1052" s="106" t="str">
        <f>PROPER(Inventory[[#This Row],[METAL]] &amp; " " &amp; Inventory[[#This Row],[Item Type]])</f>
        <v>925 Silver Earrings</v>
      </c>
      <c r="M1052" s="106" t="str">
        <f>IFERROR(VLOOKUP(Inventory[[#This Row],[Short Description]],Map!$G$12:$H$32,2,FALSE), IF(F1051 = "925 Silver", "7113.11.10.00", "7113.19.29.00"))</f>
        <v>7113.11.10.00</v>
      </c>
      <c r="N1052" s="106" t="str">
        <f>Inventory[[#This Row],[ASIN]] &amp; " " &amp; Inventory[[#This Row],[Short Description]]</f>
        <v>B09RKQDG31 Silver polished bar stud earrings</v>
      </c>
      <c r="O1052" s="33">
        <f>Inventory[[#This Row],[Total Price GBP]]/ EURtoGBP</f>
        <v>3.0936418754548121</v>
      </c>
      <c r="P1052" s="33">
        <f>Inventory[[#This Row],[Total Price GBP]]/USDtoGBP</f>
        <v>3.7360572005242734</v>
      </c>
      <c r="Q1052" s="33">
        <f>Inventory[[#This Row],[Total Price GBP]]/ CADtoGBP</f>
        <v>4.7823679857269799</v>
      </c>
      <c r="R1052" s="33">
        <f>Inventory[[#This Row],[Total Price GBP]]/AUDtoGBP</f>
        <v>4.8950898319025224</v>
      </c>
      <c r="S1052" s="33">
        <f>IFERROR(VLOOKUP(Inventory[[#This Row],[Assigned Item SKU]],skuQuantity[#All],2,FALSE),0)</f>
        <v>4</v>
      </c>
      <c r="T1052" s="33" t="str">
        <f>PROPER(Inventory[[#This Row],[METAL]] &amp; " " &amp; Inventory[[#This Row],[Item Type]])</f>
        <v>925 Silver Earrings</v>
      </c>
      <c r="U1052" s="33">
        <f>Inventory[[#This Row],[Quantity]]*Inventory[[#This Row],[Weight (g)]]</f>
        <v>3.4</v>
      </c>
      <c r="V1052" s="33">
        <f>Inventory[[#This Row],[Total Price GBP]]*Inventory[[#This Row],[Quantity]]</f>
        <v>10.901560859240194</v>
      </c>
      <c r="W1052" s="33">
        <f>Inventory[[#This Row],[Total Cost GBP]]/EURtoGBP</f>
        <v>12.374567501819248</v>
      </c>
      <c r="X1052" s="33">
        <f>Inventory[[#This Row],[Total Cost GBP]]/USDtoGBP</f>
        <v>14.944228802097093</v>
      </c>
      <c r="Y1052" s="33">
        <f>Inventory[[#This Row],[Total Cost GBP]]/CADtoGBP</f>
        <v>19.129471942907919</v>
      </c>
      <c r="Z1052" s="33">
        <f>Inventory[[#This Row],[Total Cost GBP]]*AUDtoGBP</f>
        <v>6.0695530239905704</v>
      </c>
      <c r="AA1052" s="33"/>
      <c r="AB1052" s="33"/>
    </row>
    <row r="1053" spans="1:28" x14ac:dyDescent="0.25">
      <c r="A1053" t="s">
        <v>2564</v>
      </c>
      <c r="B1053" t="s">
        <v>3327</v>
      </c>
      <c r="C1053" t="s">
        <v>114</v>
      </c>
      <c r="D1053" t="s">
        <v>2565</v>
      </c>
      <c r="E1053">
        <v>0.85</v>
      </c>
      <c r="F1053" t="s">
        <v>116</v>
      </c>
      <c r="G1053" t="s">
        <v>1309</v>
      </c>
      <c r="H1053">
        <v>3.5771896640702678</v>
      </c>
      <c r="I1053" t="str">
        <f>IF(Inventory[[#This Row],[METAL]] = "925 Silver",  "7113.11.00"," 7113.19.00")</f>
        <v>7113.11.00</v>
      </c>
      <c r="J1053" t="str">
        <f>IF(Inventory[[#This Row],[METAL]]= "925 Silver", "7113.11.10.00"," 7113.19.10.00")</f>
        <v>7113.11.10.00</v>
      </c>
      <c r="K1053" t="str">
        <f>IF(Inventory[[#This Row],[METAL]] = "925 Silver",  "7113.11.00"," 7113.19.00")</f>
        <v>7113.11.00</v>
      </c>
      <c r="L1053" s="106" t="str">
        <f>PROPER(Inventory[[#This Row],[METAL]] &amp; " " &amp; Inventory[[#This Row],[Item Type]])</f>
        <v>925 Silver Earrings</v>
      </c>
      <c r="M1053" s="106" t="str">
        <f>IFERROR(VLOOKUP(Inventory[[#This Row],[Short Description]],Map!$G$12:$H$32,2,FALSE), IF(F1052 = "925 Silver", "7113.11.10.00", "7113.19.29.00"))</f>
        <v>7113.11.10.00</v>
      </c>
      <c r="N1053" s="106" t="str">
        <f>Inventory[[#This Row],[ASIN]] &amp; " " &amp; Inventory[[#This Row],[Short Description]]</f>
        <v>B09RKQ6L4D Silver hammered bar stud earrings</v>
      </c>
      <c r="O1053" s="33">
        <f>Inventory[[#This Row],[Total Price GBP]]/ EURtoGBP</f>
        <v>4.0605355083008607</v>
      </c>
      <c r="P1053" s="33">
        <f>Inventory[[#This Row],[Total Price GBP]]/USDtoGBP</f>
        <v>4.9037327313594252</v>
      </c>
      <c r="Q1053" s="33">
        <f>Inventory[[#This Row],[Total Price GBP]]/ CADtoGBP</f>
        <v>6.2770597895888587</v>
      </c>
      <c r="R1053" s="33">
        <f>Inventory[[#This Row],[Total Price GBP]]/AUDtoGBP</f>
        <v>6.4250119693768726</v>
      </c>
      <c r="S1053" s="33">
        <f>IFERROR(VLOOKUP(Inventory[[#This Row],[Assigned Item SKU]],skuQuantity[#All],2,FALSE),0)</f>
        <v>4</v>
      </c>
      <c r="T1053" s="33" t="str">
        <f>PROPER(Inventory[[#This Row],[METAL]] &amp; " " &amp; Inventory[[#This Row],[Item Type]])</f>
        <v>925 Silver Earrings</v>
      </c>
      <c r="U1053" s="33">
        <f>Inventory[[#This Row],[Quantity]]*Inventory[[#This Row],[Weight (g)]]</f>
        <v>3.4</v>
      </c>
      <c r="V1053" s="33">
        <f>Inventory[[#This Row],[Total Price GBP]]*Inventory[[#This Row],[Quantity]]</f>
        <v>14.308758656281071</v>
      </c>
      <c r="W1053" s="33">
        <f>Inventory[[#This Row],[Total Cost GBP]]/EURtoGBP</f>
        <v>16.242142033203443</v>
      </c>
      <c r="X1053" s="33">
        <f>Inventory[[#This Row],[Total Cost GBP]]/USDtoGBP</f>
        <v>19.614930925437701</v>
      </c>
      <c r="Y1053" s="33">
        <f>Inventory[[#This Row],[Total Cost GBP]]/CADtoGBP</f>
        <v>25.108239158355435</v>
      </c>
      <c r="Z1053" s="33">
        <f>Inventory[[#This Row],[Total Cost GBP]]*AUDtoGBP</f>
        <v>7.9665444694710494</v>
      </c>
      <c r="AA1053" s="33"/>
      <c r="AB1053" s="33"/>
    </row>
    <row r="1054" spans="1:28" x14ac:dyDescent="0.25">
      <c r="A1054" t="s">
        <v>2566</v>
      </c>
      <c r="B1054" t="s">
        <v>3328</v>
      </c>
      <c r="C1054" t="s">
        <v>114</v>
      </c>
      <c r="D1054" t="s">
        <v>2567</v>
      </c>
      <c r="E1054">
        <v>0.56999999999999995</v>
      </c>
      <c r="F1054" t="s">
        <v>116</v>
      </c>
      <c r="G1054" t="s">
        <v>1309</v>
      </c>
      <c r="H1054">
        <v>2.2792095509118377</v>
      </c>
      <c r="I1054" t="str">
        <f>IF(Inventory[[#This Row],[METAL]] = "925 Silver",  "7113.11.00"," 7113.19.00")</f>
        <v>7113.11.00</v>
      </c>
      <c r="J1054" t="str">
        <f>IF(Inventory[[#This Row],[METAL]]= "925 Silver", "7113.11.10.00"," 7113.19.10.00")</f>
        <v>7113.11.10.00</v>
      </c>
      <c r="K1054" t="str">
        <f>IF(Inventory[[#This Row],[METAL]] = "925 Silver",  "7113.11.00"," 7113.19.00")</f>
        <v>7113.11.00</v>
      </c>
      <c r="L1054" s="106" t="str">
        <f>PROPER(Inventory[[#This Row],[METAL]] &amp; " " &amp; Inventory[[#This Row],[Item Type]])</f>
        <v>925 Silver Earrings</v>
      </c>
      <c r="M1054" s="106" t="str">
        <f>IFERROR(VLOOKUP(Inventory[[#This Row],[Short Description]],Map!$G$12:$H$32,2,FALSE), IF(F1053 = "925 Silver", "7113.11.10.00", "7113.19.29.00"))</f>
        <v>7113.11.10.00</v>
      </c>
      <c r="N1054" s="106" t="str">
        <f>Inventory[[#This Row],[ASIN]] &amp; " " &amp; Inventory[[#This Row],[Short Description]]</f>
        <v>B09RKPVW89 Silver polished triangle stud earrings</v>
      </c>
      <c r="O1054" s="33">
        <f>Inventory[[#This Row],[Total Price GBP]]/ EURtoGBP</f>
        <v>2.5871737820592622</v>
      </c>
      <c r="P1054" s="33">
        <f>Inventory[[#This Row],[Total Price GBP]]/USDtoGBP</f>
        <v>3.1244176367534786</v>
      </c>
      <c r="Q1054" s="33">
        <f>Inventory[[#This Row],[Total Price GBP]]/ CADtoGBP</f>
        <v>3.9994341837040897</v>
      </c>
      <c r="R1054" s="33">
        <f>Inventory[[#This Row],[Total Price GBP]]/AUDtoGBP</f>
        <v>4.0937020456064328</v>
      </c>
      <c r="S1054" s="33">
        <f>IFERROR(VLOOKUP(Inventory[[#This Row],[Assigned Item SKU]],skuQuantity[#All],2,FALSE),0)</f>
        <v>4</v>
      </c>
      <c r="T1054" s="33" t="str">
        <f>PROPER(Inventory[[#This Row],[METAL]] &amp; " " &amp; Inventory[[#This Row],[Item Type]])</f>
        <v>925 Silver Earrings</v>
      </c>
      <c r="U1054" s="33">
        <f>Inventory[[#This Row],[Quantity]]*Inventory[[#This Row],[Weight (g)]]</f>
        <v>2.2799999999999998</v>
      </c>
      <c r="V1054" s="33">
        <f>Inventory[[#This Row],[Total Price GBP]]*Inventory[[#This Row],[Quantity]]</f>
        <v>9.116838203647351</v>
      </c>
      <c r="W1054" s="33">
        <f>Inventory[[#This Row],[Total Cost GBP]]/EURtoGBP</f>
        <v>10.348695128237049</v>
      </c>
      <c r="X1054" s="33">
        <f>Inventory[[#This Row],[Total Cost GBP]]/USDtoGBP</f>
        <v>12.497670547013914</v>
      </c>
      <c r="Y1054" s="33">
        <f>Inventory[[#This Row],[Total Cost GBP]]/CADtoGBP</f>
        <v>15.997736734816359</v>
      </c>
      <c r="Z1054" s="33">
        <f>Inventory[[#This Row],[Total Cost GBP]]*AUDtoGBP</f>
        <v>5.0758908382626995</v>
      </c>
      <c r="AA1054" s="33"/>
      <c r="AB1054" s="33"/>
    </row>
    <row r="1055" spans="1:28" x14ac:dyDescent="0.25">
      <c r="A1055" t="s">
        <v>2568</v>
      </c>
      <c r="B1055" t="s">
        <v>3329</v>
      </c>
      <c r="C1055" t="s">
        <v>114</v>
      </c>
      <c r="D1055" t="s">
        <v>2569</v>
      </c>
      <c r="E1055">
        <v>0.55000000000000004</v>
      </c>
      <c r="F1055" t="s">
        <v>116</v>
      </c>
      <c r="G1055" t="s">
        <v>1309</v>
      </c>
      <c r="H1055">
        <v>2.9687614860272542</v>
      </c>
      <c r="I1055" t="str">
        <f>IF(Inventory[[#This Row],[METAL]] = "925 Silver",  "7113.11.00"," 7113.19.00")</f>
        <v>7113.11.00</v>
      </c>
      <c r="J1055" t="str">
        <f>IF(Inventory[[#This Row],[METAL]]= "925 Silver", "7113.11.10.00"," 7113.19.10.00")</f>
        <v>7113.11.10.00</v>
      </c>
      <c r="K1055" t="str">
        <f>IF(Inventory[[#This Row],[METAL]] = "925 Silver",  "7113.11.00"," 7113.19.00")</f>
        <v>7113.11.00</v>
      </c>
      <c r="L1055" s="106" t="str">
        <f>PROPER(Inventory[[#This Row],[METAL]] &amp; " " &amp; Inventory[[#This Row],[Item Type]])</f>
        <v>925 Silver Earrings</v>
      </c>
      <c r="M1055" s="106" t="str">
        <f>IFERROR(VLOOKUP(Inventory[[#This Row],[Short Description]],Map!$G$12:$H$32,2,FALSE), IF(F1054 = "925 Silver", "7113.11.10.00", "7113.19.29.00"))</f>
        <v>7113.11.10.00</v>
      </c>
      <c r="N1055" s="106" t="str">
        <f>Inventory[[#This Row],[ASIN]] &amp; " " &amp; Inventory[[#This Row],[Short Description]]</f>
        <v>B09RKQHH9S Silver hammered triangle stud earrings</v>
      </c>
      <c r="O1055" s="33">
        <f>Inventory[[#This Row],[Total Price GBP]]/ EURtoGBP</f>
        <v>3.3698971991251119</v>
      </c>
      <c r="P1055" s="33">
        <f>Inventory[[#This Row],[Total Price GBP]]/USDtoGBP</f>
        <v>4.0696787807628887</v>
      </c>
      <c r="Q1055" s="33">
        <f>Inventory[[#This Row],[Total Price GBP]]/ CADtoGBP</f>
        <v>5.2094227868303742</v>
      </c>
      <c r="R1055" s="33">
        <f>Inventory[[#This Row],[Total Price GBP]]/AUDtoGBP</f>
        <v>5.3322104426094796</v>
      </c>
      <c r="S1055" s="33">
        <f>IFERROR(VLOOKUP(Inventory[[#This Row],[Assigned Item SKU]],skuQuantity[#All],2,FALSE),0)</f>
        <v>4</v>
      </c>
      <c r="T1055" s="33" t="str">
        <f>PROPER(Inventory[[#This Row],[METAL]] &amp; " " &amp; Inventory[[#This Row],[Item Type]])</f>
        <v>925 Silver Earrings</v>
      </c>
      <c r="U1055" s="33">
        <f>Inventory[[#This Row],[Quantity]]*Inventory[[#This Row],[Weight (g)]]</f>
        <v>2.2000000000000002</v>
      </c>
      <c r="V1055" s="33">
        <f>Inventory[[#This Row],[Total Price GBP]]*Inventory[[#This Row],[Quantity]]</f>
        <v>11.875045944109017</v>
      </c>
      <c r="W1055" s="33">
        <f>Inventory[[#This Row],[Total Cost GBP]]/EURtoGBP</f>
        <v>13.479588796500448</v>
      </c>
      <c r="X1055" s="33">
        <f>Inventory[[#This Row],[Total Cost GBP]]/USDtoGBP</f>
        <v>16.278715123051555</v>
      </c>
      <c r="Y1055" s="33">
        <f>Inventory[[#This Row],[Total Cost GBP]]/CADtoGBP</f>
        <v>20.837691147321497</v>
      </c>
      <c r="Z1055" s="33">
        <f>Inventory[[#This Row],[Total Cost GBP]]*AUDtoGBP</f>
        <v>6.6115505798421363</v>
      </c>
      <c r="AA1055" s="33"/>
      <c r="AB1055" s="33"/>
    </row>
    <row r="1056" spans="1:28" x14ac:dyDescent="0.25">
      <c r="A1056" t="s">
        <v>2570</v>
      </c>
      <c r="B1056" t="s">
        <v>3330</v>
      </c>
      <c r="C1056" t="s">
        <v>114</v>
      </c>
      <c r="D1056" t="s">
        <v>2571</v>
      </c>
      <c r="E1056">
        <v>0.74</v>
      </c>
      <c r="F1056" t="s">
        <v>116</v>
      </c>
      <c r="G1056" t="s">
        <v>1309</v>
      </c>
      <c r="H1056">
        <v>2.5631427006652445</v>
      </c>
      <c r="I1056" t="str">
        <f>IF(Inventory[[#This Row],[METAL]] = "925 Silver",  "7113.11.00"," 7113.19.00")</f>
        <v>7113.11.00</v>
      </c>
      <c r="J1056" t="str">
        <f>IF(Inventory[[#This Row],[METAL]]= "925 Silver", "7113.11.10.00"," 7113.19.10.00")</f>
        <v>7113.11.10.00</v>
      </c>
      <c r="K1056" t="str">
        <f>IF(Inventory[[#This Row],[METAL]] = "925 Silver",  "7113.11.00"," 7113.19.00")</f>
        <v>7113.11.00</v>
      </c>
      <c r="L1056" s="106" t="str">
        <f>PROPER(Inventory[[#This Row],[METAL]] &amp; " " &amp; Inventory[[#This Row],[Item Type]])</f>
        <v>925 Silver Earrings</v>
      </c>
      <c r="M1056" s="106" t="str">
        <f>IFERROR(VLOOKUP(Inventory[[#This Row],[Short Description]],Map!$G$12:$H$32,2,FALSE), IF(F1055 = "925 Silver", "7113.11.10.00", "7113.19.29.00"))</f>
        <v>7113.11.10.00</v>
      </c>
      <c r="N1056" s="106" t="str">
        <f>Inventory[[#This Row],[ASIN]] &amp; " " &amp; Inventory[[#This Row],[Short Description]]</f>
        <v>B09RKQ2M3K Silver polished hexagon stud earrings</v>
      </c>
      <c r="O1056" s="33">
        <f>Inventory[[#This Row],[Total Price GBP]]/ EURtoGBP</f>
        <v>2.9094716596746117</v>
      </c>
      <c r="P1056" s="33">
        <f>Inventory[[#This Row],[Total Price GBP]]/USDtoGBP</f>
        <v>3.5136428136985298</v>
      </c>
      <c r="Q1056" s="33">
        <f>Inventory[[#This Row],[Total Price GBP]]/ CADtoGBP</f>
        <v>4.4976647849913833</v>
      </c>
      <c r="R1056" s="33">
        <f>Inventory[[#This Row],[Total Price GBP]]/AUDtoGBP</f>
        <v>4.6036760914312174</v>
      </c>
      <c r="S1056" s="33">
        <f>IFERROR(VLOOKUP(Inventory[[#This Row],[Assigned Item SKU]],skuQuantity[#All],2,FALSE),0)</f>
        <v>4</v>
      </c>
      <c r="T1056" s="33" t="str">
        <f>PROPER(Inventory[[#This Row],[METAL]] &amp; " " &amp; Inventory[[#This Row],[Item Type]])</f>
        <v>925 Silver Earrings</v>
      </c>
      <c r="U1056" s="33">
        <f>Inventory[[#This Row],[Quantity]]*Inventory[[#This Row],[Weight (g)]]</f>
        <v>2.96</v>
      </c>
      <c r="V1056" s="33">
        <f>Inventory[[#This Row],[Total Price GBP]]*Inventory[[#This Row],[Quantity]]</f>
        <v>10.252570802660978</v>
      </c>
      <c r="W1056" s="33">
        <f>Inventory[[#This Row],[Total Cost GBP]]/EURtoGBP</f>
        <v>11.637886638698447</v>
      </c>
      <c r="X1056" s="33">
        <f>Inventory[[#This Row],[Total Cost GBP]]/USDtoGBP</f>
        <v>14.054571254794119</v>
      </c>
      <c r="Y1056" s="33">
        <f>Inventory[[#This Row],[Total Cost GBP]]/CADtoGBP</f>
        <v>17.990659139965533</v>
      </c>
      <c r="Z1056" s="33">
        <f>Inventory[[#This Row],[Total Cost GBP]]*AUDtoGBP</f>
        <v>5.7082213200895264</v>
      </c>
      <c r="AA1056" s="33"/>
      <c r="AB1056" s="33"/>
    </row>
    <row r="1057" spans="1:28" x14ac:dyDescent="0.25">
      <c r="A1057" t="s">
        <v>2572</v>
      </c>
      <c r="B1057" t="s">
        <v>3331</v>
      </c>
      <c r="C1057" t="s">
        <v>114</v>
      </c>
      <c r="D1057" t="s">
        <v>2573</v>
      </c>
      <c r="E1057">
        <v>0.75</v>
      </c>
      <c r="F1057" t="s">
        <v>116</v>
      </c>
      <c r="G1057" t="s">
        <v>1309</v>
      </c>
      <c r="H1057">
        <v>2.9687614860272542</v>
      </c>
      <c r="I1057" t="str">
        <f>IF(Inventory[[#This Row],[METAL]] = "925 Silver",  "7113.11.00"," 7113.19.00")</f>
        <v>7113.11.00</v>
      </c>
      <c r="J1057" t="str">
        <f>IF(Inventory[[#This Row],[METAL]]= "925 Silver", "7113.11.10.00"," 7113.19.10.00")</f>
        <v>7113.11.10.00</v>
      </c>
      <c r="K1057" t="str">
        <f>IF(Inventory[[#This Row],[METAL]] = "925 Silver",  "7113.11.00"," 7113.19.00")</f>
        <v>7113.11.00</v>
      </c>
      <c r="L1057" s="106" t="str">
        <f>PROPER(Inventory[[#This Row],[METAL]] &amp; " " &amp; Inventory[[#This Row],[Item Type]])</f>
        <v>925 Silver Earrings</v>
      </c>
      <c r="M1057" s="106" t="str">
        <f>IFERROR(VLOOKUP(Inventory[[#This Row],[Short Description]],Map!$G$12:$H$32,2,FALSE), IF(F1056 = "925 Silver", "7113.11.10.00", "7113.19.29.00"))</f>
        <v>7113.11.10.00</v>
      </c>
      <c r="N1057" s="106" t="str">
        <f>Inventory[[#This Row],[ASIN]] &amp; " " &amp; Inventory[[#This Row],[Short Description]]</f>
        <v>B09RKQNS92 Silver hammered hexagon stud earrings</v>
      </c>
      <c r="O1057" s="33">
        <f>Inventory[[#This Row],[Total Price GBP]]/ EURtoGBP</f>
        <v>3.3698971991251119</v>
      </c>
      <c r="P1057" s="33">
        <f>Inventory[[#This Row],[Total Price GBP]]/USDtoGBP</f>
        <v>4.0696787807628887</v>
      </c>
      <c r="Q1057" s="33">
        <f>Inventory[[#This Row],[Total Price GBP]]/ CADtoGBP</f>
        <v>5.2094227868303742</v>
      </c>
      <c r="R1057" s="33">
        <f>Inventory[[#This Row],[Total Price GBP]]/AUDtoGBP</f>
        <v>5.3322104426094796</v>
      </c>
      <c r="S1057" s="33">
        <f>IFERROR(VLOOKUP(Inventory[[#This Row],[Assigned Item SKU]],skuQuantity[#All],2,FALSE),0)</f>
        <v>4</v>
      </c>
      <c r="T1057" s="33" t="str">
        <f>PROPER(Inventory[[#This Row],[METAL]] &amp; " " &amp; Inventory[[#This Row],[Item Type]])</f>
        <v>925 Silver Earrings</v>
      </c>
      <c r="U1057" s="33">
        <f>Inventory[[#This Row],[Quantity]]*Inventory[[#This Row],[Weight (g)]]</f>
        <v>3</v>
      </c>
      <c r="V1057" s="33">
        <f>Inventory[[#This Row],[Total Price GBP]]*Inventory[[#This Row],[Quantity]]</f>
        <v>11.875045944109017</v>
      </c>
      <c r="W1057" s="33">
        <f>Inventory[[#This Row],[Total Cost GBP]]/EURtoGBP</f>
        <v>13.479588796500448</v>
      </c>
      <c r="X1057" s="33">
        <f>Inventory[[#This Row],[Total Cost GBP]]/USDtoGBP</f>
        <v>16.278715123051555</v>
      </c>
      <c r="Y1057" s="33">
        <f>Inventory[[#This Row],[Total Cost GBP]]/CADtoGBP</f>
        <v>20.837691147321497</v>
      </c>
      <c r="Z1057" s="33">
        <f>Inventory[[#This Row],[Total Cost GBP]]*AUDtoGBP</f>
        <v>6.6115505798421363</v>
      </c>
      <c r="AA1057" s="33"/>
      <c r="AB1057" s="33"/>
    </row>
    <row r="1058" spans="1:28" x14ac:dyDescent="0.25">
      <c r="A1058" t="s">
        <v>2574</v>
      </c>
      <c r="B1058" t="s">
        <v>3332</v>
      </c>
      <c r="C1058" t="s">
        <v>114</v>
      </c>
      <c r="D1058" t="s">
        <v>2575</v>
      </c>
      <c r="E1058">
        <v>0.9</v>
      </c>
      <c r="F1058" t="s">
        <v>116</v>
      </c>
      <c r="G1058" t="s">
        <v>1309</v>
      </c>
      <c r="H1058">
        <v>2.2792095509118377</v>
      </c>
      <c r="I1058" t="str">
        <f>IF(Inventory[[#This Row],[METAL]] = "925 Silver",  "7113.11.00"," 7113.19.00")</f>
        <v>7113.11.00</v>
      </c>
      <c r="J1058" t="str">
        <f>IF(Inventory[[#This Row],[METAL]]= "925 Silver", "7113.11.10.00"," 7113.19.10.00")</f>
        <v>7113.11.10.00</v>
      </c>
      <c r="K1058" t="str">
        <f>IF(Inventory[[#This Row],[METAL]] = "925 Silver",  "7113.11.00"," 7113.19.00")</f>
        <v>7113.11.00</v>
      </c>
      <c r="L1058" s="106" t="str">
        <f>PROPER(Inventory[[#This Row],[METAL]] &amp; " " &amp; Inventory[[#This Row],[Item Type]])</f>
        <v>925 Silver Earrings</v>
      </c>
      <c r="M1058" s="106" t="str">
        <f>IFERROR(VLOOKUP(Inventory[[#This Row],[Short Description]],Map!$G$12:$H$32,2,FALSE), IF(F1057 = "925 Silver", "7113.11.10.00", "7113.19.29.00"))</f>
        <v>7113.11.10.00</v>
      </c>
      <c r="N1058" s="106" t="str">
        <f>Inventory[[#This Row],[ASIN]] &amp; " " &amp; Inventory[[#This Row],[Short Description]]</f>
        <v>B09RKRG9KZ Silver polished square stud earrings</v>
      </c>
      <c r="O1058" s="33">
        <f>Inventory[[#This Row],[Total Price GBP]]/ EURtoGBP</f>
        <v>2.5871737820592622</v>
      </c>
      <c r="P1058" s="33">
        <f>Inventory[[#This Row],[Total Price GBP]]/USDtoGBP</f>
        <v>3.1244176367534786</v>
      </c>
      <c r="Q1058" s="33">
        <f>Inventory[[#This Row],[Total Price GBP]]/ CADtoGBP</f>
        <v>3.9994341837040897</v>
      </c>
      <c r="R1058" s="33">
        <f>Inventory[[#This Row],[Total Price GBP]]/AUDtoGBP</f>
        <v>4.0937020456064328</v>
      </c>
      <c r="S1058" s="33">
        <f>IFERROR(VLOOKUP(Inventory[[#This Row],[Assigned Item SKU]],skuQuantity[#All],2,FALSE),0)</f>
        <v>4</v>
      </c>
      <c r="T1058" s="33" t="str">
        <f>PROPER(Inventory[[#This Row],[METAL]] &amp; " " &amp; Inventory[[#This Row],[Item Type]])</f>
        <v>925 Silver Earrings</v>
      </c>
      <c r="U1058" s="33">
        <f>Inventory[[#This Row],[Quantity]]*Inventory[[#This Row],[Weight (g)]]</f>
        <v>3.6</v>
      </c>
      <c r="V1058" s="33">
        <f>Inventory[[#This Row],[Total Price GBP]]*Inventory[[#This Row],[Quantity]]</f>
        <v>9.116838203647351</v>
      </c>
      <c r="W1058" s="33">
        <f>Inventory[[#This Row],[Total Cost GBP]]/EURtoGBP</f>
        <v>10.348695128237049</v>
      </c>
      <c r="X1058" s="33">
        <f>Inventory[[#This Row],[Total Cost GBP]]/USDtoGBP</f>
        <v>12.497670547013914</v>
      </c>
      <c r="Y1058" s="33">
        <f>Inventory[[#This Row],[Total Cost GBP]]/CADtoGBP</f>
        <v>15.997736734816359</v>
      </c>
      <c r="Z1058" s="33">
        <f>Inventory[[#This Row],[Total Cost GBP]]*AUDtoGBP</f>
        <v>5.0758908382626995</v>
      </c>
      <c r="AA1058" s="33"/>
      <c r="AB1058" s="33"/>
    </row>
    <row r="1059" spans="1:28" x14ac:dyDescent="0.25">
      <c r="A1059" t="s">
        <v>2576</v>
      </c>
      <c r="B1059" t="s">
        <v>3333</v>
      </c>
      <c r="C1059" t="s">
        <v>114</v>
      </c>
      <c r="D1059" t="s">
        <v>2577</v>
      </c>
      <c r="E1059">
        <v>0.53</v>
      </c>
      <c r="F1059" t="s">
        <v>116</v>
      </c>
      <c r="G1059" t="s">
        <v>1309</v>
      </c>
      <c r="H1059">
        <v>2.2792095509118377</v>
      </c>
      <c r="I1059" t="str">
        <f>IF(Inventory[[#This Row],[METAL]] = "925 Silver",  "7113.11.00"," 7113.19.00")</f>
        <v>7113.11.00</v>
      </c>
      <c r="J1059" t="str">
        <f>IF(Inventory[[#This Row],[METAL]]= "925 Silver", "7113.11.10.00"," 7113.19.10.00")</f>
        <v>7113.11.10.00</v>
      </c>
      <c r="K1059" t="str">
        <f>IF(Inventory[[#This Row],[METAL]] = "925 Silver",  "7113.11.00"," 7113.19.00")</f>
        <v>7113.11.00</v>
      </c>
      <c r="L1059" s="106" t="str">
        <f>PROPER(Inventory[[#This Row],[METAL]] &amp; " " &amp; Inventory[[#This Row],[Item Type]])</f>
        <v>925 Silver Earrings</v>
      </c>
      <c r="M1059" s="106" t="str">
        <f>IFERROR(VLOOKUP(Inventory[[#This Row],[Short Description]],Map!$G$12:$H$32,2,FALSE), IF(F1058 = "925 Silver", "7113.11.10.00", "7113.19.29.00"))</f>
        <v>7113.11.10.00</v>
      </c>
      <c r="N1059" s="106" t="str">
        <f>Inventory[[#This Row],[ASIN]] &amp; " " &amp; Inventory[[#This Row],[Short Description]]</f>
        <v>B09RKPSN67 Silver polished infinity stud earrings</v>
      </c>
      <c r="O1059" s="33">
        <f>Inventory[[#This Row],[Total Price GBP]]/ EURtoGBP</f>
        <v>2.5871737820592622</v>
      </c>
      <c r="P1059" s="33">
        <f>Inventory[[#This Row],[Total Price GBP]]/USDtoGBP</f>
        <v>3.1244176367534786</v>
      </c>
      <c r="Q1059" s="33">
        <f>Inventory[[#This Row],[Total Price GBP]]/ CADtoGBP</f>
        <v>3.9994341837040897</v>
      </c>
      <c r="R1059" s="33">
        <f>Inventory[[#This Row],[Total Price GBP]]/AUDtoGBP</f>
        <v>4.0937020456064328</v>
      </c>
      <c r="S1059" s="33">
        <f>IFERROR(VLOOKUP(Inventory[[#This Row],[Assigned Item SKU]],skuQuantity[#All],2,FALSE),0)</f>
        <v>0</v>
      </c>
      <c r="T1059" s="33" t="str">
        <f>PROPER(Inventory[[#This Row],[METAL]] &amp; " " &amp; Inventory[[#This Row],[Item Type]])</f>
        <v>925 Silver Earrings</v>
      </c>
      <c r="U1059" s="33">
        <f>Inventory[[#This Row],[Quantity]]*Inventory[[#This Row],[Weight (g)]]</f>
        <v>0</v>
      </c>
      <c r="V1059" s="33">
        <f>Inventory[[#This Row],[Total Price GBP]]*Inventory[[#This Row],[Quantity]]</f>
        <v>0</v>
      </c>
      <c r="W1059" s="33">
        <f>Inventory[[#This Row],[Total Cost GBP]]/EURtoGBP</f>
        <v>0</v>
      </c>
      <c r="X1059" s="33">
        <f>Inventory[[#This Row],[Total Cost GBP]]/USDtoGBP</f>
        <v>0</v>
      </c>
      <c r="Y1059" s="33">
        <f>Inventory[[#This Row],[Total Cost GBP]]/CADtoGBP</f>
        <v>0</v>
      </c>
      <c r="Z1059" s="33">
        <f>Inventory[[#This Row],[Total Cost GBP]]*AUDtoGBP</f>
        <v>0</v>
      </c>
      <c r="AA1059" s="33"/>
      <c r="AB1059" s="33"/>
    </row>
    <row r="1060" spans="1:28" x14ac:dyDescent="0.25">
      <c r="A1060" t="s">
        <v>2578</v>
      </c>
      <c r="B1060" t="s">
        <v>3334</v>
      </c>
      <c r="C1060" t="s">
        <v>114</v>
      </c>
      <c r="D1060" t="s">
        <v>2579</v>
      </c>
      <c r="E1060">
        <v>0.73</v>
      </c>
      <c r="F1060" t="s">
        <v>116</v>
      </c>
      <c r="G1060" t="s">
        <v>1309</v>
      </c>
      <c r="H1060">
        <v>3.4555040284616649</v>
      </c>
      <c r="I1060" t="str">
        <f>IF(Inventory[[#This Row],[METAL]] = "925 Silver",  "7113.11.00"," 7113.19.00")</f>
        <v>7113.11.00</v>
      </c>
      <c r="J1060" t="str">
        <f>IF(Inventory[[#This Row],[METAL]]= "925 Silver", "7113.11.10.00"," 7113.19.10.00")</f>
        <v>7113.11.10.00</v>
      </c>
      <c r="K1060" t="str">
        <f>IF(Inventory[[#This Row],[METAL]] = "925 Silver",  "7113.11.00"," 7113.19.00")</f>
        <v>7113.11.00</v>
      </c>
      <c r="L1060" s="106" t="str">
        <f>PROPER(Inventory[[#This Row],[METAL]] &amp; " " &amp; Inventory[[#This Row],[Item Type]])</f>
        <v>925 Silver Earrings</v>
      </c>
      <c r="M1060" s="106" t="str">
        <f>IFERROR(VLOOKUP(Inventory[[#This Row],[Short Description]],Map!$G$12:$H$32,2,FALSE), IF(F1059 = "925 Silver", "7113.11.10.00", "7113.19.29.00"))</f>
        <v>7113.11.10.00</v>
      </c>
      <c r="N1060" s="106" t="str">
        <f>Inventory[[#This Row],[ASIN]] &amp; " " &amp; Inventory[[#This Row],[Short Description]]</f>
        <v>B09RKQ7K5K GP flat dot stud earrings</v>
      </c>
      <c r="O1060" s="33">
        <f>Inventory[[#This Row],[Total Price GBP]]/ EURtoGBP</f>
        <v>3.9224078464657106</v>
      </c>
      <c r="P1060" s="33">
        <f>Inventory[[#This Row],[Total Price GBP]]/USDtoGBP</f>
        <v>4.7369219412401176</v>
      </c>
      <c r="Q1060" s="33">
        <f>Inventory[[#This Row],[Total Price GBP]]/ CADtoGBP</f>
        <v>6.063532389037162</v>
      </c>
      <c r="R1060" s="33">
        <f>Inventory[[#This Row],[Total Price GBP]]/AUDtoGBP</f>
        <v>6.206451664023394</v>
      </c>
      <c r="S1060" s="33">
        <f>IFERROR(VLOOKUP(Inventory[[#This Row],[Assigned Item SKU]],skuQuantity[#All],2,FALSE),0)</f>
        <v>4</v>
      </c>
      <c r="T1060" s="33" t="str">
        <f>PROPER(Inventory[[#This Row],[METAL]] &amp; " " &amp; Inventory[[#This Row],[Item Type]])</f>
        <v>925 Silver Earrings</v>
      </c>
      <c r="U1060" s="33">
        <f>Inventory[[#This Row],[Quantity]]*Inventory[[#This Row],[Weight (g)]]</f>
        <v>2.92</v>
      </c>
      <c r="V1060" s="33">
        <f>Inventory[[#This Row],[Total Price GBP]]*Inventory[[#This Row],[Quantity]]</f>
        <v>13.82201611384666</v>
      </c>
      <c r="W1060" s="33">
        <f>Inventory[[#This Row],[Total Cost GBP]]/EURtoGBP</f>
        <v>15.689631385862842</v>
      </c>
      <c r="X1060" s="33">
        <f>Inventory[[#This Row],[Total Cost GBP]]/USDtoGBP</f>
        <v>18.94768776496047</v>
      </c>
      <c r="Y1060" s="33">
        <f>Inventory[[#This Row],[Total Cost GBP]]/CADtoGBP</f>
        <v>24.254129556148648</v>
      </c>
      <c r="Z1060" s="33">
        <f>Inventory[[#This Row],[Total Cost GBP]]*AUDtoGBP</f>
        <v>7.6955456915452665</v>
      </c>
      <c r="AA1060" s="33"/>
      <c r="AB1060" s="33"/>
    </row>
    <row r="1061" spans="1:28" x14ac:dyDescent="0.25">
      <c r="A1061" t="s">
        <v>2580</v>
      </c>
      <c r="B1061" t="s">
        <v>3335</v>
      </c>
      <c r="C1061" t="s">
        <v>114</v>
      </c>
      <c r="D1061" t="s">
        <v>2581</v>
      </c>
      <c r="E1061">
        <v>0.7</v>
      </c>
      <c r="F1061" t="s">
        <v>116</v>
      </c>
      <c r="G1061" t="s">
        <v>1309</v>
      </c>
      <c r="H1061">
        <v>3.7799990567512718</v>
      </c>
      <c r="I1061" t="str">
        <f>IF(Inventory[[#This Row],[METAL]] = "925 Silver",  "7113.11.00"," 7113.19.00")</f>
        <v>7113.11.00</v>
      </c>
      <c r="J1061" t="str">
        <f>IF(Inventory[[#This Row],[METAL]]= "925 Silver", "7113.11.10.00"," 7113.19.10.00")</f>
        <v>7113.11.10.00</v>
      </c>
      <c r="K1061" t="str">
        <f>IF(Inventory[[#This Row],[METAL]] = "925 Silver",  "7113.11.00"," 7113.19.00")</f>
        <v>7113.11.00</v>
      </c>
      <c r="L1061" s="106" t="str">
        <f>PROPER(Inventory[[#This Row],[METAL]] &amp; " " &amp; Inventory[[#This Row],[Item Type]])</f>
        <v>925 Silver Earrings</v>
      </c>
      <c r="M1061" s="106" t="str">
        <f>IFERROR(VLOOKUP(Inventory[[#This Row],[Short Description]],Map!$G$12:$H$32,2,FALSE), IF(F1060 = "925 Silver", "7113.11.10.00", "7113.19.29.00"))</f>
        <v>7113.11.10.00</v>
      </c>
      <c r="N1061" s="106" t="str">
        <f>Inventory[[#This Row],[ASIN]] &amp; " " &amp; Inventory[[#This Row],[Short Description]]</f>
        <v>B09RKQ8FLK GP flat hammered dot stud earrings</v>
      </c>
      <c r="O1061" s="33">
        <f>Inventory[[#This Row],[Total Price GBP]]/ EURtoGBP</f>
        <v>4.2907482780261095</v>
      </c>
      <c r="P1061" s="33">
        <f>Inventory[[#This Row],[Total Price GBP]]/USDtoGBP</f>
        <v>5.1817507148916038</v>
      </c>
      <c r="Q1061" s="33">
        <f>Inventory[[#This Row],[Total Price GBP]]/ CADtoGBP</f>
        <v>6.6329387905083523</v>
      </c>
      <c r="R1061" s="33">
        <f>Inventory[[#This Row],[Total Price GBP]]/AUDtoGBP</f>
        <v>6.7892791449660024</v>
      </c>
      <c r="S1061" s="33">
        <f>IFERROR(VLOOKUP(Inventory[[#This Row],[Assigned Item SKU]],skuQuantity[#All],2,FALSE),0)</f>
        <v>4</v>
      </c>
      <c r="T1061" s="33" t="str">
        <f>PROPER(Inventory[[#This Row],[METAL]] &amp; " " &amp; Inventory[[#This Row],[Item Type]])</f>
        <v>925 Silver Earrings</v>
      </c>
      <c r="U1061" s="33">
        <f>Inventory[[#This Row],[Quantity]]*Inventory[[#This Row],[Weight (g)]]</f>
        <v>2.8</v>
      </c>
      <c r="V1061" s="33">
        <f>Inventory[[#This Row],[Total Price GBP]]*Inventory[[#This Row],[Quantity]]</f>
        <v>15.119996227005087</v>
      </c>
      <c r="W1061" s="33">
        <f>Inventory[[#This Row],[Total Cost GBP]]/EURtoGBP</f>
        <v>17.162993112104438</v>
      </c>
      <c r="X1061" s="33">
        <f>Inventory[[#This Row],[Total Cost GBP]]/USDtoGBP</f>
        <v>20.727002859566415</v>
      </c>
      <c r="Y1061" s="33">
        <f>Inventory[[#This Row],[Total Cost GBP]]/CADtoGBP</f>
        <v>26.531755162033409</v>
      </c>
      <c r="Z1061" s="33">
        <f>Inventory[[#This Row],[Total Cost GBP]]*AUDtoGBP</f>
        <v>8.4182090993473526</v>
      </c>
      <c r="AA1061" s="33"/>
      <c r="AB1061" s="33"/>
    </row>
    <row r="1062" spans="1:28" x14ac:dyDescent="0.25">
      <c r="A1062" t="s">
        <v>2582</v>
      </c>
      <c r="B1062" t="s">
        <v>3336</v>
      </c>
      <c r="C1062" t="s">
        <v>114</v>
      </c>
      <c r="D1062" t="s">
        <v>2583</v>
      </c>
      <c r="E1062">
        <v>0.57999999999999996</v>
      </c>
      <c r="F1062" t="s">
        <v>116</v>
      </c>
      <c r="G1062" t="s">
        <v>1309</v>
      </c>
      <c r="H1062">
        <v>3.4555040284616649</v>
      </c>
      <c r="I1062" t="str">
        <f>IF(Inventory[[#This Row],[METAL]] = "925 Silver",  "7113.11.00"," 7113.19.00")</f>
        <v>7113.11.00</v>
      </c>
      <c r="J1062" t="str">
        <f>IF(Inventory[[#This Row],[METAL]]= "925 Silver", "7113.11.10.00"," 7113.19.10.00")</f>
        <v>7113.11.10.00</v>
      </c>
      <c r="K1062" t="str">
        <f>IF(Inventory[[#This Row],[METAL]] = "925 Silver",  "7113.11.00"," 7113.19.00")</f>
        <v>7113.11.00</v>
      </c>
      <c r="L1062" s="106" t="str">
        <f>PROPER(Inventory[[#This Row],[METAL]] &amp; " " &amp; Inventory[[#This Row],[Item Type]])</f>
        <v>925 Silver Earrings</v>
      </c>
      <c r="M1062" s="106" t="str">
        <f>IFERROR(VLOOKUP(Inventory[[#This Row],[Short Description]],Map!$G$12:$H$32,2,FALSE), IF(F1061 = "925 Silver", "7113.11.10.00", "7113.19.29.00"))</f>
        <v>7113.11.10.00</v>
      </c>
      <c r="N1062" s="106" t="str">
        <f>Inventory[[#This Row],[ASIN]] &amp; " " &amp; Inventory[[#This Row],[Short Description]]</f>
        <v>B09RKNLDD8 GP rounded dot stud earrings</v>
      </c>
      <c r="O1062" s="33">
        <f>Inventory[[#This Row],[Total Price GBP]]/ EURtoGBP</f>
        <v>3.9224078464657106</v>
      </c>
      <c r="P1062" s="33">
        <f>Inventory[[#This Row],[Total Price GBP]]/USDtoGBP</f>
        <v>4.7369219412401176</v>
      </c>
      <c r="Q1062" s="33">
        <f>Inventory[[#This Row],[Total Price GBP]]/ CADtoGBP</f>
        <v>6.063532389037162</v>
      </c>
      <c r="R1062" s="33">
        <f>Inventory[[#This Row],[Total Price GBP]]/AUDtoGBP</f>
        <v>6.206451664023394</v>
      </c>
      <c r="S1062" s="33">
        <f>IFERROR(VLOOKUP(Inventory[[#This Row],[Assigned Item SKU]],skuQuantity[#All],2,FALSE),0)</f>
        <v>4</v>
      </c>
      <c r="T1062" s="33" t="str">
        <f>PROPER(Inventory[[#This Row],[METAL]] &amp; " " &amp; Inventory[[#This Row],[Item Type]])</f>
        <v>925 Silver Earrings</v>
      </c>
      <c r="U1062" s="33">
        <f>Inventory[[#This Row],[Quantity]]*Inventory[[#This Row],[Weight (g)]]</f>
        <v>2.3199999999999998</v>
      </c>
      <c r="V1062" s="33">
        <f>Inventory[[#This Row],[Total Price GBP]]*Inventory[[#This Row],[Quantity]]</f>
        <v>13.82201611384666</v>
      </c>
      <c r="W1062" s="33">
        <f>Inventory[[#This Row],[Total Cost GBP]]/EURtoGBP</f>
        <v>15.689631385862842</v>
      </c>
      <c r="X1062" s="33">
        <f>Inventory[[#This Row],[Total Cost GBP]]/USDtoGBP</f>
        <v>18.94768776496047</v>
      </c>
      <c r="Y1062" s="33">
        <f>Inventory[[#This Row],[Total Cost GBP]]/CADtoGBP</f>
        <v>24.254129556148648</v>
      </c>
      <c r="Z1062" s="33">
        <f>Inventory[[#This Row],[Total Cost GBP]]*AUDtoGBP</f>
        <v>7.6955456915452665</v>
      </c>
      <c r="AA1062" s="33"/>
      <c r="AB1062" s="33"/>
    </row>
    <row r="1063" spans="1:28" x14ac:dyDescent="0.25">
      <c r="A1063" t="s">
        <v>2584</v>
      </c>
      <c r="B1063" t="s">
        <v>3337</v>
      </c>
      <c r="C1063" t="s">
        <v>114</v>
      </c>
      <c r="D1063" t="s">
        <v>2585</v>
      </c>
      <c r="E1063">
        <v>1.3</v>
      </c>
      <c r="F1063" t="s">
        <v>116</v>
      </c>
      <c r="G1063" t="s">
        <v>1309</v>
      </c>
      <c r="H1063">
        <v>4.9157316557648993</v>
      </c>
      <c r="I1063" t="str">
        <f>IF(Inventory[[#This Row],[METAL]] = "925 Silver",  "7113.11.00"," 7113.19.00")</f>
        <v>7113.11.00</v>
      </c>
      <c r="J1063" t="str">
        <f>IF(Inventory[[#This Row],[METAL]]= "925 Silver", "7113.11.10.00"," 7113.19.10.00")</f>
        <v>7113.11.10.00</v>
      </c>
      <c r="K1063" t="str">
        <f>IF(Inventory[[#This Row],[METAL]] = "925 Silver",  "7113.11.00"," 7113.19.00")</f>
        <v>7113.11.00</v>
      </c>
      <c r="L1063" s="106" t="str">
        <f>PROPER(Inventory[[#This Row],[METAL]] &amp; " " &amp; Inventory[[#This Row],[Item Type]])</f>
        <v>925 Silver Earrings</v>
      </c>
      <c r="M1063" s="106" t="str">
        <f>IFERROR(VLOOKUP(Inventory[[#This Row],[Short Description]],Map!$G$12:$H$32,2,FALSE), IF(F1062 = "925 Silver", "7113.11.10.00", "7113.19.29.00"))</f>
        <v>7113.11.10.00</v>
      </c>
      <c r="N1063" s="106" t="str">
        <f>Inventory[[#This Row],[ASIN]] &amp; " " &amp; Inventory[[#This Row],[Short Description]]</f>
        <v>B09RKP5W43 GP big circumference stud earrings</v>
      </c>
      <c r="O1063" s="33">
        <f>Inventory[[#This Row],[Total Price GBP]]/ EURtoGBP</f>
        <v>5.5799397884875104</v>
      </c>
      <c r="P1063" s="33">
        <f>Inventory[[#This Row],[Total Price GBP]]/USDtoGBP</f>
        <v>6.7386514226718095</v>
      </c>
      <c r="Q1063" s="33">
        <f>Inventory[[#This Row],[Total Price GBP]]/ CADtoGBP</f>
        <v>8.625861195657528</v>
      </c>
      <c r="R1063" s="33">
        <f>Inventory[[#This Row],[Total Price GBP]]/AUDtoGBP</f>
        <v>8.8291753282651388</v>
      </c>
      <c r="S1063" s="33">
        <f>IFERROR(VLOOKUP(Inventory[[#This Row],[Assigned Item SKU]],skuQuantity[#All],2,FALSE),0)</f>
        <v>4</v>
      </c>
      <c r="T1063" s="33" t="str">
        <f>PROPER(Inventory[[#This Row],[METAL]] &amp; " " &amp; Inventory[[#This Row],[Item Type]])</f>
        <v>925 Silver Earrings</v>
      </c>
      <c r="U1063" s="33">
        <f>Inventory[[#This Row],[Quantity]]*Inventory[[#This Row],[Weight (g)]]</f>
        <v>5.2</v>
      </c>
      <c r="V1063" s="33">
        <f>Inventory[[#This Row],[Total Price GBP]]*Inventory[[#This Row],[Quantity]]</f>
        <v>19.662926623059597</v>
      </c>
      <c r="W1063" s="33">
        <f>Inventory[[#This Row],[Total Cost GBP]]/EURtoGBP</f>
        <v>22.319759153950042</v>
      </c>
      <c r="X1063" s="33">
        <f>Inventory[[#This Row],[Total Cost GBP]]/USDtoGBP</f>
        <v>26.954605690687238</v>
      </c>
      <c r="Y1063" s="33">
        <f>Inventory[[#This Row],[Total Cost GBP]]/CADtoGBP</f>
        <v>34.503444782630112</v>
      </c>
      <c r="Z1063" s="33">
        <f>Inventory[[#This Row],[Total Cost GBP]]*AUDtoGBP</f>
        <v>10.947531026654662</v>
      </c>
      <c r="AA1063" s="33"/>
      <c r="AB1063" s="33"/>
    </row>
    <row r="1064" spans="1:28" x14ac:dyDescent="0.25">
      <c r="A1064" t="s">
        <v>2586</v>
      </c>
      <c r="B1064" t="s">
        <v>3338</v>
      </c>
      <c r="C1064" t="s">
        <v>114</v>
      </c>
      <c r="D1064" t="s">
        <v>2587</v>
      </c>
      <c r="E1064">
        <v>1.07</v>
      </c>
      <c r="F1064" t="s">
        <v>116</v>
      </c>
      <c r="G1064" t="s">
        <v>1309</v>
      </c>
      <c r="H1064">
        <v>4.7940460201562969</v>
      </c>
      <c r="I1064" t="str">
        <f>IF(Inventory[[#This Row],[METAL]] = "925 Silver",  "7113.11.00"," 7113.19.00")</f>
        <v>7113.11.00</v>
      </c>
      <c r="J1064" t="str">
        <f>IF(Inventory[[#This Row],[METAL]]= "925 Silver", "7113.11.10.00"," 7113.19.10.00")</f>
        <v>7113.11.10.00</v>
      </c>
      <c r="K1064" t="str">
        <f>IF(Inventory[[#This Row],[METAL]] = "925 Silver",  "7113.11.00"," 7113.19.00")</f>
        <v>7113.11.00</v>
      </c>
      <c r="L1064" s="106" t="str">
        <f>PROPER(Inventory[[#This Row],[METAL]] &amp; " " &amp; Inventory[[#This Row],[Item Type]])</f>
        <v>925 Silver Earrings</v>
      </c>
      <c r="M1064" s="106" t="str">
        <f>IFERROR(VLOOKUP(Inventory[[#This Row],[Short Description]],Map!$G$12:$H$32,2,FALSE), IF(F1063 = "925 Silver", "7113.11.10.00", "7113.19.29.00"))</f>
        <v>7113.11.10.00</v>
      </c>
      <c r="N1064" s="106" t="str">
        <f>Inventory[[#This Row],[ASIN]] &amp; " " &amp; Inventory[[#This Row],[Short Description]]</f>
        <v>B09RKQD1J2 GP big hammered circumference stud earrings</v>
      </c>
      <c r="O1064" s="33">
        <f>Inventory[[#This Row],[Total Price GBP]]/ EURtoGBP</f>
        <v>5.4418121266523602</v>
      </c>
      <c r="P1064" s="33">
        <f>Inventory[[#This Row],[Total Price GBP]]/USDtoGBP</f>
        <v>6.5718406325525018</v>
      </c>
      <c r="Q1064" s="33">
        <f>Inventory[[#This Row],[Total Price GBP]]/ CADtoGBP</f>
        <v>8.4123337951058321</v>
      </c>
      <c r="R1064" s="33">
        <f>Inventory[[#This Row],[Total Price GBP]]/AUDtoGBP</f>
        <v>8.6106150229116611</v>
      </c>
      <c r="S1064" s="33">
        <f>IFERROR(VLOOKUP(Inventory[[#This Row],[Assigned Item SKU]],skuQuantity[#All],2,FALSE),0)</f>
        <v>4</v>
      </c>
      <c r="T1064" s="33" t="str">
        <f>PROPER(Inventory[[#This Row],[METAL]] &amp; " " &amp; Inventory[[#This Row],[Item Type]])</f>
        <v>925 Silver Earrings</v>
      </c>
      <c r="U1064" s="33">
        <f>Inventory[[#This Row],[Quantity]]*Inventory[[#This Row],[Weight (g)]]</f>
        <v>4.28</v>
      </c>
      <c r="V1064" s="33">
        <f>Inventory[[#This Row],[Total Price GBP]]*Inventory[[#This Row],[Quantity]]</f>
        <v>19.176184080625188</v>
      </c>
      <c r="W1064" s="33">
        <f>Inventory[[#This Row],[Total Cost GBP]]/EURtoGBP</f>
        <v>21.767248506609441</v>
      </c>
      <c r="X1064" s="33">
        <f>Inventory[[#This Row],[Total Cost GBP]]/USDtoGBP</f>
        <v>26.287362530210007</v>
      </c>
      <c r="Y1064" s="33">
        <f>Inventory[[#This Row],[Total Cost GBP]]/CADtoGBP</f>
        <v>33.649335180423328</v>
      </c>
      <c r="Z1064" s="33">
        <f>Inventory[[#This Row],[Total Cost GBP]]*AUDtoGBP</f>
        <v>10.676532248728879</v>
      </c>
      <c r="AA1064" s="33"/>
      <c r="AB1064" s="33"/>
    </row>
    <row r="1065" spans="1:28" x14ac:dyDescent="0.25">
      <c r="A1065" t="s">
        <v>2588</v>
      </c>
      <c r="B1065" t="s">
        <v>3339</v>
      </c>
      <c r="C1065" t="s">
        <v>114</v>
      </c>
      <c r="D1065" t="s">
        <v>2589</v>
      </c>
      <c r="E1065">
        <v>0.83</v>
      </c>
      <c r="F1065" t="s">
        <v>116</v>
      </c>
      <c r="G1065" t="s">
        <v>1309</v>
      </c>
      <c r="H1065">
        <v>3.6988752996788721</v>
      </c>
      <c r="I1065" t="str">
        <f>IF(Inventory[[#This Row],[METAL]] = "925 Silver",  "7113.11.00"," 7113.19.00")</f>
        <v>7113.11.00</v>
      </c>
      <c r="J1065" t="str">
        <f>IF(Inventory[[#This Row],[METAL]]= "925 Silver", "7113.11.10.00"," 7113.19.10.00")</f>
        <v>7113.11.10.00</v>
      </c>
      <c r="K1065" t="str">
        <f>IF(Inventory[[#This Row],[METAL]] = "925 Silver",  "7113.11.00"," 7113.19.00")</f>
        <v>7113.11.00</v>
      </c>
      <c r="L1065" s="106" t="str">
        <f>PROPER(Inventory[[#This Row],[METAL]] &amp; " " &amp; Inventory[[#This Row],[Item Type]])</f>
        <v>925 Silver Earrings</v>
      </c>
      <c r="M1065" s="106" t="str">
        <f>IFERROR(VLOOKUP(Inventory[[#This Row],[Short Description]],Map!$G$12:$H$32,2,FALSE), IF(F1064 = "925 Silver", "7113.11.10.00", "7113.19.29.00"))</f>
        <v>7113.11.10.00</v>
      </c>
      <c r="N1065" s="106" t="str">
        <f>Inventory[[#This Row],[ASIN]] &amp; " " &amp; Inventory[[#This Row],[Short Description]]</f>
        <v>B09RKQJVZ4 GP medium size circumference stud earrings</v>
      </c>
      <c r="O1065" s="33">
        <f>Inventory[[#This Row],[Total Price GBP]]/ EURtoGBP</f>
        <v>4.1986631701360126</v>
      </c>
      <c r="P1065" s="33">
        <f>Inventory[[#This Row],[Total Price GBP]]/USDtoGBP</f>
        <v>5.0705435214787347</v>
      </c>
      <c r="Q1065" s="33">
        <f>Inventory[[#This Row],[Total Price GBP]]/ CADtoGBP</f>
        <v>6.4905871901405581</v>
      </c>
      <c r="R1065" s="33">
        <f>Inventory[[#This Row],[Total Price GBP]]/AUDtoGBP</f>
        <v>6.6435722747303538</v>
      </c>
      <c r="S1065" s="33">
        <f>IFERROR(VLOOKUP(Inventory[[#This Row],[Assigned Item SKU]],skuQuantity[#All],2,FALSE),0)</f>
        <v>4</v>
      </c>
      <c r="T1065" s="33" t="str">
        <f>PROPER(Inventory[[#This Row],[METAL]] &amp; " " &amp; Inventory[[#This Row],[Item Type]])</f>
        <v>925 Silver Earrings</v>
      </c>
      <c r="U1065" s="33">
        <f>Inventory[[#This Row],[Quantity]]*Inventory[[#This Row],[Weight (g)]]</f>
        <v>3.32</v>
      </c>
      <c r="V1065" s="33">
        <f>Inventory[[#This Row],[Total Price GBP]]*Inventory[[#This Row],[Quantity]]</f>
        <v>14.795501198715488</v>
      </c>
      <c r="W1065" s="33">
        <f>Inventory[[#This Row],[Total Cost GBP]]/EURtoGBP</f>
        <v>16.794652680544051</v>
      </c>
      <c r="X1065" s="33">
        <f>Inventory[[#This Row],[Total Cost GBP]]/USDtoGBP</f>
        <v>20.282174085914939</v>
      </c>
      <c r="Y1065" s="33">
        <f>Inventory[[#This Row],[Total Cost GBP]]/CADtoGBP</f>
        <v>25.962348760562232</v>
      </c>
      <c r="Z1065" s="33">
        <f>Inventory[[#This Row],[Total Cost GBP]]*AUDtoGBP</f>
        <v>8.237543247396836</v>
      </c>
      <c r="AA1065" s="33"/>
      <c r="AB1065" s="33"/>
    </row>
    <row r="1066" spans="1:28" x14ac:dyDescent="0.25">
      <c r="A1066" t="s">
        <v>2590</v>
      </c>
      <c r="B1066" t="s">
        <v>3340</v>
      </c>
      <c r="C1066" t="s">
        <v>114</v>
      </c>
      <c r="D1066" t="s">
        <v>2591</v>
      </c>
      <c r="E1066">
        <v>0.8</v>
      </c>
      <c r="F1066" t="s">
        <v>116</v>
      </c>
      <c r="G1066" t="s">
        <v>1309</v>
      </c>
      <c r="H1066">
        <v>4.2667415991856847</v>
      </c>
      <c r="I1066" t="str">
        <f>IF(Inventory[[#This Row],[METAL]] = "925 Silver",  "7113.11.00"," 7113.19.00")</f>
        <v>7113.11.00</v>
      </c>
      <c r="J1066" t="str">
        <f>IF(Inventory[[#This Row],[METAL]]= "925 Silver", "7113.11.10.00"," 7113.19.10.00")</f>
        <v>7113.11.10.00</v>
      </c>
      <c r="K1066" t="str">
        <f>IF(Inventory[[#This Row],[METAL]] = "925 Silver",  "7113.11.00"," 7113.19.00")</f>
        <v>7113.11.00</v>
      </c>
      <c r="L1066" s="106" t="str">
        <f>PROPER(Inventory[[#This Row],[METAL]] &amp; " " &amp; Inventory[[#This Row],[Item Type]])</f>
        <v>925 Silver Earrings</v>
      </c>
      <c r="M1066" s="106" t="str">
        <f>IFERROR(VLOOKUP(Inventory[[#This Row],[Short Description]],Map!$G$12:$H$32,2,FALSE), IF(F1065 = "925 Silver", "7113.11.10.00", "7113.19.29.00"))</f>
        <v>7113.11.10.00</v>
      </c>
      <c r="N1066" s="106" t="str">
        <f>Inventory[[#This Row],[ASIN]] &amp; " " &amp; Inventory[[#This Row],[Short Description]]</f>
        <v>B09RKS24GK GP polished bar stud earrings</v>
      </c>
      <c r="O1066" s="33">
        <f>Inventory[[#This Row],[Total Price GBP]]/ EURtoGBP</f>
        <v>4.8432589253667109</v>
      </c>
      <c r="P1066" s="33">
        <f>Inventory[[#This Row],[Total Price GBP]]/USDtoGBP</f>
        <v>5.8489938753688362</v>
      </c>
      <c r="Q1066" s="33">
        <f>Inventory[[#This Row],[Total Price GBP]]/ CADtoGBP</f>
        <v>7.4870483927151446</v>
      </c>
      <c r="R1066" s="33">
        <f>Inventory[[#This Row],[Total Price GBP]]/AUDtoGBP</f>
        <v>7.6635203663799203</v>
      </c>
      <c r="S1066" s="33">
        <f>IFERROR(VLOOKUP(Inventory[[#This Row],[Assigned Item SKU]],skuQuantity[#All],2,FALSE),0)</f>
        <v>4</v>
      </c>
      <c r="T1066" s="33" t="str">
        <f>PROPER(Inventory[[#This Row],[METAL]] &amp; " " &amp; Inventory[[#This Row],[Item Type]])</f>
        <v>925 Silver Earrings</v>
      </c>
      <c r="U1066" s="33">
        <f>Inventory[[#This Row],[Quantity]]*Inventory[[#This Row],[Weight (g)]]</f>
        <v>3.2</v>
      </c>
      <c r="V1066" s="33">
        <f>Inventory[[#This Row],[Total Price GBP]]*Inventory[[#This Row],[Quantity]]</f>
        <v>17.066966396742739</v>
      </c>
      <c r="W1066" s="33">
        <f>Inventory[[#This Row],[Total Cost GBP]]/EURtoGBP</f>
        <v>19.373035701466844</v>
      </c>
      <c r="X1066" s="33">
        <f>Inventory[[#This Row],[Total Cost GBP]]/USDtoGBP</f>
        <v>23.395975501475345</v>
      </c>
      <c r="Y1066" s="33">
        <f>Inventory[[#This Row],[Total Cost GBP]]/CADtoGBP</f>
        <v>29.948193570860578</v>
      </c>
      <c r="Z1066" s="33">
        <f>Inventory[[#This Row],[Total Cost GBP]]*AUDtoGBP</f>
        <v>9.5022042110504881</v>
      </c>
      <c r="AA1066" s="33"/>
      <c r="AB1066" s="33"/>
    </row>
    <row r="1067" spans="1:28" x14ac:dyDescent="0.25">
      <c r="A1067" t="s">
        <v>2592</v>
      </c>
      <c r="B1067" t="s">
        <v>3341</v>
      </c>
      <c r="C1067" t="s">
        <v>114</v>
      </c>
      <c r="D1067" t="s">
        <v>2593</v>
      </c>
      <c r="E1067">
        <v>0.85</v>
      </c>
      <c r="F1067" t="s">
        <v>116</v>
      </c>
      <c r="G1067" t="s">
        <v>1309</v>
      </c>
      <c r="H1067">
        <v>4.7534841416200955</v>
      </c>
      <c r="I1067" t="str">
        <f>IF(Inventory[[#This Row],[METAL]] = "925 Silver",  "7113.11.00"," 7113.19.00")</f>
        <v>7113.11.00</v>
      </c>
      <c r="J1067" t="str">
        <f>IF(Inventory[[#This Row],[METAL]]= "925 Silver", "7113.11.10.00"," 7113.19.10.00")</f>
        <v>7113.11.10.00</v>
      </c>
      <c r="K1067" t="str">
        <f>IF(Inventory[[#This Row],[METAL]] = "925 Silver",  "7113.11.00"," 7113.19.00")</f>
        <v>7113.11.00</v>
      </c>
      <c r="L1067" s="106" t="str">
        <f>PROPER(Inventory[[#This Row],[METAL]] &amp; " " &amp; Inventory[[#This Row],[Item Type]])</f>
        <v>925 Silver Earrings</v>
      </c>
      <c r="M1067" s="106" t="str">
        <f>IFERROR(VLOOKUP(Inventory[[#This Row],[Short Description]],Map!$G$12:$H$32,2,FALSE), IF(F1066 = "925 Silver", "7113.11.10.00", "7113.19.29.00"))</f>
        <v>7113.11.10.00</v>
      </c>
      <c r="N1067" s="106" t="str">
        <f>Inventory[[#This Row],[ASIN]] &amp; " " &amp; Inventory[[#This Row],[Short Description]]</f>
        <v>B09RKPLWZH GP hammered bar stud earrings</v>
      </c>
      <c r="O1067" s="33">
        <f>Inventory[[#This Row],[Total Price GBP]]/ EURtoGBP</f>
        <v>5.3957695727073105</v>
      </c>
      <c r="P1067" s="33">
        <f>Inventory[[#This Row],[Total Price GBP]]/USDtoGBP</f>
        <v>6.516237035846066</v>
      </c>
      <c r="Q1067" s="33">
        <f>Inventory[[#This Row],[Total Price GBP]]/ CADtoGBP</f>
        <v>8.3411579949219323</v>
      </c>
      <c r="R1067" s="33">
        <f>Inventory[[#This Row],[Total Price GBP]]/AUDtoGBP</f>
        <v>8.5377615877938347</v>
      </c>
      <c r="S1067" s="33">
        <f>IFERROR(VLOOKUP(Inventory[[#This Row],[Assigned Item SKU]],skuQuantity[#All],2,FALSE),0)</f>
        <v>4</v>
      </c>
      <c r="T1067" s="33" t="str">
        <f>PROPER(Inventory[[#This Row],[METAL]] &amp; " " &amp; Inventory[[#This Row],[Item Type]])</f>
        <v>925 Silver Earrings</v>
      </c>
      <c r="U1067" s="33">
        <f>Inventory[[#This Row],[Quantity]]*Inventory[[#This Row],[Weight (g)]]</f>
        <v>3.4</v>
      </c>
      <c r="V1067" s="33">
        <f>Inventory[[#This Row],[Total Price GBP]]*Inventory[[#This Row],[Quantity]]</f>
        <v>19.013936566480382</v>
      </c>
      <c r="W1067" s="33">
        <f>Inventory[[#This Row],[Total Cost GBP]]/EURtoGBP</f>
        <v>21.583078290829242</v>
      </c>
      <c r="X1067" s="33">
        <f>Inventory[[#This Row],[Total Cost GBP]]/USDtoGBP</f>
        <v>26.064948143384264</v>
      </c>
      <c r="Y1067" s="33">
        <f>Inventory[[#This Row],[Total Cost GBP]]/CADtoGBP</f>
        <v>33.364631979687729</v>
      </c>
      <c r="Z1067" s="33">
        <f>Inventory[[#This Row],[Total Cost GBP]]*AUDtoGBP</f>
        <v>10.586199322753618</v>
      </c>
      <c r="AA1067" s="33"/>
      <c r="AB1067" s="33"/>
    </row>
    <row r="1068" spans="1:28" x14ac:dyDescent="0.25">
      <c r="A1068" t="s">
        <v>2594</v>
      </c>
      <c r="B1068" t="s">
        <v>3342</v>
      </c>
      <c r="C1068" t="s">
        <v>114</v>
      </c>
      <c r="D1068" t="s">
        <v>2595</v>
      </c>
      <c r="E1068">
        <v>0.56999999999999995</v>
      </c>
      <c r="F1068" t="s">
        <v>116</v>
      </c>
      <c r="G1068" t="s">
        <v>1309</v>
      </c>
      <c r="H1068">
        <v>3.4555040284616649</v>
      </c>
      <c r="I1068" t="str">
        <f>IF(Inventory[[#This Row],[METAL]] = "925 Silver",  "7113.11.00"," 7113.19.00")</f>
        <v>7113.11.00</v>
      </c>
      <c r="J1068" t="str">
        <f>IF(Inventory[[#This Row],[METAL]]= "925 Silver", "7113.11.10.00"," 7113.19.10.00")</f>
        <v>7113.11.10.00</v>
      </c>
      <c r="K1068" t="str">
        <f>IF(Inventory[[#This Row],[METAL]] = "925 Silver",  "7113.11.00"," 7113.19.00")</f>
        <v>7113.11.00</v>
      </c>
      <c r="L1068" s="106" t="str">
        <f>PROPER(Inventory[[#This Row],[METAL]] &amp; " " &amp; Inventory[[#This Row],[Item Type]])</f>
        <v>925 Silver Earrings</v>
      </c>
      <c r="M1068" s="106" t="str">
        <f>IFERROR(VLOOKUP(Inventory[[#This Row],[Short Description]],Map!$G$12:$H$32,2,FALSE), IF(F1067 = "925 Silver", "7113.11.10.00", "7113.19.29.00"))</f>
        <v>7113.11.10.00</v>
      </c>
      <c r="N1068" s="106" t="str">
        <f>Inventory[[#This Row],[ASIN]] &amp; " " &amp; Inventory[[#This Row],[Short Description]]</f>
        <v>B09RKQ9NHH GP polished triangle stud earrings</v>
      </c>
      <c r="O1068" s="33">
        <f>Inventory[[#This Row],[Total Price GBP]]/ EURtoGBP</f>
        <v>3.9224078464657106</v>
      </c>
      <c r="P1068" s="33">
        <f>Inventory[[#This Row],[Total Price GBP]]/USDtoGBP</f>
        <v>4.7369219412401176</v>
      </c>
      <c r="Q1068" s="33">
        <f>Inventory[[#This Row],[Total Price GBP]]/ CADtoGBP</f>
        <v>6.063532389037162</v>
      </c>
      <c r="R1068" s="33">
        <f>Inventory[[#This Row],[Total Price GBP]]/AUDtoGBP</f>
        <v>6.206451664023394</v>
      </c>
      <c r="S1068" s="33">
        <f>IFERROR(VLOOKUP(Inventory[[#This Row],[Assigned Item SKU]],skuQuantity[#All],2,FALSE),0)</f>
        <v>4</v>
      </c>
      <c r="T1068" s="33" t="str">
        <f>PROPER(Inventory[[#This Row],[METAL]] &amp; " " &amp; Inventory[[#This Row],[Item Type]])</f>
        <v>925 Silver Earrings</v>
      </c>
      <c r="U1068" s="33">
        <f>Inventory[[#This Row],[Quantity]]*Inventory[[#This Row],[Weight (g)]]</f>
        <v>2.2799999999999998</v>
      </c>
      <c r="V1068" s="33">
        <f>Inventory[[#This Row],[Total Price GBP]]*Inventory[[#This Row],[Quantity]]</f>
        <v>13.82201611384666</v>
      </c>
      <c r="W1068" s="33">
        <f>Inventory[[#This Row],[Total Cost GBP]]/EURtoGBP</f>
        <v>15.689631385862842</v>
      </c>
      <c r="X1068" s="33">
        <f>Inventory[[#This Row],[Total Cost GBP]]/USDtoGBP</f>
        <v>18.94768776496047</v>
      </c>
      <c r="Y1068" s="33">
        <f>Inventory[[#This Row],[Total Cost GBP]]/CADtoGBP</f>
        <v>24.254129556148648</v>
      </c>
      <c r="Z1068" s="33">
        <f>Inventory[[#This Row],[Total Cost GBP]]*AUDtoGBP</f>
        <v>7.6955456915452665</v>
      </c>
      <c r="AA1068" s="33"/>
      <c r="AB1068" s="33"/>
    </row>
    <row r="1069" spans="1:28" x14ac:dyDescent="0.25">
      <c r="A1069" t="s">
        <v>2596</v>
      </c>
      <c r="B1069" t="s">
        <v>3343</v>
      </c>
      <c r="C1069" t="s">
        <v>114</v>
      </c>
      <c r="D1069" t="s">
        <v>2597</v>
      </c>
      <c r="E1069">
        <v>0.55000000000000004</v>
      </c>
      <c r="F1069" t="s">
        <v>116</v>
      </c>
      <c r="G1069" t="s">
        <v>1309</v>
      </c>
      <c r="H1069">
        <v>3.7799990567512718</v>
      </c>
      <c r="I1069" t="str">
        <f>IF(Inventory[[#This Row],[METAL]] = "925 Silver",  "7113.11.00"," 7113.19.00")</f>
        <v>7113.11.00</v>
      </c>
      <c r="J1069" t="str">
        <f>IF(Inventory[[#This Row],[METAL]]= "925 Silver", "7113.11.10.00"," 7113.19.10.00")</f>
        <v>7113.11.10.00</v>
      </c>
      <c r="K1069" t="str">
        <f>IF(Inventory[[#This Row],[METAL]] = "925 Silver",  "7113.11.00"," 7113.19.00")</f>
        <v>7113.11.00</v>
      </c>
      <c r="L1069" s="106" t="str">
        <f>PROPER(Inventory[[#This Row],[METAL]] &amp; " " &amp; Inventory[[#This Row],[Item Type]])</f>
        <v>925 Silver Earrings</v>
      </c>
      <c r="M1069" s="106" t="str">
        <f>IFERROR(VLOOKUP(Inventory[[#This Row],[Short Description]],Map!$G$12:$H$32,2,FALSE), IF(F1068 = "925 Silver", "7113.11.10.00", "7113.19.29.00"))</f>
        <v>7113.11.10.00</v>
      </c>
      <c r="N1069" s="106" t="str">
        <f>Inventory[[#This Row],[ASIN]] &amp; " " &amp; Inventory[[#This Row],[Short Description]]</f>
        <v>B09RKQ7K51 GP hammered triangle stud earrings</v>
      </c>
      <c r="O1069" s="33">
        <f>Inventory[[#This Row],[Total Price GBP]]/ EURtoGBP</f>
        <v>4.2907482780261095</v>
      </c>
      <c r="P1069" s="33">
        <f>Inventory[[#This Row],[Total Price GBP]]/USDtoGBP</f>
        <v>5.1817507148916038</v>
      </c>
      <c r="Q1069" s="33">
        <f>Inventory[[#This Row],[Total Price GBP]]/ CADtoGBP</f>
        <v>6.6329387905083523</v>
      </c>
      <c r="R1069" s="33">
        <f>Inventory[[#This Row],[Total Price GBP]]/AUDtoGBP</f>
        <v>6.7892791449660024</v>
      </c>
      <c r="S1069" s="33">
        <f>IFERROR(VLOOKUP(Inventory[[#This Row],[Assigned Item SKU]],skuQuantity[#All],2,FALSE),0)</f>
        <v>4</v>
      </c>
      <c r="T1069" s="33" t="str">
        <f>PROPER(Inventory[[#This Row],[METAL]] &amp; " " &amp; Inventory[[#This Row],[Item Type]])</f>
        <v>925 Silver Earrings</v>
      </c>
      <c r="U1069" s="33">
        <f>Inventory[[#This Row],[Quantity]]*Inventory[[#This Row],[Weight (g)]]</f>
        <v>2.2000000000000002</v>
      </c>
      <c r="V1069" s="33">
        <f>Inventory[[#This Row],[Total Price GBP]]*Inventory[[#This Row],[Quantity]]</f>
        <v>15.119996227005087</v>
      </c>
      <c r="W1069" s="33">
        <f>Inventory[[#This Row],[Total Cost GBP]]/EURtoGBP</f>
        <v>17.162993112104438</v>
      </c>
      <c r="X1069" s="33">
        <f>Inventory[[#This Row],[Total Cost GBP]]/USDtoGBP</f>
        <v>20.727002859566415</v>
      </c>
      <c r="Y1069" s="33">
        <f>Inventory[[#This Row],[Total Cost GBP]]/CADtoGBP</f>
        <v>26.531755162033409</v>
      </c>
      <c r="Z1069" s="33">
        <f>Inventory[[#This Row],[Total Cost GBP]]*AUDtoGBP</f>
        <v>8.4182090993473526</v>
      </c>
      <c r="AA1069" s="33"/>
      <c r="AB1069" s="33"/>
    </row>
    <row r="1070" spans="1:28" x14ac:dyDescent="0.25">
      <c r="A1070" t="s">
        <v>2598</v>
      </c>
      <c r="B1070" t="s">
        <v>3344</v>
      </c>
      <c r="C1070" t="s">
        <v>114</v>
      </c>
      <c r="D1070" t="s">
        <v>2599</v>
      </c>
      <c r="E1070">
        <v>0.74</v>
      </c>
      <c r="F1070" t="s">
        <v>116</v>
      </c>
      <c r="G1070" t="s">
        <v>1309</v>
      </c>
      <c r="H1070">
        <v>3.7799990567512718</v>
      </c>
      <c r="I1070" t="str">
        <f>IF(Inventory[[#This Row],[METAL]] = "925 Silver",  "7113.11.00"," 7113.19.00")</f>
        <v>7113.11.00</v>
      </c>
      <c r="J1070" t="str">
        <f>IF(Inventory[[#This Row],[METAL]]= "925 Silver", "7113.11.10.00"," 7113.19.10.00")</f>
        <v>7113.11.10.00</v>
      </c>
      <c r="K1070" t="str">
        <f>IF(Inventory[[#This Row],[METAL]] = "925 Silver",  "7113.11.00"," 7113.19.00")</f>
        <v>7113.11.00</v>
      </c>
      <c r="L1070" s="106" t="str">
        <f>PROPER(Inventory[[#This Row],[METAL]] &amp; " " &amp; Inventory[[#This Row],[Item Type]])</f>
        <v>925 Silver Earrings</v>
      </c>
      <c r="M1070" s="106" t="str">
        <f>IFERROR(VLOOKUP(Inventory[[#This Row],[Short Description]],Map!$G$12:$H$32,2,FALSE), IF(F1069 = "925 Silver", "7113.11.10.00", "7113.19.29.00"))</f>
        <v>7113.11.10.00</v>
      </c>
      <c r="N1070" s="106" t="str">
        <f>Inventory[[#This Row],[ASIN]] &amp; " " &amp; Inventory[[#This Row],[Short Description]]</f>
        <v>B09RKSHZYY GP polished hexagon stud earrings</v>
      </c>
      <c r="O1070" s="33">
        <f>Inventory[[#This Row],[Total Price GBP]]/ EURtoGBP</f>
        <v>4.2907482780261095</v>
      </c>
      <c r="P1070" s="33">
        <f>Inventory[[#This Row],[Total Price GBP]]/USDtoGBP</f>
        <v>5.1817507148916038</v>
      </c>
      <c r="Q1070" s="33">
        <f>Inventory[[#This Row],[Total Price GBP]]/ CADtoGBP</f>
        <v>6.6329387905083523</v>
      </c>
      <c r="R1070" s="33">
        <f>Inventory[[#This Row],[Total Price GBP]]/AUDtoGBP</f>
        <v>6.7892791449660024</v>
      </c>
      <c r="S1070" s="33">
        <f>IFERROR(VLOOKUP(Inventory[[#This Row],[Assigned Item SKU]],skuQuantity[#All],2,FALSE),0)</f>
        <v>4</v>
      </c>
      <c r="T1070" s="33" t="str">
        <f>PROPER(Inventory[[#This Row],[METAL]] &amp; " " &amp; Inventory[[#This Row],[Item Type]])</f>
        <v>925 Silver Earrings</v>
      </c>
      <c r="U1070" s="33">
        <f>Inventory[[#This Row],[Quantity]]*Inventory[[#This Row],[Weight (g)]]</f>
        <v>2.96</v>
      </c>
      <c r="V1070" s="33">
        <f>Inventory[[#This Row],[Total Price GBP]]*Inventory[[#This Row],[Quantity]]</f>
        <v>15.119996227005087</v>
      </c>
      <c r="W1070" s="33">
        <f>Inventory[[#This Row],[Total Cost GBP]]/EURtoGBP</f>
        <v>17.162993112104438</v>
      </c>
      <c r="X1070" s="33">
        <f>Inventory[[#This Row],[Total Cost GBP]]/USDtoGBP</f>
        <v>20.727002859566415</v>
      </c>
      <c r="Y1070" s="33">
        <f>Inventory[[#This Row],[Total Cost GBP]]/CADtoGBP</f>
        <v>26.531755162033409</v>
      </c>
      <c r="Z1070" s="33">
        <f>Inventory[[#This Row],[Total Cost GBP]]*AUDtoGBP</f>
        <v>8.4182090993473526</v>
      </c>
      <c r="AA1070" s="33"/>
      <c r="AB1070" s="33"/>
    </row>
    <row r="1071" spans="1:28" x14ac:dyDescent="0.25">
      <c r="A1071" t="s">
        <v>2600</v>
      </c>
      <c r="B1071" t="s">
        <v>3345</v>
      </c>
      <c r="C1071" t="s">
        <v>114</v>
      </c>
      <c r="D1071" t="s">
        <v>2601</v>
      </c>
      <c r="E1071">
        <v>0.75</v>
      </c>
      <c r="F1071" t="s">
        <v>116</v>
      </c>
      <c r="G1071" t="s">
        <v>1309</v>
      </c>
      <c r="H1071">
        <v>3.7799990567512718</v>
      </c>
      <c r="I1071" t="str">
        <f>IF(Inventory[[#This Row],[METAL]] = "925 Silver",  "7113.11.00"," 7113.19.00")</f>
        <v>7113.11.00</v>
      </c>
      <c r="J1071" t="str">
        <f>IF(Inventory[[#This Row],[METAL]]= "925 Silver", "7113.11.10.00"," 7113.19.10.00")</f>
        <v>7113.11.10.00</v>
      </c>
      <c r="K1071" t="str">
        <f>IF(Inventory[[#This Row],[METAL]] = "925 Silver",  "7113.11.00"," 7113.19.00")</f>
        <v>7113.11.00</v>
      </c>
      <c r="L1071" s="106" t="str">
        <f>PROPER(Inventory[[#This Row],[METAL]] &amp; " " &amp; Inventory[[#This Row],[Item Type]])</f>
        <v>925 Silver Earrings</v>
      </c>
      <c r="M1071" s="106" t="str">
        <f>IFERROR(VLOOKUP(Inventory[[#This Row],[Short Description]],Map!$G$12:$H$32,2,FALSE), IF(F1070 = "925 Silver", "7113.11.10.00", "7113.19.29.00"))</f>
        <v>7113.11.10.00</v>
      </c>
      <c r="N1071" s="106" t="str">
        <f>Inventory[[#This Row],[ASIN]] &amp; " " &amp; Inventory[[#This Row],[Short Description]]</f>
        <v>B09RKPWM6J GP hammered hexagon stud earrings</v>
      </c>
      <c r="O1071" s="33">
        <f>Inventory[[#This Row],[Total Price GBP]]/ EURtoGBP</f>
        <v>4.2907482780261095</v>
      </c>
      <c r="P1071" s="33">
        <f>Inventory[[#This Row],[Total Price GBP]]/USDtoGBP</f>
        <v>5.1817507148916038</v>
      </c>
      <c r="Q1071" s="33">
        <f>Inventory[[#This Row],[Total Price GBP]]/ CADtoGBP</f>
        <v>6.6329387905083523</v>
      </c>
      <c r="R1071" s="33">
        <f>Inventory[[#This Row],[Total Price GBP]]/AUDtoGBP</f>
        <v>6.7892791449660024</v>
      </c>
      <c r="S1071" s="33">
        <f>IFERROR(VLOOKUP(Inventory[[#This Row],[Assigned Item SKU]],skuQuantity[#All],2,FALSE),0)</f>
        <v>4</v>
      </c>
      <c r="T1071" s="33" t="str">
        <f>PROPER(Inventory[[#This Row],[METAL]] &amp; " " &amp; Inventory[[#This Row],[Item Type]])</f>
        <v>925 Silver Earrings</v>
      </c>
      <c r="U1071" s="33">
        <f>Inventory[[#This Row],[Quantity]]*Inventory[[#This Row],[Weight (g)]]</f>
        <v>3</v>
      </c>
      <c r="V1071" s="33">
        <f>Inventory[[#This Row],[Total Price GBP]]*Inventory[[#This Row],[Quantity]]</f>
        <v>15.119996227005087</v>
      </c>
      <c r="W1071" s="33">
        <f>Inventory[[#This Row],[Total Cost GBP]]/EURtoGBP</f>
        <v>17.162993112104438</v>
      </c>
      <c r="X1071" s="33">
        <f>Inventory[[#This Row],[Total Cost GBP]]/USDtoGBP</f>
        <v>20.727002859566415</v>
      </c>
      <c r="Y1071" s="33">
        <f>Inventory[[#This Row],[Total Cost GBP]]/CADtoGBP</f>
        <v>26.531755162033409</v>
      </c>
      <c r="Z1071" s="33">
        <f>Inventory[[#This Row],[Total Cost GBP]]*AUDtoGBP</f>
        <v>8.4182090993473526</v>
      </c>
      <c r="AA1071" s="33"/>
      <c r="AB1071" s="33"/>
    </row>
    <row r="1072" spans="1:28" x14ac:dyDescent="0.25">
      <c r="A1072" t="s">
        <v>2602</v>
      </c>
      <c r="B1072" t="s">
        <v>3346</v>
      </c>
      <c r="C1072" t="s">
        <v>114</v>
      </c>
      <c r="D1072" t="s">
        <v>2603</v>
      </c>
      <c r="E1072">
        <v>0.9</v>
      </c>
      <c r="F1072" t="s">
        <v>116</v>
      </c>
      <c r="G1072" t="s">
        <v>1309</v>
      </c>
      <c r="H1072">
        <v>3.4555040284616649</v>
      </c>
      <c r="I1072" t="str">
        <f>IF(Inventory[[#This Row],[METAL]] = "925 Silver",  "7113.11.00"," 7113.19.00")</f>
        <v>7113.11.00</v>
      </c>
      <c r="J1072" t="str">
        <f>IF(Inventory[[#This Row],[METAL]]= "925 Silver", "7113.11.10.00"," 7113.19.10.00")</f>
        <v>7113.11.10.00</v>
      </c>
      <c r="K1072" t="str">
        <f>IF(Inventory[[#This Row],[METAL]] = "925 Silver",  "7113.11.00"," 7113.19.00")</f>
        <v>7113.11.00</v>
      </c>
      <c r="L1072" s="106" t="str">
        <f>PROPER(Inventory[[#This Row],[METAL]] &amp; " " &amp; Inventory[[#This Row],[Item Type]])</f>
        <v>925 Silver Earrings</v>
      </c>
      <c r="M1072" s="106" t="str">
        <f>IFERROR(VLOOKUP(Inventory[[#This Row],[Short Description]],Map!$G$12:$H$32,2,FALSE), IF(F1071 = "925 Silver", "7113.11.10.00", "7113.19.29.00"))</f>
        <v>7113.11.10.00</v>
      </c>
      <c r="N1072" s="106" t="str">
        <f>Inventory[[#This Row],[ASIN]] &amp; " " &amp; Inventory[[#This Row],[Short Description]]</f>
        <v>B09RKR2B44 GP polished square stud earrings</v>
      </c>
      <c r="O1072" s="33">
        <f>Inventory[[#This Row],[Total Price GBP]]/ EURtoGBP</f>
        <v>3.9224078464657106</v>
      </c>
      <c r="P1072" s="33">
        <f>Inventory[[#This Row],[Total Price GBP]]/USDtoGBP</f>
        <v>4.7369219412401176</v>
      </c>
      <c r="Q1072" s="33">
        <f>Inventory[[#This Row],[Total Price GBP]]/ CADtoGBP</f>
        <v>6.063532389037162</v>
      </c>
      <c r="R1072" s="33">
        <f>Inventory[[#This Row],[Total Price GBP]]/AUDtoGBP</f>
        <v>6.206451664023394</v>
      </c>
      <c r="S1072" s="33">
        <f>IFERROR(VLOOKUP(Inventory[[#This Row],[Assigned Item SKU]],skuQuantity[#All],2,FALSE),0)</f>
        <v>4</v>
      </c>
      <c r="T1072" s="33" t="str">
        <f>PROPER(Inventory[[#This Row],[METAL]] &amp; " " &amp; Inventory[[#This Row],[Item Type]])</f>
        <v>925 Silver Earrings</v>
      </c>
      <c r="U1072" s="33">
        <f>Inventory[[#This Row],[Quantity]]*Inventory[[#This Row],[Weight (g)]]</f>
        <v>3.6</v>
      </c>
      <c r="V1072" s="33">
        <f>Inventory[[#This Row],[Total Price GBP]]*Inventory[[#This Row],[Quantity]]</f>
        <v>13.82201611384666</v>
      </c>
      <c r="W1072" s="33">
        <f>Inventory[[#This Row],[Total Cost GBP]]/EURtoGBP</f>
        <v>15.689631385862842</v>
      </c>
      <c r="X1072" s="33">
        <f>Inventory[[#This Row],[Total Cost GBP]]/USDtoGBP</f>
        <v>18.94768776496047</v>
      </c>
      <c r="Y1072" s="33">
        <f>Inventory[[#This Row],[Total Cost GBP]]/CADtoGBP</f>
        <v>24.254129556148648</v>
      </c>
      <c r="Z1072" s="33">
        <f>Inventory[[#This Row],[Total Cost GBP]]*AUDtoGBP</f>
        <v>7.6955456915452665</v>
      </c>
      <c r="AA1072" s="33"/>
      <c r="AB1072" s="33"/>
    </row>
    <row r="1073" spans="1:28" x14ac:dyDescent="0.25">
      <c r="A1073" t="s">
        <v>2604</v>
      </c>
      <c r="B1073" t="s">
        <v>3347</v>
      </c>
      <c r="C1073" t="s">
        <v>114</v>
      </c>
      <c r="D1073" t="s">
        <v>2605</v>
      </c>
      <c r="E1073">
        <v>0.55000000000000004</v>
      </c>
      <c r="F1073" t="s">
        <v>116</v>
      </c>
      <c r="G1073" t="s">
        <v>1309</v>
      </c>
      <c r="H1073">
        <v>3.4555040284616649</v>
      </c>
      <c r="I1073" t="str">
        <f>IF(Inventory[[#This Row],[METAL]] = "925 Silver",  "7113.11.00"," 7113.19.00")</f>
        <v>7113.11.00</v>
      </c>
      <c r="J1073" t="str">
        <f>IF(Inventory[[#This Row],[METAL]]= "925 Silver", "7113.11.10.00"," 7113.19.10.00")</f>
        <v>7113.11.10.00</v>
      </c>
      <c r="K1073" t="str">
        <f>IF(Inventory[[#This Row],[METAL]] = "925 Silver",  "7113.11.00"," 7113.19.00")</f>
        <v>7113.11.00</v>
      </c>
      <c r="L1073" s="106" t="str">
        <f>PROPER(Inventory[[#This Row],[METAL]] &amp; " " &amp; Inventory[[#This Row],[Item Type]])</f>
        <v>925 Silver Earrings</v>
      </c>
      <c r="M1073" s="106" t="str">
        <f>IFERROR(VLOOKUP(Inventory[[#This Row],[Short Description]],Map!$G$12:$H$32,2,FALSE), IF(F1072 = "925 Silver", "7113.11.10.00", "7113.19.29.00"))</f>
        <v>7113.11.10.00</v>
      </c>
      <c r="N1073" s="106" t="str">
        <f>Inventory[[#This Row],[ASIN]] &amp; " " &amp; Inventory[[#This Row],[Short Description]]</f>
        <v>B09RKQHJBQ GP polished infinity stud earrings</v>
      </c>
      <c r="O1073" s="33">
        <f>Inventory[[#This Row],[Total Price GBP]]/ EURtoGBP</f>
        <v>3.9224078464657106</v>
      </c>
      <c r="P1073" s="33">
        <f>Inventory[[#This Row],[Total Price GBP]]/USDtoGBP</f>
        <v>4.7369219412401176</v>
      </c>
      <c r="Q1073" s="33">
        <f>Inventory[[#This Row],[Total Price GBP]]/ CADtoGBP</f>
        <v>6.063532389037162</v>
      </c>
      <c r="R1073" s="33">
        <f>Inventory[[#This Row],[Total Price GBP]]/AUDtoGBP</f>
        <v>6.206451664023394</v>
      </c>
      <c r="S1073" s="33">
        <f>IFERROR(VLOOKUP(Inventory[[#This Row],[Assigned Item SKU]],skuQuantity[#All],2,FALSE),0)</f>
        <v>0</v>
      </c>
      <c r="T1073" s="33" t="str">
        <f>PROPER(Inventory[[#This Row],[METAL]] &amp; " " &amp; Inventory[[#This Row],[Item Type]])</f>
        <v>925 Silver Earrings</v>
      </c>
      <c r="U1073" s="33">
        <f>Inventory[[#This Row],[Quantity]]*Inventory[[#This Row],[Weight (g)]]</f>
        <v>0</v>
      </c>
      <c r="V1073" s="33">
        <f>Inventory[[#This Row],[Total Price GBP]]*Inventory[[#This Row],[Quantity]]</f>
        <v>0</v>
      </c>
      <c r="W1073" s="33">
        <f>Inventory[[#This Row],[Total Cost GBP]]/EURtoGBP</f>
        <v>0</v>
      </c>
      <c r="X1073" s="33">
        <f>Inventory[[#This Row],[Total Cost GBP]]/USDtoGBP</f>
        <v>0</v>
      </c>
      <c r="Y1073" s="33">
        <f>Inventory[[#This Row],[Total Cost GBP]]/CADtoGBP</f>
        <v>0</v>
      </c>
      <c r="Z1073" s="33">
        <f>Inventory[[#This Row],[Total Cost GBP]]*AUDtoGBP</f>
        <v>0</v>
      </c>
      <c r="AA1073" s="33"/>
      <c r="AB1073" s="33"/>
    </row>
    <row r="1074" spans="1:28" x14ac:dyDescent="0.25">
      <c r="A1074" t="s">
        <v>2606</v>
      </c>
      <c r="B1074" t="s">
        <v>3348</v>
      </c>
      <c r="C1074" t="s">
        <v>114</v>
      </c>
      <c r="D1074" t="s">
        <v>3349</v>
      </c>
      <c r="E1074">
        <v>2.5</v>
      </c>
      <c r="F1074" t="s">
        <v>116</v>
      </c>
      <c r="G1074" t="s">
        <v>3294</v>
      </c>
      <c r="H1074">
        <v>5.8892167406337235</v>
      </c>
      <c r="I1074" t="str">
        <f>IF(Inventory[[#This Row],[METAL]] = "925 Silver",  "7113.11.00"," 7113.19.00")</f>
        <v>7113.11.00</v>
      </c>
      <c r="J1074" t="str">
        <f>IF(Inventory[[#This Row],[METAL]]= "925 Silver", "7113.11.10.00"," 7113.19.10.00")</f>
        <v>7113.11.10.00</v>
      </c>
      <c r="K1074" t="str">
        <f>IF(Inventory[[#This Row],[METAL]] = "925 Silver",  "7113.11.00"," 7113.19.00")</f>
        <v>7113.11.00</v>
      </c>
      <c r="L1074" s="106" t="str">
        <f>PROPER(Inventory[[#This Row],[METAL]] &amp; " " &amp; Inventory[[#This Row],[Item Type]])</f>
        <v>925 Silver Earrings Set</v>
      </c>
      <c r="M1074" s="106" t="str">
        <f>IFERROR(VLOOKUP(Inventory[[#This Row],[Short Description]],Map!$G$12:$H$32,2,FALSE), IF(F1073 = "925 Silver", "7113.11.10.00", "7113.19.29.00"))</f>
        <v>7113.11.10.00</v>
      </c>
      <c r="N1074" s="106" t="str">
        <f>Inventory[[#This Row],[ASIN]] &amp; " " &amp; Inventory[[#This Row],[Short Description]]</f>
        <v>B09RKPQ3C7 Silver ear studs sets (3pairs): Ball, small circumference and rounded bar</v>
      </c>
      <c r="O1074" s="33">
        <f>Inventory[[#This Row],[Total Price GBP]]/ EURtoGBP</f>
        <v>6.6849610831687114</v>
      </c>
      <c r="P1074" s="33">
        <f>Inventory[[#This Row],[Total Price GBP]]/USDtoGBP</f>
        <v>8.0731377436262708</v>
      </c>
      <c r="Q1074" s="33">
        <f>Inventory[[#This Row],[Total Price GBP]]/ CADtoGBP</f>
        <v>10.334080400071107</v>
      </c>
      <c r="R1074" s="33">
        <f>Inventory[[#This Row],[Total Price GBP]]/AUDtoGBP</f>
        <v>10.577657771092973</v>
      </c>
      <c r="S1074" s="33">
        <f>IFERROR(VLOOKUP(Inventory[[#This Row],[Assigned Item SKU]],skuQuantity[#All],2,FALSE),0)</f>
        <v>4</v>
      </c>
      <c r="T1074" s="33" t="str">
        <f>PROPER(Inventory[[#This Row],[METAL]] &amp; " " &amp; Inventory[[#This Row],[Item Type]])</f>
        <v>925 Silver Earrings Set</v>
      </c>
      <c r="U1074" s="33">
        <f>Inventory[[#This Row],[Quantity]]*Inventory[[#This Row],[Weight (g)]]</f>
        <v>10</v>
      </c>
      <c r="V1074" s="33">
        <f>Inventory[[#This Row],[Total Price GBP]]*Inventory[[#This Row],[Quantity]]</f>
        <v>23.556866962534894</v>
      </c>
      <c r="W1074" s="33">
        <f>Inventory[[#This Row],[Total Cost GBP]]/EURtoGBP</f>
        <v>26.739844332674846</v>
      </c>
      <c r="X1074" s="33">
        <f>Inventory[[#This Row],[Total Cost GBP]]/USDtoGBP</f>
        <v>32.292550974505083</v>
      </c>
      <c r="Y1074" s="33">
        <f>Inventory[[#This Row],[Total Cost GBP]]/CADtoGBP</f>
        <v>41.336321600284428</v>
      </c>
      <c r="Z1074" s="33">
        <f>Inventory[[#This Row],[Total Cost GBP]]*AUDtoGBP</f>
        <v>13.115521250060928</v>
      </c>
      <c r="AA1074" s="33"/>
      <c r="AB1074" s="33"/>
    </row>
    <row r="1075" spans="1:28" x14ac:dyDescent="0.25">
      <c r="A1075" t="s">
        <v>2607</v>
      </c>
      <c r="B1075" t="s">
        <v>3350</v>
      </c>
      <c r="C1075" t="s">
        <v>114</v>
      </c>
      <c r="D1075" t="s">
        <v>3351</v>
      </c>
      <c r="E1075">
        <v>2.15</v>
      </c>
      <c r="F1075" t="s">
        <v>116</v>
      </c>
      <c r="G1075" t="s">
        <v>3294</v>
      </c>
      <c r="H1075">
        <v>5.5647217123441157</v>
      </c>
      <c r="I1075" t="str">
        <f>IF(Inventory[[#This Row],[METAL]] = "925 Silver",  "7113.11.00"," 7113.19.00")</f>
        <v>7113.11.00</v>
      </c>
      <c r="J1075" t="str">
        <f>IF(Inventory[[#This Row],[METAL]]= "925 Silver", "7113.11.10.00"," 7113.19.10.00")</f>
        <v>7113.11.10.00</v>
      </c>
      <c r="K1075" t="str">
        <f>IF(Inventory[[#This Row],[METAL]] = "925 Silver",  "7113.11.00"," 7113.19.00")</f>
        <v>7113.11.00</v>
      </c>
      <c r="L1075" s="106" t="str">
        <f>PROPER(Inventory[[#This Row],[METAL]] &amp; " " &amp; Inventory[[#This Row],[Item Type]])</f>
        <v>925 Silver Earrings Set</v>
      </c>
      <c r="M1075" s="106" t="str">
        <f>IFERROR(VLOOKUP(Inventory[[#This Row],[Short Description]],Map!$G$12:$H$32,2,FALSE), IF(F1074 = "925 Silver", "7113.11.10.00", "7113.19.29.00"))</f>
        <v>7113.11.10.00</v>
      </c>
      <c r="N1075" s="106" t="str">
        <f>Inventory[[#This Row],[ASIN]] &amp; " " &amp; Inventory[[#This Row],[Short Description]]</f>
        <v>B09RKNFGMJ Silver ear studs sets (3pairs): Bezel CZ, ball, medium circumference</v>
      </c>
      <c r="O1075" s="33">
        <f>Inventory[[#This Row],[Total Price GBP]]/ EURtoGBP</f>
        <v>6.3166206516083108</v>
      </c>
      <c r="P1075" s="33">
        <f>Inventory[[#This Row],[Total Price GBP]]/USDtoGBP</f>
        <v>7.6283089699747846</v>
      </c>
      <c r="Q1075" s="33">
        <f>Inventory[[#This Row],[Total Price GBP]]/ CADtoGBP</f>
        <v>9.7646739985999158</v>
      </c>
      <c r="R1075" s="33">
        <f>Inventory[[#This Row],[Total Price GBP]]/AUDtoGBP</f>
        <v>9.994830290150361</v>
      </c>
      <c r="S1075" s="33">
        <f>IFERROR(VLOOKUP(Inventory[[#This Row],[Assigned Item SKU]],skuQuantity[#All],2,FALSE),0)</f>
        <v>4</v>
      </c>
      <c r="T1075" s="33" t="str">
        <f>PROPER(Inventory[[#This Row],[METAL]] &amp; " " &amp; Inventory[[#This Row],[Item Type]])</f>
        <v>925 Silver Earrings Set</v>
      </c>
      <c r="U1075" s="33">
        <f>Inventory[[#This Row],[Quantity]]*Inventory[[#This Row],[Weight (g)]]</f>
        <v>8.6</v>
      </c>
      <c r="V1075" s="33">
        <f>Inventory[[#This Row],[Total Price GBP]]*Inventory[[#This Row],[Quantity]]</f>
        <v>22.258886849376463</v>
      </c>
      <c r="W1075" s="33">
        <f>Inventory[[#This Row],[Total Cost GBP]]/EURtoGBP</f>
        <v>25.266482606433243</v>
      </c>
      <c r="X1075" s="33">
        <f>Inventory[[#This Row],[Total Cost GBP]]/USDtoGBP</f>
        <v>30.513235879899138</v>
      </c>
      <c r="Y1075" s="33">
        <f>Inventory[[#This Row],[Total Cost GBP]]/CADtoGBP</f>
        <v>39.058695994399663</v>
      </c>
      <c r="Z1075" s="33">
        <f>Inventory[[#This Row],[Total Cost GBP]]*AUDtoGBP</f>
        <v>12.39285784225884</v>
      </c>
      <c r="AA1075" s="33"/>
      <c r="AB1075" s="33"/>
    </row>
    <row r="1076" spans="1:28" x14ac:dyDescent="0.25">
      <c r="A1076" t="s">
        <v>2608</v>
      </c>
      <c r="B1076" t="s">
        <v>3352</v>
      </c>
      <c r="C1076" t="s">
        <v>114</v>
      </c>
      <c r="D1076" t="s">
        <v>3353</v>
      </c>
      <c r="E1076">
        <v>2.5299999999999998</v>
      </c>
      <c r="F1076" t="s">
        <v>116</v>
      </c>
      <c r="G1076" t="s">
        <v>3294</v>
      </c>
      <c r="H1076">
        <v>5.8080929835613206</v>
      </c>
      <c r="I1076" t="str">
        <f>IF(Inventory[[#This Row],[METAL]] = "925 Silver",  "7113.11.00"," 7113.19.00")</f>
        <v>7113.11.00</v>
      </c>
      <c r="J1076" t="str">
        <f>IF(Inventory[[#This Row],[METAL]]= "925 Silver", "7113.11.10.00"," 7113.19.10.00")</f>
        <v>7113.11.10.00</v>
      </c>
      <c r="K1076" t="str">
        <f>IF(Inventory[[#This Row],[METAL]] = "925 Silver",  "7113.11.00"," 7113.19.00")</f>
        <v>7113.11.00</v>
      </c>
      <c r="L1076" s="106" t="str">
        <f>PROPER(Inventory[[#This Row],[METAL]] &amp; " " &amp; Inventory[[#This Row],[Item Type]])</f>
        <v>925 Silver Earrings Set</v>
      </c>
      <c r="M1076" s="106" t="str">
        <f>IFERROR(VLOOKUP(Inventory[[#This Row],[Short Description]],Map!$G$12:$H$32,2,FALSE), IF(F1075 = "925 Silver", "7113.11.10.00", "7113.19.29.00"))</f>
        <v>7113.11.10.00</v>
      </c>
      <c r="N1076" s="106" t="str">
        <f>Inventory[[#This Row],[ASIN]] &amp; " " &amp; Inventory[[#This Row],[Short Description]]</f>
        <v>B09RKNFGLQ Silver ear studs sets (3pairs): Ball, flat dot, rounded bar</v>
      </c>
      <c r="O1076" s="33">
        <f>Inventory[[#This Row],[Total Price GBP]]/ EURtoGBP</f>
        <v>6.5928759752786101</v>
      </c>
      <c r="P1076" s="33">
        <f>Inventory[[#This Row],[Total Price GBP]]/USDtoGBP</f>
        <v>7.961930550213399</v>
      </c>
      <c r="Q1076" s="33">
        <f>Inventory[[#This Row],[Total Price GBP]]/ CADtoGBP</f>
        <v>10.191728799703307</v>
      </c>
      <c r="R1076" s="33">
        <f>Inventory[[#This Row],[Total Price GBP]]/AUDtoGBP</f>
        <v>10.431950900857318</v>
      </c>
      <c r="S1076" s="33">
        <f>IFERROR(VLOOKUP(Inventory[[#This Row],[Assigned Item SKU]],skuQuantity[#All],2,FALSE),0)</f>
        <v>4</v>
      </c>
      <c r="T1076" s="33" t="str">
        <f>PROPER(Inventory[[#This Row],[METAL]] &amp; " " &amp; Inventory[[#This Row],[Item Type]])</f>
        <v>925 Silver Earrings Set</v>
      </c>
      <c r="U1076" s="33">
        <f>Inventory[[#This Row],[Quantity]]*Inventory[[#This Row],[Weight (g)]]</f>
        <v>10.119999999999999</v>
      </c>
      <c r="V1076" s="33">
        <f>Inventory[[#This Row],[Total Price GBP]]*Inventory[[#This Row],[Quantity]]</f>
        <v>23.232371934245283</v>
      </c>
      <c r="W1076" s="33">
        <f>Inventory[[#This Row],[Total Cost GBP]]/EURtoGBP</f>
        <v>26.371503901114441</v>
      </c>
      <c r="X1076" s="33">
        <f>Inventory[[#This Row],[Total Cost GBP]]/USDtoGBP</f>
        <v>31.847722200853596</v>
      </c>
      <c r="Y1076" s="33">
        <f>Inventory[[#This Row],[Total Cost GBP]]/CADtoGBP</f>
        <v>40.76691519881323</v>
      </c>
      <c r="Z1076" s="33">
        <f>Inventory[[#This Row],[Total Cost GBP]]*AUDtoGBP</f>
        <v>12.934855398110404</v>
      </c>
      <c r="AA1076" s="33"/>
      <c r="AB1076" s="33"/>
    </row>
    <row r="1077" spans="1:28" x14ac:dyDescent="0.25">
      <c r="A1077" t="s">
        <v>2609</v>
      </c>
      <c r="B1077" t="s">
        <v>3354</v>
      </c>
      <c r="C1077" t="s">
        <v>114</v>
      </c>
      <c r="D1077" t="s">
        <v>3355</v>
      </c>
      <c r="E1077">
        <v>2.15</v>
      </c>
      <c r="F1077" t="s">
        <v>116</v>
      </c>
      <c r="G1077" t="s">
        <v>3294</v>
      </c>
      <c r="H1077">
        <v>6.1731498903871298</v>
      </c>
      <c r="I1077" t="str">
        <f>IF(Inventory[[#This Row],[METAL]] = "925 Silver",  "7113.11.00"," 7113.19.00")</f>
        <v>7113.11.00</v>
      </c>
      <c r="J1077" t="str">
        <f>IF(Inventory[[#This Row],[METAL]]= "925 Silver", "7113.11.10.00"," 7113.19.10.00")</f>
        <v>7113.11.10.00</v>
      </c>
      <c r="K1077" t="str">
        <f>IF(Inventory[[#This Row],[METAL]] = "925 Silver",  "7113.11.00"," 7113.19.00")</f>
        <v>7113.11.00</v>
      </c>
      <c r="L1077" s="106" t="str">
        <f>PROPER(Inventory[[#This Row],[METAL]] &amp; " " &amp; Inventory[[#This Row],[Item Type]])</f>
        <v>925 Silver Earrings Set</v>
      </c>
      <c r="M1077" s="106" t="str">
        <f>IFERROR(VLOOKUP(Inventory[[#This Row],[Short Description]],Map!$G$12:$H$32,2,FALSE), IF(F1076 = "925 Silver", "7113.11.10.00", "7113.19.29.00"))</f>
        <v>7113.11.10.00</v>
      </c>
      <c r="N1077" s="106" t="str">
        <f>Inventory[[#This Row],[ASIN]] &amp; " " &amp; Inventory[[#This Row],[Short Description]]</f>
        <v>B09RKPR337 Silver ear studs sets (3pairs): Ball, hammerd dot, square bar</v>
      </c>
      <c r="O1077" s="33">
        <f>Inventory[[#This Row],[Total Price GBP]]/ EURtoGBP</f>
        <v>7.0072589607840605</v>
      </c>
      <c r="P1077" s="33">
        <f>Inventory[[#This Row],[Total Price GBP]]/USDtoGBP</f>
        <v>8.4623629205713229</v>
      </c>
      <c r="Q1077" s="33">
        <f>Inventory[[#This Row],[Total Price GBP]]/ CADtoGBP</f>
        <v>10.8323110013584</v>
      </c>
      <c r="R1077" s="33">
        <f>Inventory[[#This Row],[Total Price GBP]]/AUDtoGBP</f>
        <v>11.087631816917755</v>
      </c>
      <c r="S1077" s="33">
        <f>IFERROR(VLOOKUP(Inventory[[#This Row],[Assigned Item SKU]],skuQuantity[#All],2,FALSE),0)</f>
        <v>4</v>
      </c>
      <c r="T1077" s="33" t="str">
        <f>PROPER(Inventory[[#This Row],[METAL]] &amp; " " &amp; Inventory[[#This Row],[Item Type]])</f>
        <v>925 Silver Earrings Set</v>
      </c>
      <c r="U1077" s="33">
        <f>Inventory[[#This Row],[Quantity]]*Inventory[[#This Row],[Weight (g)]]</f>
        <v>8.6</v>
      </c>
      <c r="V1077" s="33">
        <f>Inventory[[#This Row],[Total Price GBP]]*Inventory[[#This Row],[Quantity]]</f>
        <v>24.692599561548519</v>
      </c>
      <c r="W1077" s="33">
        <f>Inventory[[#This Row],[Total Cost GBP]]/EURtoGBP</f>
        <v>28.029035843136242</v>
      </c>
      <c r="X1077" s="33">
        <f>Inventory[[#This Row],[Total Cost GBP]]/USDtoGBP</f>
        <v>33.849451682285292</v>
      </c>
      <c r="Y1077" s="33">
        <f>Inventory[[#This Row],[Total Cost GBP]]/CADtoGBP</f>
        <v>43.329244005433601</v>
      </c>
      <c r="Z1077" s="33">
        <f>Inventory[[#This Row],[Total Cost GBP]]*AUDtoGBP</f>
        <v>13.747851731887755</v>
      </c>
      <c r="AA1077" s="33"/>
      <c r="AB1077" s="33"/>
    </row>
    <row r="1078" spans="1:28" x14ac:dyDescent="0.25">
      <c r="A1078" t="s">
        <v>2610</v>
      </c>
      <c r="B1078" t="s">
        <v>3356</v>
      </c>
      <c r="C1078" t="s">
        <v>114</v>
      </c>
      <c r="D1078" t="s">
        <v>3357</v>
      </c>
      <c r="E1078">
        <v>2.19</v>
      </c>
      <c r="F1078" t="s">
        <v>116</v>
      </c>
      <c r="G1078" t="s">
        <v>3294</v>
      </c>
      <c r="H1078">
        <v>5.4835979552717138</v>
      </c>
      <c r="I1078" t="str">
        <f>IF(Inventory[[#This Row],[METAL]] = "925 Silver",  "7113.11.00"," 7113.19.00")</f>
        <v>7113.11.00</v>
      </c>
      <c r="J1078" t="str">
        <f>IF(Inventory[[#This Row],[METAL]]= "925 Silver", "7113.11.10.00"," 7113.19.10.00")</f>
        <v>7113.11.10.00</v>
      </c>
      <c r="K1078" t="str">
        <f>IF(Inventory[[#This Row],[METAL]] = "925 Silver",  "7113.11.00"," 7113.19.00")</f>
        <v>7113.11.00</v>
      </c>
      <c r="L1078" s="106" t="str">
        <f>PROPER(Inventory[[#This Row],[METAL]] &amp; " " &amp; Inventory[[#This Row],[Item Type]])</f>
        <v>925 Silver Earrings Set</v>
      </c>
      <c r="M1078" s="106" t="str">
        <f>IFERROR(VLOOKUP(Inventory[[#This Row],[Short Description]],Map!$G$12:$H$32,2,FALSE), IF(F1077 = "925 Silver", "7113.11.10.00", "7113.19.29.00"))</f>
        <v>7113.11.10.00</v>
      </c>
      <c r="N1078" s="106" t="str">
        <f>Inventory[[#This Row],[ASIN]] &amp; " " &amp; Inventory[[#This Row],[Short Description]]</f>
        <v>B09RKQB3SP Silver ear studs sets (3pairs): Small triangle, flat dot, flat square</v>
      </c>
      <c r="O1078" s="33">
        <f>Inventory[[#This Row],[Total Price GBP]]/ EURtoGBP</f>
        <v>6.2245355437182113</v>
      </c>
      <c r="P1078" s="33">
        <f>Inventory[[#This Row],[Total Price GBP]]/USDtoGBP</f>
        <v>7.5171017765619128</v>
      </c>
      <c r="Q1078" s="33">
        <f>Inventory[[#This Row],[Total Price GBP]]/ CADtoGBP</f>
        <v>9.6223223982321162</v>
      </c>
      <c r="R1078" s="33">
        <f>Inventory[[#This Row],[Total Price GBP]]/AUDtoGBP</f>
        <v>9.8491234199147097</v>
      </c>
      <c r="S1078" s="33">
        <f>IFERROR(VLOOKUP(Inventory[[#This Row],[Assigned Item SKU]],skuQuantity[#All],2,FALSE),0)</f>
        <v>4</v>
      </c>
      <c r="T1078" s="33" t="str">
        <f>PROPER(Inventory[[#This Row],[METAL]] &amp; " " &amp; Inventory[[#This Row],[Item Type]])</f>
        <v>925 Silver Earrings Set</v>
      </c>
      <c r="U1078" s="33">
        <f>Inventory[[#This Row],[Quantity]]*Inventory[[#This Row],[Weight (g)]]</f>
        <v>8.76</v>
      </c>
      <c r="V1078" s="33">
        <f>Inventory[[#This Row],[Total Price GBP]]*Inventory[[#This Row],[Quantity]]</f>
        <v>21.934391821086855</v>
      </c>
      <c r="W1078" s="33">
        <f>Inventory[[#This Row],[Total Cost GBP]]/EURtoGBP</f>
        <v>24.898142174872845</v>
      </c>
      <c r="X1078" s="33">
        <f>Inventory[[#This Row],[Total Cost GBP]]/USDtoGBP</f>
        <v>30.068407106247651</v>
      </c>
      <c r="Y1078" s="33">
        <f>Inventory[[#This Row],[Total Cost GBP]]/CADtoGBP</f>
        <v>38.489289592928465</v>
      </c>
      <c r="Z1078" s="33">
        <f>Inventory[[#This Row],[Total Cost GBP]]*AUDtoGBP</f>
        <v>12.212191990308318</v>
      </c>
      <c r="AA1078" s="33"/>
      <c r="AB1078" s="33"/>
    </row>
    <row r="1079" spans="1:28" x14ac:dyDescent="0.25">
      <c r="A1079" t="s">
        <v>2611</v>
      </c>
      <c r="B1079" t="s">
        <v>3358</v>
      </c>
      <c r="C1079" t="s">
        <v>114</v>
      </c>
      <c r="D1079" t="s">
        <v>3359</v>
      </c>
      <c r="E1079">
        <v>1.97</v>
      </c>
      <c r="F1079" t="s">
        <v>116</v>
      </c>
      <c r="G1079" t="s">
        <v>3294</v>
      </c>
      <c r="H1079">
        <v>5.8892167406337235</v>
      </c>
      <c r="I1079" t="str">
        <f>IF(Inventory[[#This Row],[METAL]] = "925 Silver",  "7113.11.00"," 7113.19.00")</f>
        <v>7113.11.00</v>
      </c>
      <c r="J1079" t="str">
        <f>IF(Inventory[[#This Row],[METAL]]= "925 Silver", "7113.11.10.00"," 7113.19.10.00")</f>
        <v>7113.11.10.00</v>
      </c>
      <c r="K1079" t="str">
        <f>IF(Inventory[[#This Row],[METAL]] = "925 Silver",  "7113.11.00"," 7113.19.00")</f>
        <v>7113.11.00</v>
      </c>
      <c r="L1079" s="106" t="str">
        <f>PROPER(Inventory[[#This Row],[METAL]] &amp; " " &amp; Inventory[[#This Row],[Item Type]])</f>
        <v>925 Silver Earrings Set</v>
      </c>
      <c r="M1079" s="106" t="str">
        <f>IFERROR(VLOOKUP(Inventory[[#This Row],[Short Description]],Map!$G$12:$H$32,2,FALSE), IF(F1078 = "925 Silver", "7113.11.10.00", "7113.19.29.00"))</f>
        <v>7113.11.10.00</v>
      </c>
      <c r="N1079" s="106" t="str">
        <f>Inventory[[#This Row],[ASIN]] &amp; " " &amp; Inventory[[#This Row],[Short Description]]</f>
        <v>B09RKPXNG8 Silver ear studs sets (3pairs): Star silhouette, torn, moon</v>
      </c>
      <c r="O1079" s="33">
        <f>Inventory[[#This Row],[Total Price GBP]]/ EURtoGBP</f>
        <v>6.6849610831687114</v>
      </c>
      <c r="P1079" s="33">
        <f>Inventory[[#This Row],[Total Price GBP]]/USDtoGBP</f>
        <v>8.0731377436262708</v>
      </c>
      <c r="Q1079" s="33">
        <f>Inventory[[#This Row],[Total Price GBP]]/ CADtoGBP</f>
        <v>10.334080400071107</v>
      </c>
      <c r="R1079" s="33">
        <f>Inventory[[#This Row],[Total Price GBP]]/AUDtoGBP</f>
        <v>10.577657771092973</v>
      </c>
      <c r="S1079" s="33">
        <f>IFERROR(VLOOKUP(Inventory[[#This Row],[Assigned Item SKU]],skuQuantity[#All],2,FALSE),0)</f>
        <v>4</v>
      </c>
      <c r="T1079" s="33" t="str">
        <f>PROPER(Inventory[[#This Row],[METAL]] &amp; " " &amp; Inventory[[#This Row],[Item Type]])</f>
        <v>925 Silver Earrings Set</v>
      </c>
      <c r="U1079" s="33">
        <f>Inventory[[#This Row],[Quantity]]*Inventory[[#This Row],[Weight (g)]]</f>
        <v>7.88</v>
      </c>
      <c r="V1079" s="33">
        <f>Inventory[[#This Row],[Total Price GBP]]*Inventory[[#This Row],[Quantity]]</f>
        <v>23.556866962534894</v>
      </c>
      <c r="W1079" s="33">
        <f>Inventory[[#This Row],[Total Cost GBP]]/EURtoGBP</f>
        <v>26.739844332674846</v>
      </c>
      <c r="X1079" s="33">
        <f>Inventory[[#This Row],[Total Cost GBP]]/USDtoGBP</f>
        <v>32.292550974505083</v>
      </c>
      <c r="Y1079" s="33">
        <f>Inventory[[#This Row],[Total Cost GBP]]/CADtoGBP</f>
        <v>41.336321600284428</v>
      </c>
      <c r="Z1079" s="33">
        <f>Inventory[[#This Row],[Total Cost GBP]]*AUDtoGBP</f>
        <v>13.115521250060928</v>
      </c>
      <c r="AA1079" s="33"/>
      <c r="AB1079" s="33"/>
    </row>
    <row r="1080" spans="1:28" x14ac:dyDescent="0.25">
      <c r="A1080" t="s">
        <v>2612</v>
      </c>
      <c r="B1080" t="s">
        <v>3360</v>
      </c>
      <c r="C1080" t="s">
        <v>113</v>
      </c>
      <c r="D1080" t="s">
        <v>3361</v>
      </c>
      <c r="E1080">
        <v>2.71</v>
      </c>
      <c r="F1080" t="s">
        <v>116</v>
      </c>
      <c r="G1080" t="s">
        <v>3294</v>
      </c>
      <c r="H1080">
        <v>6.6390150750000005</v>
      </c>
      <c r="I1080" t="str">
        <f>IF(Inventory[[#This Row],[METAL]] = "925 Silver",  "7113.11.00"," 7113.19.00")</f>
        <v>7113.11.00</v>
      </c>
      <c r="J1080" t="str">
        <f>IF(Inventory[[#This Row],[METAL]]= "925 Silver", "7113.11.10.00"," 7113.19.10.00")</f>
        <v>7113.11.10.00</v>
      </c>
      <c r="K1080" t="str">
        <f>IF(Inventory[[#This Row],[METAL]] = "925 Silver",  "7113.11.00"," 7113.19.00")</f>
        <v>7113.11.00</v>
      </c>
      <c r="L1080" s="106" t="str">
        <f>PROPER(Inventory[[#This Row],[METAL]] &amp; " " &amp; Inventory[[#This Row],[Item Type]])</f>
        <v>925 Silver Earrings Set</v>
      </c>
      <c r="M1080" s="106" t="str">
        <f>IFERROR(VLOOKUP(Inventory[[#This Row],[Short Description]],Map!$G$12:$H$32,2,FALSE), IF(F1079 = "925 Silver", "7113.11.10.00", "7113.19.29.00"))</f>
        <v>7113.11.10.00</v>
      </c>
      <c r="N1080" s="106" t="str">
        <f>Inventory[[#This Row],[ASIN]] &amp; " " &amp; Inventory[[#This Row],[Short Description]]</f>
        <v>B09RKRR326 Silver ear studs sets (3pairs): Ball, CZ Star, CZ Moon</v>
      </c>
      <c r="O1080" s="33">
        <f>Inventory[[#This Row],[Total Price GBP]]/ EURtoGBP</f>
        <v>7.5360713251945315</v>
      </c>
      <c r="P1080" s="33">
        <f>Inventory[[#This Row],[Total Price GBP]]/USDtoGBP</f>
        <v>9.1009866919448434</v>
      </c>
      <c r="Q1080" s="33">
        <f>Inventory[[#This Row],[Total Price GBP]]/ CADtoGBP</f>
        <v>11.649786140313012</v>
      </c>
      <c r="R1080" s="33">
        <f>Inventory[[#This Row],[Total Price GBP]]/AUDtoGBP</f>
        <v>11.924375089805302</v>
      </c>
      <c r="S1080" s="33">
        <f>IFERROR(VLOOKUP(Inventory[[#This Row],[Assigned Item SKU]],skuQuantity[#All],2,FALSE),0)</f>
        <v>4</v>
      </c>
      <c r="T1080" s="33" t="str">
        <f>PROPER(Inventory[[#This Row],[METAL]] &amp; " " &amp; Inventory[[#This Row],[Item Type]])</f>
        <v>925 Silver Earrings Set</v>
      </c>
      <c r="U1080" s="33">
        <f>Inventory[[#This Row],[Quantity]]*Inventory[[#This Row],[Weight (g)]]</f>
        <v>10.84</v>
      </c>
      <c r="V1080" s="33">
        <f>Inventory[[#This Row],[Total Price GBP]]*Inventory[[#This Row],[Quantity]]</f>
        <v>26.556060300000002</v>
      </c>
      <c r="W1080" s="33">
        <f>Inventory[[#This Row],[Total Cost GBP]]/EURtoGBP</f>
        <v>30.144285300778126</v>
      </c>
      <c r="X1080" s="33">
        <f>Inventory[[#This Row],[Total Cost GBP]]/USDtoGBP</f>
        <v>36.403946767779374</v>
      </c>
      <c r="Y1080" s="33">
        <f>Inventory[[#This Row],[Total Cost GBP]]/CADtoGBP</f>
        <v>46.599144561252047</v>
      </c>
      <c r="Z1080" s="33">
        <f>Inventory[[#This Row],[Total Cost GBP]]*AUDtoGBP</f>
        <v>14.785352132628002</v>
      </c>
      <c r="AA1080" s="33"/>
      <c r="AB1080" s="33"/>
    </row>
    <row r="1081" spans="1:28" x14ac:dyDescent="0.25">
      <c r="A1081" t="s">
        <v>2613</v>
      </c>
      <c r="B1081" t="s">
        <v>3362</v>
      </c>
      <c r="C1081" t="s">
        <v>113</v>
      </c>
      <c r="D1081" t="s">
        <v>3363</v>
      </c>
      <c r="E1081">
        <v>3.12</v>
      </c>
      <c r="F1081" t="s">
        <v>116</v>
      </c>
      <c r="G1081" t="s">
        <v>3294</v>
      </c>
      <c r="H1081">
        <v>6.7174209599999992</v>
      </c>
      <c r="I1081" t="str">
        <f>IF(Inventory[[#This Row],[METAL]] = "925 Silver",  "7113.11.00"," 7113.19.00")</f>
        <v>7113.11.00</v>
      </c>
      <c r="J1081" t="str">
        <f>IF(Inventory[[#This Row],[METAL]]= "925 Silver", "7113.11.10.00"," 7113.19.10.00")</f>
        <v>7113.11.10.00</v>
      </c>
      <c r="K1081" t="str">
        <f>IF(Inventory[[#This Row],[METAL]] = "925 Silver",  "7113.11.00"," 7113.19.00")</f>
        <v>7113.11.00</v>
      </c>
      <c r="L1081" s="106" t="str">
        <f>PROPER(Inventory[[#This Row],[METAL]] &amp; " " &amp; Inventory[[#This Row],[Item Type]])</f>
        <v>925 Silver Earrings Set</v>
      </c>
      <c r="M1081" s="106" t="str">
        <f>IFERROR(VLOOKUP(Inventory[[#This Row],[Short Description]],Map!$G$12:$H$32,2,FALSE), IF(F1080 = "925 Silver", "7113.11.10.00", "7113.19.29.00"))</f>
        <v>7113.11.10.00</v>
      </c>
      <c r="N1081" s="106" t="str">
        <f>Inventory[[#This Row],[ASIN]] &amp; " " &amp; Inventory[[#This Row],[Short Description]]</f>
        <v>B09RKQG8Z4 Silver ear studs sets (3pairs): Ball, heart, CZ heart</v>
      </c>
      <c r="O1081" s="33">
        <f>Inventory[[#This Row],[Total Price GBP]]/ EURtoGBP</f>
        <v>7.6250713251945301</v>
      </c>
      <c r="P1081" s="33">
        <f>Inventory[[#This Row],[Total Price GBP]]/USDtoGBP</f>
        <v>9.2084681342814019</v>
      </c>
      <c r="Q1081" s="33">
        <f>Inventory[[#This Row],[Total Price GBP]]/ CADtoGBP</f>
        <v>11.787368565126524</v>
      </c>
      <c r="R1081" s="33">
        <f>Inventory[[#This Row],[Total Price GBP]]/AUDtoGBP</f>
        <v>12.065200373590054</v>
      </c>
      <c r="S1081" s="33">
        <f>IFERROR(VLOOKUP(Inventory[[#This Row],[Assigned Item SKU]],skuQuantity[#All],2,FALSE),0)</f>
        <v>4</v>
      </c>
      <c r="T1081" s="33" t="str">
        <f>PROPER(Inventory[[#This Row],[METAL]] &amp; " " &amp; Inventory[[#This Row],[Item Type]])</f>
        <v>925 Silver Earrings Set</v>
      </c>
      <c r="U1081" s="33">
        <f>Inventory[[#This Row],[Quantity]]*Inventory[[#This Row],[Weight (g)]]</f>
        <v>12.48</v>
      </c>
      <c r="V1081" s="33">
        <f>Inventory[[#This Row],[Total Price GBP]]*Inventory[[#This Row],[Quantity]]</f>
        <v>26.869683839999997</v>
      </c>
      <c r="W1081" s="33">
        <f>Inventory[[#This Row],[Total Cost GBP]]/EURtoGBP</f>
        <v>30.500285300778121</v>
      </c>
      <c r="X1081" s="33">
        <f>Inventory[[#This Row],[Total Cost GBP]]/USDtoGBP</f>
        <v>36.833872537125607</v>
      </c>
      <c r="Y1081" s="33">
        <f>Inventory[[#This Row],[Total Cost GBP]]/CADtoGBP</f>
        <v>47.149474260506096</v>
      </c>
      <c r="Z1081" s="33">
        <f>Inventory[[#This Row],[Total Cost GBP]]*AUDtoGBP</f>
        <v>14.959965174758398</v>
      </c>
      <c r="AA1081" s="33"/>
      <c r="AB1081" s="33"/>
    </row>
    <row r="1082" spans="1:28" x14ac:dyDescent="0.25">
      <c r="A1082" t="s">
        <v>2614</v>
      </c>
      <c r="B1082" t="s">
        <v>3364</v>
      </c>
      <c r="C1082" t="s">
        <v>114</v>
      </c>
      <c r="D1082" t="s">
        <v>2615</v>
      </c>
      <c r="E1082">
        <v>1.02</v>
      </c>
      <c r="F1082" t="s">
        <v>116</v>
      </c>
      <c r="G1082" t="s">
        <v>1450</v>
      </c>
      <c r="H1082">
        <v>3.6988752996788721</v>
      </c>
      <c r="I1082" t="str">
        <f>IF(Inventory[[#This Row],[METAL]] = "925 Silver",  "7113.11.00"," 7113.19.00")</f>
        <v>7113.11.00</v>
      </c>
      <c r="J1082" t="str">
        <f>IF(Inventory[[#This Row],[METAL]]= "925 Silver", "7113.11.10.00"," 7113.19.10.00")</f>
        <v>7113.11.10.00</v>
      </c>
      <c r="K1082" t="str">
        <f>IF(Inventory[[#This Row],[METAL]] = "925 Silver",  "7113.11.00"," 7113.19.00")</f>
        <v>7113.11.00</v>
      </c>
      <c r="L1082" s="106" t="str">
        <f>PROPER(Inventory[[#This Row],[METAL]] &amp; " " &amp; Inventory[[#This Row],[Item Type]])</f>
        <v>925 Silver Pendant</v>
      </c>
      <c r="M1082" s="106" t="str">
        <f>IFERROR(VLOOKUP(Inventory[[#This Row],[Short Description]],Map!$G$12:$H$32,2,FALSE), IF(F1081 = "925 Silver", "7113.11.10.00", "7113.19.29.00"))</f>
        <v>7113.11.10.00</v>
      </c>
      <c r="N1082" s="106" t="str">
        <f>Inventory[[#This Row],[ASIN]] &amp; " " &amp; Inventory[[#This Row],[Short Description]]</f>
        <v>B09S14G4BY Silver hammered flat coin pendant</v>
      </c>
      <c r="O1082" s="33">
        <f>Inventory[[#This Row],[Total Price GBP]]/ EURtoGBP</f>
        <v>4.1986631701360126</v>
      </c>
      <c r="P1082" s="33">
        <f>Inventory[[#This Row],[Total Price GBP]]/USDtoGBP</f>
        <v>5.0705435214787347</v>
      </c>
      <c r="Q1082" s="33">
        <f>Inventory[[#This Row],[Total Price GBP]]/ CADtoGBP</f>
        <v>6.4905871901405581</v>
      </c>
      <c r="R1082" s="33">
        <f>Inventory[[#This Row],[Total Price GBP]]/AUDtoGBP</f>
        <v>6.6435722747303538</v>
      </c>
      <c r="S1082" s="33">
        <f>IFERROR(VLOOKUP(Inventory[[#This Row],[Assigned Item SKU]],skuQuantity[#All],2,FALSE),0)</f>
        <v>4</v>
      </c>
      <c r="T1082" s="33" t="str">
        <f>PROPER(Inventory[[#This Row],[METAL]] &amp; " " &amp; Inventory[[#This Row],[Item Type]])</f>
        <v>925 Silver Pendant</v>
      </c>
      <c r="U1082" s="33">
        <f>Inventory[[#This Row],[Quantity]]*Inventory[[#This Row],[Weight (g)]]</f>
        <v>4.08</v>
      </c>
      <c r="V1082" s="33">
        <f>Inventory[[#This Row],[Total Price GBP]]*Inventory[[#This Row],[Quantity]]</f>
        <v>14.795501198715488</v>
      </c>
      <c r="W1082" s="33">
        <f>Inventory[[#This Row],[Total Cost GBP]]/EURtoGBP</f>
        <v>16.794652680544051</v>
      </c>
      <c r="X1082" s="33">
        <f>Inventory[[#This Row],[Total Cost GBP]]/USDtoGBP</f>
        <v>20.282174085914939</v>
      </c>
      <c r="Y1082" s="33">
        <f>Inventory[[#This Row],[Total Cost GBP]]/CADtoGBP</f>
        <v>25.962348760562232</v>
      </c>
      <c r="Z1082" s="33">
        <f>Inventory[[#This Row],[Total Cost GBP]]*AUDtoGBP</f>
        <v>8.237543247396836</v>
      </c>
      <c r="AA1082" s="33"/>
      <c r="AB1082" s="33"/>
    </row>
    <row r="1083" spans="1:28" x14ac:dyDescent="0.25">
      <c r="A1083" t="s">
        <v>2616</v>
      </c>
      <c r="B1083" t="s">
        <v>3365</v>
      </c>
      <c r="C1083" t="s">
        <v>114</v>
      </c>
      <c r="D1083" t="s">
        <v>2617</v>
      </c>
      <c r="E1083">
        <v>1.78</v>
      </c>
      <c r="F1083" t="s">
        <v>116</v>
      </c>
      <c r="G1083" t="s">
        <v>1450</v>
      </c>
      <c r="H1083">
        <v>3.2932565143168619</v>
      </c>
      <c r="I1083" t="str">
        <f>IF(Inventory[[#This Row],[METAL]] = "925 Silver",  "7113.11.00"," 7113.19.00")</f>
        <v>7113.11.00</v>
      </c>
      <c r="J1083" t="str">
        <f>IF(Inventory[[#This Row],[METAL]]= "925 Silver", "7113.11.10.00"," 7113.19.10.00")</f>
        <v>7113.11.10.00</v>
      </c>
      <c r="K1083" t="str">
        <f>IF(Inventory[[#This Row],[METAL]] = "925 Silver",  "7113.11.00"," 7113.19.00")</f>
        <v>7113.11.00</v>
      </c>
      <c r="L1083" s="106" t="str">
        <f>PROPER(Inventory[[#This Row],[METAL]] &amp; " " &amp; Inventory[[#This Row],[Item Type]])</f>
        <v>925 Silver Pendant</v>
      </c>
      <c r="M1083" s="106" t="str">
        <f>IFERROR(VLOOKUP(Inventory[[#This Row],[Short Description]],Map!$G$12:$H$32,2,FALSE), IF(F1082 = "925 Silver", "7113.11.10.00", "7113.19.29.00"))</f>
        <v>7113.11.10.00</v>
      </c>
      <c r="N1083" s="106" t="str">
        <f>Inventory[[#This Row],[ASIN]] &amp; " " &amp; Inventory[[#This Row],[Short Description]]</f>
        <v>B09S12XNCQ Silver hammered wavy coin pendant</v>
      </c>
      <c r="O1083" s="33">
        <f>Inventory[[#This Row],[Total Price GBP]]/ EURtoGBP</f>
        <v>3.7382376306855121</v>
      </c>
      <c r="P1083" s="33">
        <f>Inventory[[#This Row],[Total Price GBP]]/USDtoGBP</f>
        <v>4.5145075544143758</v>
      </c>
      <c r="Q1083" s="33">
        <f>Inventory[[#This Row],[Total Price GBP]]/ CADtoGBP</f>
        <v>5.7788291883015672</v>
      </c>
      <c r="R1083" s="33">
        <f>Inventory[[#This Row],[Total Price GBP]]/AUDtoGBP</f>
        <v>5.9150379235520898</v>
      </c>
      <c r="S1083" s="33">
        <f>IFERROR(VLOOKUP(Inventory[[#This Row],[Assigned Item SKU]],skuQuantity[#All],2,FALSE),0)</f>
        <v>4</v>
      </c>
      <c r="T1083" s="33" t="str">
        <f>PROPER(Inventory[[#This Row],[METAL]] &amp; " " &amp; Inventory[[#This Row],[Item Type]])</f>
        <v>925 Silver Pendant</v>
      </c>
      <c r="U1083" s="33">
        <f>Inventory[[#This Row],[Quantity]]*Inventory[[#This Row],[Weight (g)]]</f>
        <v>7.12</v>
      </c>
      <c r="V1083" s="33">
        <f>Inventory[[#This Row],[Total Price GBP]]*Inventory[[#This Row],[Quantity]]</f>
        <v>13.173026057267448</v>
      </c>
      <c r="W1083" s="33">
        <f>Inventory[[#This Row],[Total Cost GBP]]/EURtoGBP</f>
        <v>14.952950522742048</v>
      </c>
      <c r="X1083" s="33">
        <f>Inventory[[#This Row],[Total Cost GBP]]/USDtoGBP</f>
        <v>18.058030217657503</v>
      </c>
      <c r="Y1083" s="33">
        <f>Inventory[[#This Row],[Total Cost GBP]]/CADtoGBP</f>
        <v>23.115316753206269</v>
      </c>
      <c r="Z1083" s="33">
        <f>Inventory[[#This Row],[Total Cost GBP]]*AUDtoGBP</f>
        <v>7.3342139876442243</v>
      </c>
      <c r="AA1083" s="33"/>
      <c r="AB1083" s="33"/>
    </row>
    <row r="1084" spans="1:28" x14ac:dyDescent="0.25">
      <c r="A1084" t="s">
        <v>3366</v>
      </c>
      <c r="B1084" t="s">
        <v>3367</v>
      </c>
      <c r="C1084" t="s">
        <v>114</v>
      </c>
      <c r="D1084" t="s">
        <v>3368</v>
      </c>
      <c r="E1084">
        <v>1.47</v>
      </c>
      <c r="F1084" t="s">
        <v>116</v>
      </c>
      <c r="G1084" t="s">
        <v>1450</v>
      </c>
      <c r="H1084">
        <v>3.3338183928530625</v>
      </c>
      <c r="I1084" t="str">
        <f>IF(Inventory[[#This Row],[METAL]] = "925 Silver",  "7113.11.00"," 7113.19.00")</f>
        <v>7113.11.00</v>
      </c>
      <c r="J1084" t="str">
        <f>IF(Inventory[[#This Row],[METAL]]= "925 Silver", "7113.11.10.00"," 7113.19.10.00")</f>
        <v>7113.11.10.00</v>
      </c>
      <c r="K1084" t="str">
        <f>IF(Inventory[[#This Row],[METAL]] = "925 Silver",  "7113.11.00"," 7113.19.00")</f>
        <v>7113.11.00</v>
      </c>
      <c r="L1084" s="106" t="str">
        <f>PROPER(Inventory[[#This Row],[METAL]] &amp; " " &amp; Inventory[[#This Row],[Item Type]])</f>
        <v>925 Silver Pendant</v>
      </c>
      <c r="M1084" s="106" t="str">
        <f>IFERROR(VLOOKUP(Inventory[[#This Row],[Short Description]],Map!$G$12:$H$32,2,FALSE), IF(F1083 = "925 Silver", "7113.11.10.00", "7113.19.29.00"))</f>
        <v>7113.11.10.00</v>
      </c>
      <c r="N1084" s="106" t="str">
        <f>Inventory[[#This Row],[ASIN]] &amp; " " &amp; Inventory[[#This Row],[Short Description]]</f>
        <v>B09S13NDTQ Silver polished flat coin pendant</v>
      </c>
      <c r="O1084" s="33">
        <f>Inventory[[#This Row],[Total Price GBP]]/ EURtoGBP</f>
        <v>3.7842801846305614</v>
      </c>
      <c r="P1084" s="33">
        <f>Inventory[[#This Row],[Total Price GBP]]/USDtoGBP</f>
        <v>4.5701111511208108</v>
      </c>
      <c r="Q1084" s="33">
        <f>Inventory[[#This Row],[Total Price GBP]]/ CADtoGBP</f>
        <v>5.8500049884854652</v>
      </c>
      <c r="R1084" s="33">
        <f>Inventory[[#This Row],[Total Price GBP]]/AUDtoGBP</f>
        <v>5.9878913586699154</v>
      </c>
      <c r="S1084" s="33">
        <f>IFERROR(VLOOKUP(Inventory[[#This Row],[Assigned Item SKU]],skuQuantity[#All],2,FALSE),0)</f>
        <v>4</v>
      </c>
      <c r="T1084" s="33" t="str">
        <f>PROPER(Inventory[[#This Row],[METAL]] &amp; " " &amp; Inventory[[#This Row],[Item Type]])</f>
        <v>925 Silver Pendant</v>
      </c>
      <c r="U1084" s="33">
        <f>Inventory[[#This Row],[Quantity]]*Inventory[[#This Row],[Weight (g)]]</f>
        <v>5.88</v>
      </c>
      <c r="V1084" s="33">
        <f>Inventory[[#This Row],[Total Price GBP]]*Inventory[[#This Row],[Quantity]]</f>
        <v>13.33527357141225</v>
      </c>
      <c r="W1084" s="33">
        <f>Inventory[[#This Row],[Total Cost GBP]]/EURtoGBP</f>
        <v>15.137120738522245</v>
      </c>
      <c r="X1084" s="33">
        <f>Inventory[[#This Row],[Total Cost GBP]]/USDtoGBP</f>
        <v>18.280444604483243</v>
      </c>
      <c r="Y1084" s="33">
        <f>Inventory[[#This Row],[Total Cost GBP]]/CADtoGBP</f>
        <v>23.400019953941861</v>
      </c>
      <c r="Z1084" s="33">
        <f>Inventory[[#This Row],[Total Cost GBP]]*AUDtoGBP</f>
        <v>7.4245469136194844</v>
      </c>
      <c r="AA1084" s="33"/>
      <c r="AB1084" s="33"/>
    </row>
    <row r="1085" spans="1:28" x14ac:dyDescent="0.25">
      <c r="A1085" t="s">
        <v>2618</v>
      </c>
      <c r="B1085" t="s">
        <v>3369</v>
      </c>
      <c r="C1085" t="s">
        <v>114</v>
      </c>
      <c r="D1085" t="s">
        <v>2619</v>
      </c>
      <c r="E1085">
        <v>0.94</v>
      </c>
      <c r="F1085" t="s">
        <v>116</v>
      </c>
      <c r="G1085" t="s">
        <v>1450</v>
      </c>
      <c r="H1085">
        <v>6.0109023762423259</v>
      </c>
      <c r="I1085" t="str">
        <f>IF(Inventory[[#This Row],[METAL]] = "925 Silver",  "7113.11.00"," 7113.19.00")</f>
        <v>7113.11.00</v>
      </c>
      <c r="J1085" t="str">
        <f>IF(Inventory[[#This Row],[METAL]]= "925 Silver", "7113.11.10.00"," 7113.19.10.00")</f>
        <v>7113.11.10.00</v>
      </c>
      <c r="K1085" t="str">
        <f>IF(Inventory[[#This Row],[METAL]] = "925 Silver",  "7113.11.00"," 7113.19.00")</f>
        <v>7113.11.00</v>
      </c>
      <c r="L1085" s="106" t="str">
        <f>PROPER(Inventory[[#This Row],[METAL]] &amp; " " &amp; Inventory[[#This Row],[Item Type]])</f>
        <v>925 Silver Pendant</v>
      </c>
      <c r="M1085" s="106" t="str">
        <f>IFERROR(VLOOKUP(Inventory[[#This Row],[Short Description]],Map!$G$12:$H$32,2,FALSE), IF(F1084 = "925 Silver", "7113.11.10.00", "7113.19.29.00"))</f>
        <v>7113.11.10.00</v>
      </c>
      <c r="N1085" s="106" t="str">
        <f>Inventory[[#This Row],[ASIN]] &amp; " " &amp; Inventory[[#This Row],[Short Description]]</f>
        <v>B09S12HR7H GP hammered flat coin pendant</v>
      </c>
      <c r="O1085" s="33">
        <f>Inventory[[#This Row],[Total Price GBP]]/ EURtoGBP</f>
        <v>6.8230887450038606</v>
      </c>
      <c r="P1085" s="33">
        <f>Inventory[[#This Row],[Total Price GBP]]/USDtoGBP</f>
        <v>8.2399485337455793</v>
      </c>
      <c r="Q1085" s="33">
        <f>Inventory[[#This Row],[Total Price GBP]]/ CADtoGBP</f>
        <v>10.547607800622805</v>
      </c>
      <c r="R1085" s="33">
        <f>Inventory[[#This Row],[Total Price GBP]]/AUDtoGBP</f>
        <v>10.796218076446451</v>
      </c>
      <c r="S1085" s="33">
        <f>IFERROR(VLOOKUP(Inventory[[#This Row],[Assigned Item SKU]],skuQuantity[#All],2,FALSE),0)</f>
        <v>4</v>
      </c>
      <c r="T1085" s="33" t="str">
        <f>PROPER(Inventory[[#This Row],[METAL]] &amp; " " &amp; Inventory[[#This Row],[Item Type]])</f>
        <v>925 Silver Pendant</v>
      </c>
      <c r="U1085" s="33">
        <f>Inventory[[#This Row],[Quantity]]*Inventory[[#This Row],[Weight (g)]]</f>
        <v>3.76</v>
      </c>
      <c r="V1085" s="33">
        <f>Inventory[[#This Row],[Total Price GBP]]*Inventory[[#This Row],[Quantity]]</f>
        <v>24.043609504969304</v>
      </c>
      <c r="W1085" s="33">
        <f>Inventory[[#This Row],[Total Cost GBP]]/EURtoGBP</f>
        <v>27.292354980015443</v>
      </c>
      <c r="X1085" s="33">
        <f>Inventory[[#This Row],[Total Cost GBP]]/USDtoGBP</f>
        <v>32.959794134982317</v>
      </c>
      <c r="Y1085" s="33">
        <f>Inventory[[#This Row],[Total Cost GBP]]/CADtoGBP</f>
        <v>42.190431202491219</v>
      </c>
      <c r="Z1085" s="33">
        <f>Inventory[[#This Row],[Total Cost GBP]]*AUDtoGBP</f>
        <v>13.386520027986711</v>
      </c>
      <c r="AA1085" s="33"/>
      <c r="AB1085" s="33"/>
    </row>
    <row r="1086" spans="1:28" x14ac:dyDescent="0.25">
      <c r="A1086" t="s">
        <v>2620</v>
      </c>
      <c r="B1086" t="s">
        <v>3370</v>
      </c>
      <c r="C1086" t="s">
        <v>114</v>
      </c>
      <c r="D1086" t="s">
        <v>2621</v>
      </c>
      <c r="E1086">
        <v>1.88</v>
      </c>
      <c r="F1086" t="s">
        <v>116</v>
      </c>
      <c r="G1086" t="s">
        <v>1450</v>
      </c>
      <c r="H1086">
        <v>5.4835979552717138</v>
      </c>
      <c r="I1086" t="str">
        <f>IF(Inventory[[#This Row],[METAL]] = "925 Silver",  "7113.11.00"," 7113.19.00")</f>
        <v>7113.11.00</v>
      </c>
      <c r="J1086" t="str">
        <f>IF(Inventory[[#This Row],[METAL]]= "925 Silver", "7113.11.10.00"," 7113.19.10.00")</f>
        <v>7113.11.10.00</v>
      </c>
      <c r="K1086" t="str">
        <f>IF(Inventory[[#This Row],[METAL]] = "925 Silver",  "7113.11.00"," 7113.19.00")</f>
        <v>7113.11.00</v>
      </c>
      <c r="L1086" s="106" t="str">
        <f>PROPER(Inventory[[#This Row],[METAL]] &amp; " " &amp; Inventory[[#This Row],[Item Type]])</f>
        <v>925 Silver Pendant</v>
      </c>
      <c r="M1086" s="106" t="str">
        <f>IFERROR(VLOOKUP(Inventory[[#This Row],[Short Description]],Map!$G$12:$H$32,2,FALSE), IF(F1085 = "925 Silver", "7113.11.10.00", "7113.19.29.00"))</f>
        <v>7113.11.10.00</v>
      </c>
      <c r="N1086" s="106" t="str">
        <f>Inventory[[#This Row],[ASIN]] &amp; " " &amp; Inventory[[#This Row],[Short Description]]</f>
        <v>B09S12TBBS GP hammered wavy coin pendant</v>
      </c>
      <c r="O1086" s="33">
        <f>Inventory[[#This Row],[Total Price GBP]]/ EURtoGBP</f>
        <v>6.2245355437182113</v>
      </c>
      <c r="P1086" s="33">
        <f>Inventory[[#This Row],[Total Price GBP]]/USDtoGBP</f>
        <v>7.5171017765619128</v>
      </c>
      <c r="Q1086" s="33">
        <f>Inventory[[#This Row],[Total Price GBP]]/ CADtoGBP</f>
        <v>9.6223223982321162</v>
      </c>
      <c r="R1086" s="33">
        <f>Inventory[[#This Row],[Total Price GBP]]/AUDtoGBP</f>
        <v>9.8491234199147097</v>
      </c>
      <c r="S1086" s="33">
        <f>IFERROR(VLOOKUP(Inventory[[#This Row],[Assigned Item SKU]],skuQuantity[#All],2,FALSE),0)</f>
        <v>4</v>
      </c>
      <c r="T1086" s="33" t="str">
        <f>PROPER(Inventory[[#This Row],[METAL]] &amp; " " &amp; Inventory[[#This Row],[Item Type]])</f>
        <v>925 Silver Pendant</v>
      </c>
      <c r="U1086" s="33">
        <f>Inventory[[#This Row],[Quantity]]*Inventory[[#This Row],[Weight (g)]]</f>
        <v>7.52</v>
      </c>
      <c r="V1086" s="33">
        <f>Inventory[[#This Row],[Total Price GBP]]*Inventory[[#This Row],[Quantity]]</f>
        <v>21.934391821086855</v>
      </c>
      <c r="W1086" s="33">
        <f>Inventory[[#This Row],[Total Cost GBP]]/EURtoGBP</f>
        <v>24.898142174872845</v>
      </c>
      <c r="X1086" s="33">
        <f>Inventory[[#This Row],[Total Cost GBP]]/USDtoGBP</f>
        <v>30.068407106247651</v>
      </c>
      <c r="Y1086" s="33">
        <f>Inventory[[#This Row],[Total Cost GBP]]/CADtoGBP</f>
        <v>38.489289592928465</v>
      </c>
      <c r="Z1086" s="33">
        <f>Inventory[[#This Row],[Total Cost GBP]]*AUDtoGBP</f>
        <v>12.212191990308318</v>
      </c>
      <c r="AA1086" s="33"/>
      <c r="AB1086" s="33"/>
    </row>
    <row r="1087" spans="1:28" x14ac:dyDescent="0.25">
      <c r="A1087" t="s">
        <v>3371</v>
      </c>
      <c r="B1087" t="s">
        <v>3372</v>
      </c>
      <c r="C1087" t="s">
        <v>114</v>
      </c>
      <c r="D1087" t="s">
        <v>2622</v>
      </c>
      <c r="E1087">
        <v>1.51</v>
      </c>
      <c r="F1087" t="s">
        <v>116</v>
      </c>
      <c r="G1087" t="s">
        <v>1450</v>
      </c>
      <c r="H1087">
        <v>5.6458454694165168</v>
      </c>
      <c r="I1087" t="str">
        <f>IF(Inventory[[#This Row],[METAL]] = "925 Silver",  "7113.11.00"," 7113.19.00")</f>
        <v>7113.11.00</v>
      </c>
      <c r="J1087" t="str">
        <f>IF(Inventory[[#This Row],[METAL]]= "925 Silver", "7113.11.10.00"," 7113.19.10.00")</f>
        <v>7113.11.10.00</v>
      </c>
      <c r="K1087" t="str">
        <f>IF(Inventory[[#This Row],[METAL]] = "925 Silver",  "7113.11.00"," 7113.19.00")</f>
        <v>7113.11.00</v>
      </c>
      <c r="L1087" s="106" t="str">
        <f>PROPER(Inventory[[#This Row],[METAL]] &amp; " " &amp; Inventory[[#This Row],[Item Type]])</f>
        <v>925 Silver Pendant</v>
      </c>
      <c r="M1087" s="106" t="str">
        <f>IFERROR(VLOOKUP(Inventory[[#This Row],[Short Description]],Map!$G$12:$H$32,2,FALSE), IF(F1086 = "925 Silver", "7113.11.10.00", "7113.19.29.00"))</f>
        <v>7113.11.10.00</v>
      </c>
      <c r="N1087" s="106" t="str">
        <f>Inventory[[#This Row],[ASIN]] &amp; " " &amp; Inventory[[#This Row],[Short Description]]</f>
        <v>B09S13SLBQ GP polished flat coin pendant</v>
      </c>
      <c r="O1087" s="33">
        <f>Inventory[[#This Row],[Total Price GBP]]/ EURtoGBP</f>
        <v>6.4087057594984103</v>
      </c>
      <c r="P1087" s="33">
        <f>Inventory[[#This Row],[Total Price GBP]]/USDtoGBP</f>
        <v>7.7395161633876555</v>
      </c>
      <c r="Q1087" s="33">
        <f>Inventory[[#This Row],[Total Price GBP]]/ CADtoGBP</f>
        <v>9.9070255989677118</v>
      </c>
      <c r="R1087" s="33">
        <f>Inventory[[#This Row],[Total Price GBP]]/AUDtoGBP</f>
        <v>10.140537160386012</v>
      </c>
      <c r="S1087" s="33">
        <f>IFERROR(VLOOKUP(Inventory[[#This Row],[Assigned Item SKU]],skuQuantity[#All],2,FALSE),0)</f>
        <v>4</v>
      </c>
      <c r="T1087" s="33" t="str">
        <f>PROPER(Inventory[[#This Row],[METAL]] &amp; " " &amp; Inventory[[#This Row],[Item Type]])</f>
        <v>925 Silver Pendant</v>
      </c>
      <c r="U1087" s="33">
        <f>Inventory[[#This Row],[Quantity]]*Inventory[[#This Row],[Weight (g)]]</f>
        <v>6.04</v>
      </c>
      <c r="V1087" s="33">
        <f>Inventory[[#This Row],[Total Price GBP]]*Inventory[[#This Row],[Quantity]]</f>
        <v>22.583381877666067</v>
      </c>
      <c r="W1087" s="33">
        <f>Inventory[[#This Row],[Total Cost GBP]]/EURtoGBP</f>
        <v>25.634823037993641</v>
      </c>
      <c r="X1087" s="33">
        <f>Inventory[[#This Row],[Total Cost GBP]]/USDtoGBP</f>
        <v>30.958064653550622</v>
      </c>
      <c r="Y1087" s="33">
        <f>Inventory[[#This Row],[Total Cost GBP]]/CADtoGBP</f>
        <v>39.628102395870847</v>
      </c>
      <c r="Z1087" s="33">
        <f>Inventory[[#This Row],[Total Cost GBP]]*AUDtoGBP</f>
        <v>12.57352369420936</v>
      </c>
      <c r="AA1087" s="33"/>
      <c r="AB1087" s="33"/>
    </row>
    <row r="1088" spans="1:28" x14ac:dyDescent="0.25">
      <c r="A1088" t="s">
        <v>2623</v>
      </c>
      <c r="B1088" t="s">
        <v>3373</v>
      </c>
      <c r="C1088" t="s">
        <v>114</v>
      </c>
      <c r="D1088" t="s">
        <v>2624</v>
      </c>
      <c r="E1088">
        <v>1.83</v>
      </c>
      <c r="F1088" t="s">
        <v>116</v>
      </c>
      <c r="G1088" t="s">
        <v>1309</v>
      </c>
      <c r="H1088">
        <v>4.6723603845476944</v>
      </c>
      <c r="I1088" t="str">
        <f>IF(Inventory[[#This Row],[METAL]] = "925 Silver",  "7113.11.00"," 7113.19.00")</f>
        <v>7113.11.00</v>
      </c>
      <c r="J1088" t="str">
        <f>IF(Inventory[[#This Row],[METAL]]= "925 Silver", "7113.11.10.00"," 7113.19.10.00")</f>
        <v>7113.11.10.00</v>
      </c>
      <c r="K1088" t="str">
        <f>IF(Inventory[[#This Row],[METAL]] = "925 Silver",  "7113.11.00"," 7113.19.00")</f>
        <v>7113.11.00</v>
      </c>
      <c r="L1088" s="106" t="str">
        <f>PROPER(Inventory[[#This Row],[METAL]] &amp; " " &amp; Inventory[[#This Row],[Item Type]])</f>
        <v>925 Silver Earrings</v>
      </c>
      <c r="M1088" s="106" t="str">
        <f>IFERROR(VLOOKUP(Inventory[[#This Row],[Short Description]],Map!$G$12:$H$32,2,FALSE), IF(F1087 = "925 Silver", "7113.11.10.00", "7113.19.29.00"))</f>
        <v>7113.11.10.00</v>
      </c>
      <c r="N1088" s="106" t="str">
        <f>Inventory[[#This Row],[ASIN]] &amp; " " &amp; Inventory[[#This Row],[Short Description]]</f>
        <v>B09RX1NJV8 Silver hammered coin drop earrings</v>
      </c>
      <c r="O1088" s="33">
        <f>Inventory[[#This Row],[Total Price GBP]]/ EURtoGBP</f>
        <v>5.303684464817211</v>
      </c>
      <c r="P1088" s="33">
        <f>Inventory[[#This Row],[Total Price GBP]]/USDtoGBP</f>
        <v>6.4050298424331951</v>
      </c>
      <c r="Q1088" s="33">
        <f>Inventory[[#This Row],[Total Price GBP]]/ CADtoGBP</f>
        <v>8.1988063945541345</v>
      </c>
      <c r="R1088" s="33">
        <f>Inventory[[#This Row],[Total Price GBP]]/AUDtoGBP</f>
        <v>8.3920547175581834</v>
      </c>
      <c r="S1088" s="33">
        <f>IFERROR(VLOOKUP(Inventory[[#This Row],[Assigned Item SKU]],skuQuantity[#All],2,FALSE),0)</f>
        <v>4</v>
      </c>
      <c r="T1088" s="33" t="str">
        <f>PROPER(Inventory[[#This Row],[METAL]] &amp; " " &amp; Inventory[[#This Row],[Item Type]])</f>
        <v>925 Silver Earrings</v>
      </c>
      <c r="U1088" s="33">
        <f>Inventory[[#This Row],[Quantity]]*Inventory[[#This Row],[Weight (g)]]</f>
        <v>7.32</v>
      </c>
      <c r="V1088" s="33">
        <f>Inventory[[#This Row],[Total Price GBP]]*Inventory[[#This Row],[Quantity]]</f>
        <v>18.689441538190778</v>
      </c>
      <c r="W1088" s="33">
        <f>Inventory[[#This Row],[Total Cost GBP]]/EURtoGBP</f>
        <v>21.214737859268844</v>
      </c>
      <c r="X1088" s="33">
        <f>Inventory[[#This Row],[Total Cost GBP]]/USDtoGBP</f>
        <v>25.62011936973278</v>
      </c>
      <c r="Y1088" s="33">
        <f>Inventory[[#This Row],[Total Cost GBP]]/CADtoGBP</f>
        <v>32.795225578216538</v>
      </c>
      <c r="Z1088" s="33">
        <f>Inventory[[#This Row],[Total Cost GBP]]*AUDtoGBP</f>
        <v>10.405533470803098</v>
      </c>
      <c r="AA1088" s="33"/>
      <c r="AB1088" s="33"/>
    </row>
    <row r="1089" spans="1:28" x14ac:dyDescent="0.25">
      <c r="A1089" t="s">
        <v>2625</v>
      </c>
      <c r="B1089" t="s">
        <v>3374</v>
      </c>
      <c r="C1089" t="s">
        <v>114</v>
      </c>
      <c r="D1089" t="s">
        <v>2626</v>
      </c>
      <c r="E1089">
        <v>2.2400000000000002</v>
      </c>
      <c r="F1089" t="s">
        <v>116</v>
      </c>
      <c r="G1089" t="s">
        <v>1309</v>
      </c>
      <c r="H1089">
        <v>4.3478653562580867</v>
      </c>
      <c r="I1089" t="str">
        <f>IF(Inventory[[#This Row],[METAL]] = "925 Silver",  "7113.11.00"," 7113.19.00")</f>
        <v>7113.11.00</v>
      </c>
      <c r="J1089" t="str">
        <f>IF(Inventory[[#This Row],[METAL]]= "925 Silver", "7113.11.10.00"," 7113.19.10.00")</f>
        <v>7113.11.10.00</v>
      </c>
      <c r="K1089" t="str">
        <f>IF(Inventory[[#This Row],[METAL]] = "925 Silver",  "7113.11.00"," 7113.19.00")</f>
        <v>7113.11.00</v>
      </c>
      <c r="L1089" s="106" t="str">
        <f>PROPER(Inventory[[#This Row],[METAL]] &amp; " " &amp; Inventory[[#This Row],[Item Type]])</f>
        <v>925 Silver Earrings</v>
      </c>
      <c r="M1089" s="106" t="str">
        <f>IFERROR(VLOOKUP(Inventory[[#This Row],[Short Description]],Map!$G$12:$H$32,2,FALSE), IF(F1088 = "925 Silver", "7113.11.10.00", "7113.19.29.00"))</f>
        <v>7113.11.10.00</v>
      </c>
      <c r="N1089" s="106" t="str">
        <f>Inventory[[#This Row],[ASIN]] &amp; " " &amp; Inventory[[#This Row],[Short Description]]</f>
        <v>B09RX19W47 Silver polished coin drop earrings</v>
      </c>
      <c r="O1089" s="33">
        <f>Inventory[[#This Row],[Total Price GBP]]/ EURtoGBP</f>
        <v>4.9353440332568113</v>
      </c>
      <c r="P1089" s="33">
        <f>Inventory[[#This Row],[Total Price GBP]]/USDtoGBP</f>
        <v>5.960201068781708</v>
      </c>
      <c r="Q1089" s="33">
        <f>Inventory[[#This Row],[Total Price GBP]]/ CADtoGBP</f>
        <v>7.6293999930829424</v>
      </c>
      <c r="R1089" s="33">
        <f>Inventory[[#This Row],[Total Price GBP]]/AUDtoGBP</f>
        <v>7.8092272366155733</v>
      </c>
      <c r="S1089" s="33">
        <f>IFERROR(VLOOKUP(Inventory[[#This Row],[Assigned Item SKU]],skuQuantity[#All],2,FALSE),0)</f>
        <v>4</v>
      </c>
      <c r="T1089" s="33" t="str">
        <f>PROPER(Inventory[[#This Row],[METAL]] &amp; " " &amp; Inventory[[#This Row],[Item Type]])</f>
        <v>925 Silver Earrings</v>
      </c>
      <c r="U1089" s="33">
        <f>Inventory[[#This Row],[Quantity]]*Inventory[[#This Row],[Weight (g)]]</f>
        <v>8.9600000000000009</v>
      </c>
      <c r="V1089" s="33">
        <f>Inventory[[#This Row],[Total Price GBP]]*Inventory[[#This Row],[Quantity]]</f>
        <v>17.391461425032347</v>
      </c>
      <c r="W1089" s="33">
        <f>Inventory[[#This Row],[Total Cost GBP]]/EURtoGBP</f>
        <v>19.741376133027245</v>
      </c>
      <c r="X1089" s="33">
        <f>Inventory[[#This Row],[Total Cost GBP]]/USDtoGBP</f>
        <v>23.840804275126832</v>
      </c>
      <c r="Y1089" s="33">
        <f>Inventory[[#This Row],[Total Cost GBP]]/CADtoGBP</f>
        <v>30.517599972331769</v>
      </c>
      <c r="Z1089" s="33">
        <f>Inventory[[#This Row],[Total Cost GBP]]*AUDtoGBP</f>
        <v>9.6828700630010101</v>
      </c>
      <c r="AA1089" s="33"/>
      <c r="AB1089" s="33"/>
    </row>
    <row r="1090" spans="1:28" x14ac:dyDescent="0.25">
      <c r="A1090" t="s">
        <v>2627</v>
      </c>
      <c r="B1090" t="s">
        <v>3375</v>
      </c>
      <c r="C1090" t="s">
        <v>114</v>
      </c>
      <c r="D1090" t="s">
        <v>2628</v>
      </c>
      <c r="E1090">
        <v>1.9</v>
      </c>
      <c r="F1090" t="s">
        <v>116</v>
      </c>
      <c r="G1090" t="s">
        <v>1309</v>
      </c>
      <c r="H1090">
        <v>7.0249493396473515</v>
      </c>
      <c r="I1090" t="str">
        <f>IF(Inventory[[#This Row],[METAL]] = "925 Silver",  "7113.11.00"," 7113.19.00")</f>
        <v>7113.11.00</v>
      </c>
      <c r="J1090" t="str">
        <f>IF(Inventory[[#This Row],[METAL]]= "925 Silver", "7113.11.10.00"," 7113.19.10.00")</f>
        <v>7113.11.10.00</v>
      </c>
      <c r="K1090" t="str">
        <f>IF(Inventory[[#This Row],[METAL]] = "925 Silver",  "7113.11.00"," 7113.19.00")</f>
        <v>7113.11.00</v>
      </c>
      <c r="L1090" s="106" t="str">
        <f>PROPER(Inventory[[#This Row],[METAL]] &amp; " " &amp; Inventory[[#This Row],[Item Type]])</f>
        <v>925 Silver Earrings</v>
      </c>
      <c r="M1090" s="106" t="str">
        <f>IFERROR(VLOOKUP(Inventory[[#This Row],[Short Description]],Map!$G$12:$H$32,2,FALSE), IF(F1089 = "925 Silver", "7113.11.10.00", "7113.19.29.00"))</f>
        <v>7113.11.10.00</v>
      </c>
      <c r="N1090" s="106" t="str">
        <f>Inventory[[#This Row],[ASIN]] &amp; " " &amp; Inventory[[#This Row],[Short Description]]</f>
        <v>B09RX1ZVP8 GP hammered coin drop earrings</v>
      </c>
      <c r="O1090" s="33">
        <f>Inventory[[#This Row],[Total Price GBP]]/ EURtoGBP</f>
        <v>7.9741525936301114</v>
      </c>
      <c r="P1090" s="33">
        <f>Inventory[[#This Row],[Total Price GBP]]/USDtoGBP</f>
        <v>9.6300384514064774</v>
      </c>
      <c r="Q1090" s="33">
        <f>Inventory[[#This Row],[Total Price GBP]]/ CADtoGBP</f>
        <v>12.327002805220284</v>
      </c>
      <c r="R1090" s="33">
        <f>Inventory[[#This Row],[Total Price GBP]]/AUDtoGBP</f>
        <v>12.617553954392109</v>
      </c>
      <c r="S1090" s="33">
        <f>IFERROR(VLOOKUP(Inventory[[#This Row],[Assigned Item SKU]],skuQuantity[#All],2,FALSE),0)</f>
        <v>4</v>
      </c>
      <c r="T1090" s="33" t="str">
        <f>PROPER(Inventory[[#This Row],[METAL]] &amp; " " &amp; Inventory[[#This Row],[Item Type]])</f>
        <v>925 Silver Earrings</v>
      </c>
      <c r="U1090" s="33">
        <f>Inventory[[#This Row],[Quantity]]*Inventory[[#This Row],[Weight (g)]]</f>
        <v>7.6</v>
      </c>
      <c r="V1090" s="33">
        <f>Inventory[[#This Row],[Total Price GBP]]*Inventory[[#This Row],[Quantity]]</f>
        <v>28.099797358589406</v>
      </c>
      <c r="W1090" s="33">
        <f>Inventory[[#This Row],[Total Cost GBP]]/EURtoGBP</f>
        <v>31.896610374520446</v>
      </c>
      <c r="X1090" s="33">
        <f>Inventory[[#This Row],[Total Cost GBP]]/USDtoGBP</f>
        <v>38.52015380562591</v>
      </c>
      <c r="Y1090" s="33">
        <f>Inventory[[#This Row],[Total Cost GBP]]/CADtoGBP</f>
        <v>49.308011220881134</v>
      </c>
      <c r="Z1090" s="33">
        <f>Inventory[[#This Row],[Total Cost GBP]]*AUDtoGBP</f>
        <v>15.644843177368239</v>
      </c>
      <c r="AA1090" s="33"/>
      <c r="AB1090" s="33"/>
    </row>
    <row r="1091" spans="1:28" x14ac:dyDescent="0.25">
      <c r="A1091" t="s">
        <v>2629</v>
      </c>
      <c r="B1091" t="s">
        <v>3376</v>
      </c>
      <c r="C1091" t="s">
        <v>114</v>
      </c>
      <c r="D1091" t="s">
        <v>2630</v>
      </c>
      <c r="E1091">
        <v>2.2400000000000002</v>
      </c>
      <c r="F1091" t="s">
        <v>116</v>
      </c>
      <c r="G1091" t="s">
        <v>1309</v>
      </c>
      <c r="H1091">
        <v>6.7815780684301439</v>
      </c>
      <c r="I1091" t="str">
        <f>IF(Inventory[[#This Row],[METAL]] = "925 Silver",  "7113.11.00"," 7113.19.00")</f>
        <v>7113.11.00</v>
      </c>
      <c r="J1091" t="str">
        <f>IF(Inventory[[#This Row],[METAL]]= "925 Silver", "7113.11.10.00"," 7113.19.10.00")</f>
        <v>7113.11.10.00</v>
      </c>
      <c r="K1091" t="str">
        <f>IF(Inventory[[#This Row],[METAL]] = "925 Silver",  "7113.11.00"," 7113.19.00")</f>
        <v>7113.11.00</v>
      </c>
      <c r="L1091" s="106" t="str">
        <f>PROPER(Inventory[[#This Row],[METAL]] &amp; " " &amp; Inventory[[#This Row],[Item Type]])</f>
        <v>925 Silver Earrings</v>
      </c>
      <c r="M1091" s="106" t="str">
        <f>IFERROR(VLOOKUP(Inventory[[#This Row],[Short Description]],Map!$G$12:$H$32,2,FALSE), IF(F1090 = "925 Silver", "7113.11.10.00", "7113.19.29.00"))</f>
        <v>7113.11.10.00</v>
      </c>
      <c r="N1091" s="106" t="str">
        <f>Inventory[[#This Row],[ASIN]] &amp; " " &amp; Inventory[[#This Row],[Short Description]]</f>
        <v>B09RX1V2RN GP polished coin drop earrings</v>
      </c>
      <c r="O1091" s="33">
        <f>Inventory[[#This Row],[Total Price GBP]]/ EURtoGBP</f>
        <v>7.6978972699598103</v>
      </c>
      <c r="P1091" s="33">
        <f>Inventory[[#This Row],[Total Price GBP]]/USDtoGBP</f>
        <v>9.2964168711678603</v>
      </c>
      <c r="Q1091" s="33">
        <f>Inventory[[#This Row],[Total Price GBP]]/ CADtoGBP</f>
        <v>11.899948004116887</v>
      </c>
      <c r="R1091" s="33">
        <f>Inventory[[#This Row],[Total Price GBP]]/AUDtoGBP</f>
        <v>12.180433343685149</v>
      </c>
      <c r="S1091" s="33">
        <f>IFERROR(VLOOKUP(Inventory[[#This Row],[Assigned Item SKU]],skuQuantity[#All],2,FALSE),0)</f>
        <v>4</v>
      </c>
      <c r="T1091" s="33" t="str">
        <f>PROPER(Inventory[[#This Row],[METAL]] &amp; " " &amp; Inventory[[#This Row],[Item Type]])</f>
        <v>925 Silver Earrings</v>
      </c>
      <c r="U1091" s="33">
        <f>Inventory[[#This Row],[Quantity]]*Inventory[[#This Row],[Weight (g)]]</f>
        <v>8.9600000000000009</v>
      </c>
      <c r="V1091" s="33">
        <f>Inventory[[#This Row],[Total Price GBP]]*Inventory[[#This Row],[Quantity]]</f>
        <v>27.126312273720576</v>
      </c>
      <c r="W1091" s="33">
        <f>Inventory[[#This Row],[Total Cost GBP]]/EURtoGBP</f>
        <v>30.791589079839241</v>
      </c>
      <c r="X1091" s="33">
        <f>Inventory[[#This Row],[Total Cost GBP]]/USDtoGBP</f>
        <v>37.185667484671441</v>
      </c>
      <c r="Y1091" s="33">
        <f>Inventory[[#This Row],[Total Cost GBP]]/CADtoGBP</f>
        <v>47.599792016467546</v>
      </c>
      <c r="Z1091" s="33">
        <f>Inventory[[#This Row],[Total Cost GBP]]*AUDtoGBP</f>
        <v>15.102845621516668</v>
      </c>
      <c r="AA1091" s="33"/>
      <c r="AB1091" s="33"/>
    </row>
    <row r="1092" spans="1:28" x14ac:dyDescent="0.25">
      <c r="A1092" t="s">
        <v>2631</v>
      </c>
      <c r="C1092" t="s">
        <v>114</v>
      </c>
      <c r="D1092" t="s">
        <v>2632</v>
      </c>
      <c r="E1092">
        <v>0</v>
      </c>
      <c r="F1092" t="s">
        <v>116</v>
      </c>
      <c r="G1092" t="s">
        <v>1309</v>
      </c>
      <c r="H1092">
        <v>2.1575239153032348</v>
      </c>
      <c r="I1092" t="str">
        <f>IF(Inventory[[#This Row],[METAL]] = "925 Silver",  "7113.11.00"," 7113.19.00")</f>
        <v>7113.11.00</v>
      </c>
      <c r="J1092" t="str">
        <f>IF(Inventory[[#This Row],[METAL]]= "925 Silver", "7113.11.10.00"," 7113.19.10.00")</f>
        <v>7113.11.10.00</v>
      </c>
      <c r="K1092" t="str">
        <f>IF(Inventory[[#This Row],[METAL]] = "925 Silver",  "7113.11.00"," 7113.19.00")</f>
        <v>7113.11.00</v>
      </c>
      <c r="L1092" s="106" t="str">
        <f>PROPER(Inventory[[#This Row],[METAL]] &amp; " " &amp; Inventory[[#This Row],[Item Type]])</f>
        <v>925 Silver Earrings</v>
      </c>
      <c r="M1092" s="106" t="str">
        <f>IFERROR(VLOOKUP(Inventory[[#This Row],[Short Description]],Map!$G$12:$H$32,2,FALSE), IF(F1091 = "925 Silver", "7113.11.10.00", "7113.19.29.00"))</f>
        <v>7113.11.10.00</v>
      </c>
      <c r="N1092" s="106" t="str">
        <f>Inventory[[#This Row],[ASIN]] &amp; " " &amp; Inventory[[#This Row],[Short Description]]</f>
        <v xml:space="preserve"> Round Stud Earrings with Swarovski 4 pin crown - White/Crystal</v>
      </c>
      <c r="O1092" s="33">
        <f>Inventory[[#This Row],[Total Price GBP]]/ EURtoGBP</f>
        <v>2.4490461202241121</v>
      </c>
      <c r="P1092" s="33">
        <f>Inventory[[#This Row],[Total Price GBP]]/USDtoGBP</f>
        <v>2.9576068466341709</v>
      </c>
      <c r="Q1092" s="33">
        <f>Inventory[[#This Row],[Total Price GBP]]/ CADtoGBP</f>
        <v>3.785906783152392</v>
      </c>
      <c r="R1092" s="33">
        <f>Inventory[[#This Row],[Total Price GBP]]/AUDtoGBP</f>
        <v>3.8751417402529542</v>
      </c>
      <c r="S1092" s="33">
        <f>IFERROR(VLOOKUP(Inventory[[#This Row],[Assigned Item SKU]],skuQuantity[#All],2,FALSE),0)</f>
        <v>0</v>
      </c>
      <c r="T1092" s="33" t="str">
        <f>PROPER(Inventory[[#This Row],[METAL]] &amp; " " &amp; Inventory[[#This Row],[Item Type]])</f>
        <v>925 Silver Earrings</v>
      </c>
      <c r="U1092" s="33">
        <f>Inventory[[#This Row],[Quantity]]*Inventory[[#This Row],[Weight (g)]]</f>
        <v>0</v>
      </c>
      <c r="V1092" s="33">
        <f>Inventory[[#This Row],[Total Price GBP]]*Inventory[[#This Row],[Quantity]]</f>
        <v>0</v>
      </c>
      <c r="W1092" s="33">
        <f>Inventory[[#This Row],[Total Cost GBP]]/EURtoGBP</f>
        <v>0</v>
      </c>
      <c r="X1092" s="33">
        <f>Inventory[[#This Row],[Total Cost GBP]]/USDtoGBP</f>
        <v>0</v>
      </c>
      <c r="Y1092" s="33">
        <f>Inventory[[#This Row],[Total Cost GBP]]/CADtoGBP</f>
        <v>0</v>
      </c>
      <c r="Z1092" s="33">
        <f>Inventory[[#This Row],[Total Cost GBP]]*AUDtoGBP</f>
        <v>0</v>
      </c>
      <c r="AA1092" s="33"/>
      <c r="AB1092" s="33"/>
    </row>
    <row r="1093" spans="1:28" x14ac:dyDescent="0.25">
      <c r="A1093" t="s">
        <v>2633</v>
      </c>
      <c r="C1093" t="s">
        <v>114</v>
      </c>
      <c r="D1093" t="s">
        <v>2634</v>
      </c>
      <c r="E1093">
        <v>0</v>
      </c>
      <c r="F1093" t="s">
        <v>116</v>
      </c>
      <c r="G1093" t="s">
        <v>1309</v>
      </c>
      <c r="H1093">
        <v>2.2792095509118377</v>
      </c>
      <c r="I1093" t="str">
        <f>IF(Inventory[[#This Row],[METAL]] = "925 Silver",  "7113.11.00"," 7113.19.00")</f>
        <v>7113.11.00</v>
      </c>
      <c r="J1093" t="str">
        <f>IF(Inventory[[#This Row],[METAL]]= "925 Silver", "7113.11.10.00"," 7113.19.10.00")</f>
        <v>7113.11.10.00</v>
      </c>
      <c r="K1093" t="str">
        <f>IF(Inventory[[#This Row],[METAL]] = "925 Silver",  "7113.11.00"," 7113.19.00")</f>
        <v>7113.11.00</v>
      </c>
      <c r="L1093" s="106" t="str">
        <f>PROPER(Inventory[[#This Row],[METAL]] &amp; " " &amp; Inventory[[#This Row],[Item Type]])</f>
        <v>925 Silver Earrings</v>
      </c>
      <c r="M1093" s="106" t="str">
        <f>IFERROR(VLOOKUP(Inventory[[#This Row],[Short Description]],Map!$G$12:$H$32,2,FALSE), IF(F1092 = "925 Silver", "7113.11.10.00", "7113.19.29.00"))</f>
        <v>7113.11.10.00</v>
      </c>
      <c r="N1093" s="106" t="str">
        <f>Inventory[[#This Row],[ASIN]] &amp; " " &amp; Inventory[[#This Row],[Short Description]]</f>
        <v xml:space="preserve"> Square Stud Earrings with Swarovski 4 pin crown - White/Crystal</v>
      </c>
      <c r="O1093" s="33">
        <f>Inventory[[#This Row],[Total Price GBP]]/ EURtoGBP</f>
        <v>2.5871737820592622</v>
      </c>
      <c r="P1093" s="33">
        <f>Inventory[[#This Row],[Total Price GBP]]/USDtoGBP</f>
        <v>3.1244176367534786</v>
      </c>
      <c r="Q1093" s="33">
        <f>Inventory[[#This Row],[Total Price GBP]]/ CADtoGBP</f>
        <v>3.9994341837040897</v>
      </c>
      <c r="R1093" s="33">
        <f>Inventory[[#This Row],[Total Price GBP]]/AUDtoGBP</f>
        <v>4.0937020456064328</v>
      </c>
      <c r="S1093" s="33">
        <f>IFERROR(VLOOKUP(Inventory[[#This Row],[Assigned Item SKU]],skuQuantity[#All],2,FALSE),0)</f>
        <v>0</v>
      </c>
      <c r="T1093" s="33" t="str">
        <f>PROPER(Inventory[[#This Row],[METAL]] &amp; " " &amp; Inventory[[#This Row],[Item Type]])</f>
        <v>925 Silver Earrings</v>
      </c>
      <c r="U1093" s="33">
        <f>Inventory[[#This Row],[Quantity]]*Inventory[[#This Row],[Weight (g)]]</f>
        <v>0</v>
      </c>
      <c r="V1093" s="33">
        <f>Inventory[[#This Row],[Total Price GBP]]*Inventory[[#This Row],[Quantity]]</f>
        <v>0</v>
      </c>
      <c r="W1093" s="33">
        <f>Inventory[[#This Row],[Total Cost GBP]]/EURtoGBP</f>
        <v>0</v>
      </c>
      <c r="X1093" s="33">
        <f>Inventory[[#This Row],[Total Cost GBP]]/USDtoGBP</f>
        <v>0</v>
      </c>
      <c r="Y1093" s="33">
        <f>Inventory[[#This Row],[Total Cost GBP]]/CADtoGBP</f>
        <v>0</v>
      </c>
      <c r="Z1093" s="33">
        <f>Inventory[[#This Row],[Total Cost GBP]]*AUDtoGBP</f>
        <v>0</v>
      </c>
      <c r="AA1093" s="33"/>
      <c r="AB1093" s="33"/>
    </row>
    <row r="1094" spans="1:28" x14ac:dyDescent="0.25">
      <c r="A1094" t="s">
        <v>2635</v>
      </c>
      <c r="C1094" t="s">
        <v>114</v>
      </c>
      <c r="D1094" t="s">
        <v>2636</v>
      </c>
      <c r="E1094">
        <v>0</v>
      </c>
      <c r="F1094" t="s">
        <v>116</v>
      </c>
      <c r="G1094" t="s">
        <v>1309</v>
      </c>
      <c r="H1094">
        <v>2.644266457737646</v>
      </c>
      <c r="I1094" t="str">
        <f>IF(Inventory[[#This Row],[METAL]] = "925 Silver",  "7113.11.00"," 7113.19.00")</f>
        <v>7113.11.00</v>
      </c>
      <c r="J1094" t="str">
        <f>IF(Inventory[[#This Row],[METAL]]= "925 Silver", "7113.11.10.00"," 7113.19.10.00")</f>
        <v>7113.11.10.00</v>
      </c>
      <c r="K1094" t="str">
        <f>IF(Inventory[[#This Row],[METAL]] = "925 Silver",  "7113.11.00"," 7113.19.00")</f>
        <v>7113.11.00</v>
      </c>
      <c r="L1094" s="106" t="str">
        <f>PROPER(Inventory[[#This Row],[METAL]] &amp; " " &amp; Inventory[[#This Row],[Item Type]])</f>
        <v>925 Silver Earrings</v>
      </c>
      <c r="M1094" s="106" t="str">
        <f>IFERROR(VLOOKUP(Inventory[[#This Row],[Short Description]],Map!$G$12:$H$32,2,FALSE), IF(F1093 = "925 Silver", "7113.11.10.00", "7113.19.29.00"))</f>
        <v>7113.11.10.00</v>
      </c>
      <c r="N1094" s="106" t="str">
        <f>Inventory[[#This Row],[ASIN]] &amp; " " &amp; Inventory[[#This Row],[Short Description]]</f>
        <v xml:space="preserve"> Tear Stud Earrings with Swarovski 4 pin crown - White/Crystal</v>
      </c>
      <c r="O1094" s="33">
        <f>Inventory[[#This Row],[Total Price GBP]]/ EURtoGBP</f>
        <v>3.0015567675647112</v>
      </c>
      <c r="P1094" s="33">
        <f>Inventory[[#This Row],[Total Price GBP]]/USDtoGBP</f>
        <v>3.6248500071114007</v>
      </c>
      <c r="Q1094" s="33">
        <f>Inventory[[#This Row],[Total Price GBP]]/ CADtoGBP</f>
        <v>4.6400163853591803</v>
      </c>
      <c r="R1094" s="33">
        <f>Inventory[[#This Row],[Total Price GBP]]/AUDtoGBP</f>
        <v>4.7493829616668686</v>
      </c>
      <c r="S1094" s="33">
        <f>IFERROR(VLOOKUP(Inventory[[#This Row],[Assigned Item SKU]],skuQuantity[#All],2,FALSE),0)</f>
        <v>0</v>
      </c>
      <c r="T1094" s="33" t="str">
        <f>PROPER(Inventory[[#This Row],[METAL]] &amp; " " &amp; Inventory[[#This Row],[Item Type]])</f>
        <v>925 Silver Earrings</v>
      </c>
      <c r="U1094" s="33">
        <f>Inventory[[#This Row],[Quantity]]*Inventory[[#This Row],[Weight (g)]]</f>
        <v>0</v>
      </c>
      <c r="V1094" s="33">
        <f>Inventory[[#This Row],[Total Price GBP]]*Inventory[[#This Row],[Quantity]]</f>
        <v>0</v>
      </c>
      <c r="W1094" s="33">
        <f>Inventory[[#This Row],[Total Cost GBP]]/EURtoGBP</f>
        <v>0</v>
      </c>
      <c r="X1094" s="33">
        <f>Inventory[[#This Row],[Total Cost GBP]]/USDtoGBP</f>
        <v>0</v>
      </c>
      <c r="Y1094" s="33">
        <f>Inventory[[#This Row],[Total Cost GBP]]/CADtoGBP</f>
        <v>0</v>
      </c>
      <c r="Z1094" s="33">
        <f>Inventory[[#This Row],[Total Cost GBP]]*AUDtoGBP</f>
        <v>0</v>
      </c>
      <c r="AA1094" s="33"/>
      <c r="AB1094" s="33"/>
    </row>
    <row r="1095" spans="1:28" x14ac:dyDescent="0.25">
      <c r="A1095" t="s">
        <v>2637</v>
      </c>
      <c r="C1095" t="s">
        <v>114</v>
      </c>
      <c r="D1095" t="s">
        <v>2638</v>
      </c>
      <c r="E1095">
        <v>0</v>
      </c>
      <c r="F1095" t="s">
        <v>116</v>
      </c>
      <c r="G1095" t="s">
        <v>1309</v>
      </c>
      <c r="H1095">
        <v>1.9952764011584307</v>
      </c>
      <c r="I1095" t="str">
        <f>IF(Inventory[[#This Row],[METAL]] = "925 Silver",  "7113.11.00"," 7113.19.00")</f>
        <v>7113.11.00</v>
      </c>
      <c r="J1095" t="str">
        <f>IF(Inventory[[#This Row],[METAL]]= "925 Silver", "7113.11.10.00"," 7113.19.10.00")</f>
        <v>7113.11.10.00</v>
      </c>
      <c r="K1095" t="str">
        <f>IF(Inventory[[#This Row],[METAL]] = "925 Silver",  "7113.11.00"," 7113.19.00")</f>
        <v>7113.11.00</v>
      </c>
      <c r="L1095" s="106" t="str">
        <f>PROPER(Inventory[[#This Row],[METAL]] &amp; " " &amp; Inventory[[#This Row],[Item Type]])</f>
        <v>925 Silver Earrings</v>
      </c>
      <c r="M1095" s="106" t="str">
        <f>IFERROR(VLOOKUP(Inventory[[#This Row],[Short Description]],Map!$G$12:$H$32,2,FALSE), IF(F1094 = "925 Silver", "7113.11.10.00", "7113.19.29.00"))</f>
        <v>7113.11.10.00</v>
      </c>
      <c r="N1095" s="106" t="str">
        <f>Inventory[[#This Row],[ASIN]] &amp; " " &amp; Inventory[[#This Row],[Short Description]]</f>
        <v xml:space="preserve"> Heart Stud Earrings with CZ 4 pin crown - White/Crystal</v>
      </c>
      <c r="O1095" s="33">
        <f>Inventory[[#This Row],[Total Price GBP]]/ EURtoGBP</f>
        <v>2.2648759044439117</v>
      </c>
      <c r="P1095" s="33">
        <f>Inventory[[#This Row],[Total Price GBP]]/USDtoGBP</f>
        <v>2.735192459808427</v>
      </c>
      <c r="Q1095" s="33">
        <f>Inventory[[#This Row],[Total Price GBP]]/ CADtoGBP</f>
        <v>3.5012035824167955</v>
      </c>
      <c r="R1095" s="33">
        <f>Inventory[[#This Row],[Total Price GBP]]/AUDtoGBP</f>
        <v>3.5837279997816487</v>
      </c>
      <c r="S1095" s="33">
        <f>IFERROR(VLOOKUP(Inventory[[#This Row],[Assigned Item SKU]],skuQuantity[#All],2,FALSE),0)</f>
        <v>0</v>
      </c>
      <c r="T1095" s="33" t="str">
        <f>PROPER(Inventory[[#This Row],[METAL]] &amp; " " &amp; Inventory[[#This Row],[Item Type]])</f>
        <v>925 Silver Earrings</v>
      </c>
      <c r="U1095" s="33">
        <f>Inventory[[#This Row],[Quantity]]*Inventory[[#This Row],[Weight (g)]]</f>
        <v>0</v>
      </c>
      <c r="V1095" s="33">
        <f>Inventory[[#This Row],[Total Price GBP]]*Inventory[[#This Row],[Quantity]]</f>
        <v>0</v>
      </c>
      <c r="W1095" s="33">
        <f>Inventory[[#This Row],[Total Cost GBP]]/EURtoGBP</f>
        <v>0</v>
      </c>
      <c r="X1095" s="33">
        <f>Inventory[[#This Row],[Total Cost GBP]]/USDtoGBP</f>
        <v>0</v>
      </c>
      <c r="Y1095" s="33">
        <f>Inventory[[#This Row],[Total Cost GBP]]/CADtoGBP</f>
        <v>0</v>
      </c>
      <c r="Z1095" s="33">
        <f>Inventory[[#This Row],[Total Cost GBP]]*AUDtoGBP</f>
        <v>0</v>
      </c>
      <c r="AA1095" s="33"/>
      <c r="AB1095" s="33"/>
    </row>
    <row r="1096" spans="1:28" x14ac:dyDescent="0.25">
      <c r="A1096" t="s">
        <v>2639</v>
      </c>
      <c r="C1096" t="s">
        <v>114</v>
      </c>
      <c r="D1096" t="s">
        <v>2640</v>
      </c>
      <c r="E1096">
        <v>0</v>
      </c>
      <c r="F1096" t="s">
        <v>116</v>
      </c>
      <c r="G1096" t="s">
        <v>1309</v>
      </c>
      <c r="H1096">
        <v>2.1575239153032348</v>
      </c>
      <c r="I1096" t="str">
        <f>IF(Inventory[[#This Row],[METAL]] = "925 Silver",  "7113.11.00"," 7113.19.00")</f>
        <v>7113.11.00</v>
      </c>
      <c r="J1096" t="str">
        <f>IF(Inventory[[#This Row],[METAL]]= "925 Silver", "7113.11.10.00"," 7113.19.10.00")</f>
        <v>7113.11.10.00</v>
      </c>
      <c r="K1096" t="str">
        <f>IF(Inventory[[#This Row],[METAL]] = "925 Silver",  "7113.11.00"," 7113.19.00")</f>
        <v>7113.11.00</v>
      </c>
      <c r="L1096" s="106" t="str">
        <f>PROPER(Inventory[[#This Row],[METAL]] &amp; " " &amp; Inventory[[#This Row],[Item Type]])</f>
        <v>925 Silver Earrings</v>
      </c>
      <c r="M1096" s="106" t="str">
        <f>IFERROR(VLOOKUP(Inventory[[#This Row],[Short Description]],Map!$G$12:$H$32,2,FALSE), IF(F1095 = "925 Silver", "7113.11.10.00", "7113.19.29.00"))</f>
        <v>7113.11.10.00</v>
      </c>
      <c r="N1096" s="106" t="str">
        <f>Inventory[[#This Row],[ASIN]] &amp; " " &amp; Inventory[[#This Row],[Short Description]]</f>
        <v xml:space="preserve"> Star Stud Earrings with CZ 4 pin crown - White/Crystal</v>
      </c>
      <c r="O1096" s="33">
        <f>Inventory[[#This Row],[Total Price GBP]]/ EURtoGBP</f>
        <v>2.4490461202241121</v>
      </c>
      <c r="P1096" s="33">
        <f>Inventory[[#This Row],[Total Price GBP]]/USDtoGBP</f>
        <v>2.9576068466341709</v>
      </c>
      <c r="Q1096" s="33">
        <f>Inventory[[#This Row],[Total Price GBP]]/ CADtoGBP</f>
        <v>3.785906783152392</v>
      </c>
      <c r="R1096" s="33">
        <f>Inventory[[#This Row],[Total Price GBP]]/AUDtoGBP</f>
        <v>3.8751417402529542</v>
      </c>
      <c r="S1096" s="33">
        <f>IFERROR(VLOOKUP(Inventory[[#This Row],[Assigned Item SKU]],skuQuantity[#All],2,FALSE),0)</f>
        <v>0</v>
      </c>
      <c r="T1096" s="33" t="str">
        <f>PROPER(Inventory[[#This Row],[METAL]] &amp; " " &amp; Inventory[[#This Row],[Item Type]])</f>
        <v>925 Silver Earrings</v>
      </c>
      <c r="U1096" s="33">
        <f>Inventory[[#This Row],[Quantity]]*Inventory[[#This Row],[Weight (g)]]</f>
        <v>0</v>
      </c>
      <c r="V1096" s="33">
        <f>Inventory[[#This Row],[Total Price GBP]]*Inventory[[#This Row],[Quantity]]</f>
        <v>0</v>
      </c>
      <c r="W1096" s="33">
        <f>Inventory[[#This Row],[Total Cost GBP]]/EURtoGBP</f>
        <v>0</v>
      </c>
      <c r="X1096" s="33">
        <f>Inventory[[#This Row],[Total Cost GBP]]/USDtoGBP</f>
        <v>0</v>
      </c>
      <c r="Y1096" s="33">
        <f>Inventory[[#This Row],[Total Cost GBP]]/CADtoGBP</f>
        <v>0</v>
      </c>
      <c r="Z1096" s="33">
        <f>Inventory[[#This Row],[Total Cost GBP]]*AUDtoGBP</f>
        <v>0</v>
      </c>
      <c r="AA1096" s="33"/>
      <c r="AB1096" s="33"/>
    </row>
    <row r="1097" spans="1:28" x14ac:dyDescent="0.25">
      <c r="A1097" t="s">
        <v>2641</v>
      </c>
      <c r="C1097" t="s">
        <v>114</v>
      </c>
      <c r="D1097" t="s">
        <v>2642</v>
      </c>
      <c r="E1097">
        <v>0</v>
      </c>
      <c r="F1097" t="s">
        <v>116</v>
      </c>
      <c r="G1097" t="s">
        <v>1309</v>
      </c>
      <c r="H1097">
        <v>2.5631427006652445</v>
      </c>
      <c r="I1097" t="str">
        <f>IF(Inventory[[#This Row],[METAL]] = "925 Silver",  "7113.11.00"," 7113.19.00")</f>
        <v>7113.11.00</v>
      </c>
      <c r="J1097" t="str">
        <f>IF(Inventory[[#This Row],[METAL]]= "925 Silver", "7113.11.10.00"," 7113.19.10.00")</f>
        <v>7113.11.10.00</v>
      </c>
      <c r="K1097" t="str">
        <f>IF(Inventory[[#This Row],[METAL]] = "925 Silver",  "7113.11.00"," 7113.19.00")</f>
        <v>7113.11.00</v>
      </c>
      <c r="L1097" s="106" t="str">
        <f>PROPER(Inventory[[#This Row],[METAL]] &amp; " " &amp; Inventory[[#This Row],[Item Type]])</f>
        <v>925 Silver Earrings</v>
      </c>
      <c r="M1097" s="106" t="str">
        <f>IFERROR(VLOOKUP(Inventory[[#This Row],[Short Description]],Map!$G$12:$H$32,2,FALSE), IF(F1096 = "925 Silver", "7113.11.10.00", "7113.19.29.00"))</f>
        <v>7113.11.10.00</v>
      </c>
      <c r="N1097" s="106" t="str">
        <f>Inventory[[#This Row],[ASIN]] &amp; " " &amp; Inventory[[#This Row],[Short Description]]</f>
        <v xml:space="preserve"> Oval Stud Earrings with CZ 4 pin crown - White/Crystal</v>
      </c>
      <c r="O1097" s="33">
        <f>Inventory[[#This Row],[Total Price GBP]]/ EURtoGBP</f>
        <v>2.9094716596746117</v>
      </c>
      <c r="P1097" s="33">
        <f>Inventory[[#This Row],[Total Price GBP]]/USDtoGBP</f>
        <v>3.5136428136985298</v>
      </c>
      <c r="Q1097" s="33">
        <f>Inventory[[#This Row],[Total Price GBP]]/ CADtoGBP</f>
        <v>4.4976647849913833</v>
      </c>
      <c r="R1097" s="33">
        <f>Inventory[[#This Row],[Total Price GBP]]/AUDtoGBP</f>
        <v>4.6036760914312174</v>
      </c>
      <c r="S1097" s="33">
        <f>IFERROR(VLOOKUP(Inventory[[#This Row],[Assigned Item SKU]],skuQuantity[#All],2,FALSE),0)</f>
        <v>0</v>
      </c>
      <c r="T1097" s="33" t="str">
        <f>PROPER(Inventory[[#This Row],[METAL]] &amp; " " &amp; Inventory[[#This Row],[Item Type]])</f>
        <v>925 Silver Earrings</v>
      </c>
      <c r="U1097" s="33">
        <f>Inventory[[#This Row],[Quantity]]*Inventory[[#This Row],[Weight (g)]]</f>
        <v>0</v>
      </c>
      <c r="V1097" s="33">
        <f>Inventory[[#This Row],[Total Price GBP]]*Inventory[[#This Row],[Quantity]]</f>
        <v>0</v>
      </c>
      <c r="W1097" s="33">
        <f>Inventory[[#This Row],[Total Cost GBP]]/EURtoGBP</f>
        <v>0</v>
      </c>
      <c r="X1097" s="33">
        <f>Inventory[[#This Row],[Total Cost GBP]]/USDtoGBP</f>
        <v>0</v>
      </c>
      <c r="Y1097" s="33">
        <f>Inventory[[#This Row],[Total Cost GBP]]/CADtoGBP</f>
        <v>0</v>
      </c>
      <c r="Z1097" s="33">
        <f>Inventory[[#This Row],[Total Cost GBP]]*AUDtoGBP</f>
        <v>0</v>
      </c>
      <c r="AA1097" s="33"/>
      <c r="AB1097" s="33"/>
    </row>
    <row r="1098" spans="1:28" x14ac:dyDescent="0.25">
      <c r="A1098" t="s">
        <v>2643</v>
      </c>
      <c r="C1098" t="s">
        <v>114</v>
      </c>
      <c r="D1098" t="s">
        <v>2644</v>
      </c>
      <c r="E1098">
        <v>0</v>
      </c>
      <c r="F1098" t="s">
        <v>116</v>
      </c>
      <c r="G1098" t="s">
        <v>1309</v>
      </c>
      <c r="H1098">
        <v>3.374380271389263</v>
      </c>
      <c r="I1098" t="str">
        <f>IF(Inventory[[#This Row],[METAL]] = "925 Silver",  "7113.11.00"," 7113.19.00")</f>
        <v>7113.11.00</v>
      </c>
      <c r="J1098" t="str">
        <f>IF(Inventory[[#This Row],[METAL]]= "925 Silver", "7113.11.10.00"," 7113.19.10.00")</f>
        <v>7113.11.10.00</v>
      </c>
      <c r="K1098" t="str">
        <f>IF(Inventory[[#This Row],[METAL]] = "925 Silver",  "7113.11.00"," 7113.19.00")</f>
        <v>7113.11.00</v>
      </c>
      <c r="L1098" s="106" t="str">
        <f>PROPER(Inventory[[#This Row],[METAL]] &amp; " " &amp; Inventory[[#This Row],[Item Type]])</f>
        <v>925 Silver Earrings</v>
      </c>
      <c r="M1098" s="106" t="str">
        <f>IFERROR(VLOOKUP(Inventory[[#This Row],[Short Description]],Map!$G$12:$H$32,2,FALSE), IF(F1097 = "925 Silver", "7113.11.10.00", "7113.19.29.00"))</f>
        <v>7113.11.10.00</v>
      </c>
      <c r="N1098" s="106" t="str">
        <f>Inventory[[#This Row],[ASIN]] &amp; " " &amp; Inventory[[#This Row],[Short Description]]</f>
        <v xml:space="preserve"> Baguette Stud Earrings with CZ 4 pin crown - White/Crystal</v>
      </c>
      <c r="O1098" s="33">
        <f>Inventory[[#This Row],[Total Price GBP]]/ EURtoGBP</f>
        <v>3.8303227385756107</v>
      </c>
      <c r="P1098" s="33">
        <f>Inventory[[#This Row],[Total Price GBP]]/USDtoGBP</f>
        <v>4.6257147478272458</v>
      </c>
      <c r="Q1098" s="33">
        <f>Inventory[[#This Row],[Total Price GBP]]/ CADtoGBP</f>
        <v>5.9211807886693633</v>
      </c>
      <c r="R1098" s="33">
        <f>Inventory[[#This Row],[Total Price GBP]]/AUDtoGBP</f>
        <v>6.060744793787741</v>
      </c>
      <c r="S1098" s="33">
        <f>IFERROR(VLOOKUP(Inventory[[#This Row],[Assigned Item SKU]],skuQuantity[#All],2,FALSE),0)</f>
        <v>0</v>
      </c>
      <c r="T1098" s="33" t="str">
        <f>PROPER(Inventory[[#This Row],[METAL]] &amp; " " &amp; Inventory[[#This Row],[Item Type]])</f>
        <v>925 Silver Earrings</v>
      </c>
      <c r="U1098" s="33">
        <f>Inventory[[#This Row],[Quantity]]*Inventory[[#This Row],[Weight (g)]]</f>
        <v>0</v>
      </c>
      <c r="V1098" s="33">
        <f>Inventory[[#This Row],[Total Price GBP]]*Inventory[[#This Row],[Quantity]]</f>
        <v>0</v>
      </c>
      <c r="W1098" s="33">
        <f>Inventory[[#This Row],[Total Cost GBP]]/EURtoGBP</f>
        <v>0</v>
      </c>
      <c r="X1098" s="33">
        <f>Inventory[[#This Row],[Total Cost GBP]]/USDtoGBP</f>
        <v>0</v>
      </c>
      <c r="Y1098" s="33">
        <f>Inventory[[#This Row],[Total Cost GBP]]/CADtoGBP</f>
        <v>0</v>
      </c>
      <c r="Z1098" s="33">
        <f>Inventory[[#This Row],[Total Cost GBP]]*AUDtoGBP</f>
        <v>0</v>
      </c>
      <c r="AA1098" s="33"/>
      <c r="AB1098" s="33"/>
    </row>
    <row r="1099" spans="1:28" x14ac:dyDescent="0.25">
      <c r="A1099" t="s">
        <v>2645</v>
      </c>
      <c r="C1099" t="s">
        <v>114</v>
      </c>
      <c r="D1099" t="s">
        <v>2646</v>
      </c>
      <c r="E1099">
        <v>0</v>
      </c>
      <c r="F1099" t="s">
        <v>116</v>
      </c>
      <c r="G1099" t="s">
        <v>1309</v>
      </c>
      <c r="H1099">
        <v>3.6988752996788721</v>
      </c>
      <c r="I1099" t="str">
        <f>IF(Inventory[[#This Row],[METAL]] = "925 Silver",  "7113.11.00"," 7113.19.00")</f>
        <v>7113.11.00</v>
      </c>
      <c r="J1099" t="str">
        <f>IF(Inventory[[#This Row],[METAL]]= "925 Silver", "7113.11.10.00"," 7113.19.10.00")</f>
        <v>7113.11.10.00</v>
      </c>
      <c r="K1099" t="str">
        <f>IF(Inventory[[#This Row],[METAL]] = "925 Silver",  "7113.11.00"," 7113.19.00")</f>
        <v>7113.11.00</v>
      </c>
      <c r="L1099" s="106" t="str">
        <f>PROPER(Inventory[[#This Row],[METAL]] &amp; " " &amp; Inventory[[#This Row],[Item Type]])</f>
        <v>925 Silver Earrings</v>
      </c>
      <c r="M1099" s="106" t="str">
        <f>IFERROR(VLOOKUP(Inventory[[#This Row],[Short Description]],Map!$G$12:$H$32,2,FALSE), IF(F1098 = "925 Silver", "7113.11.10.00", "7113.19.29.00"))</f>
        <v>7113.11.10.00</v>
      </c>
      <c r="N1099" s="106" t="str">
        <f>Inventory[[#This Row],[ASIN]] &amp; " " &amp; Inventory[[#This Row],[Short Description]]</f>
        <v xml:space="preserve"> Birthstones drop earrings</v>
      </c>
      <c r="O1099" s="33">
        <f>Inventory[[#This Row],[Total Price GBP]]/ EURtoGBP</f>
        <v>4.1986631701360126</v>
      </c>
      <c r="P1099" s="33">
        <f>Inventory[[#This Row],[Total Price GBP]]/USDtoGBP</f>
        <v>5.0705435214787347</v>
      </c>
      <c r="Q1099" s="33">
        <f>Inventory[[#This Row],[Total Price GBP]]/ CADtoGBP</f>
        <v>6.4905871901405581</v>
      </c>
      <c r="R1099" s="33">
        <f>Inventory[[#This Row],[Total Price GBP]]/AUDtoGBP</f>
        <v>6.6435722747303538</v>
      </c>
      <c r="S1099" s="33">
        <f>IFERROR(VLOOKUP(Inventory[[#This Row],[Assigned Item SKU]],skuQuantity[#All],2,FALSE),0)</f>
        <v>0</v>
      </c>
      <c r="T1099" s="33" t="str">
        <f>PROPER(Inventory[[#This Row],[METAL]] &amp; " " &amp; Inventory[[#This Row],[Item Type]])</f>
        <v>925 Silver Earrings</v>
      </c>
      <c r="U1099" s="33">
        <f>Inventory[[#This Row],[Quantity]]*Inventory[[#This Row],[Weight (g)]]</f>
        <v>0</v>
      </c>
      <c r="V1099" s="33">
        <f>Inventory[[#This Row],[Total Price GBP]]*Inventory[[#This Row],[Quantity]]</f>
        <v>0</v>
      </c>
      <c r="W1099" s="33">
        <f>Inventory[[#This Row],[Total Cost GBP]]/EURtoGBP</f>
        <v>0</v>
      </c>
      <c r="X1099" s="33">
        <f>Inventory[[#This Row],[Total Cost GBP]]/USDtoGBP</f>
        <v>0</v>
      </c>
      <c r="Y1099" s="33">
        <f>Inventory[[#This Row],[Total Cost GBP]]/CADtoGBP</f>
        <v>0</v>
      </c>
      <c r="Z1099" s="33">
        <f>Inventory[[#This Row],[Total Cost GBP]]*AUDtoGBP</f>
        <v>0</v>
      </c>
      <c r="AA1099" s="33"/>
      <c r="AB1099" s="33"/>
    </row>
    <row r="1100" spans="1:28" x14ac:dyDescent="0.25">
      <c r="A1100" t="s">
        <v>2647</v>
      </c>
      <c r="C1100" t="s">
        <v>114</v>
      </c>
      <c r="E1100">
        <v>0</v>
      </c>
      <c r="F1100" t="s">
        <v>116</v>
      </c>
      <c r="G1100" t="s">
        <v>1309</v>
      </c>
      <c r="H1100">
        <v>3.6988752996788721</v>
      </c>
      <c r="I1100" t="str">
        <f>IF(Inventory[[#This Row],[METAL]] = "925 Silver",  "7113.11.00"," 7113.19.00")</f>
        <v>7113.11.00</v>
      </c>
      <c r="J1100" t="str">
        <f>IF(Inventory[[#This Row],[METAL]]= "925 Silver", "7113.11.10.00"," 7113.19.10.00")</f>
        <v>7113.11.10.00</v>
      </c>
      <c r="K1100" t="str">
        <f>IF(Inventory[[#This Row],[METAL]] = "925 Silver",  "7113.11.00"," 7113.19.00")</f>
        <v>7113.11.00</v>
      </c>
      <c r="L1100" s="106" t="str">
        <f>PROPER(Inventory[[#This Row],[METAL]] &amp; " " &amp; Inventory[[#This Row],[Item Type]])</f>
        <v>925 Silver Earrings</v>
      </c>
      <c r="M1100" s="106" t="str">
        <f>IFERROR(VLOOKUP(Inventory[[#This Row],[Short Description]],Map!$G$12:$H$32,2,FALSE), IF(F1099 = "925 Silver", "7113.11.10.00", "7113.19.29.00"))</f>
        <v>7113.11.10.00</v>
      </c>
      <c r="N1100" s="106" t="str">
        <f>Inventory[[#This Row],[ASIN]] &amp; " " &amp; Inventory[[#This Row],[Short Description]]</f>
        <v xml:space="preserve"> </v>
      </c>
      <c r="O1100" s="33">
        <f>Inventory[[#This Row],[Total Price GBP]]/ EURtoGBP</f>
        <v>4.1986631701360126</v>
      </c>
      <c r="P1100" s="33">
        <f>Inventory[[#This Row],[Total Price GBP]]/USDtoGBP</f>
        <v>5.0705435214787347</v>
      </c>
      <c r="Q1100" s="33">
        <f>Inventory[[#This Row],[Total Price GBP]]/ CADtoGBP</f>
        <v>6.4905871901405581</v>
      </c>
      <c r="R1100" s="33">
        <f>Inventory[[#This Row],[Total Price GBP]]/AUDtoGBP</f>
        <v>6.6435722747303538</v>
      </c>
      <c r="S1100" s="33">
        <f>IFERROR(VLOOKUP(Inventory[[#This Row],[Assigned Item SKU]],skuQuantity[#All],2,FALSE),0)</f>
        <v>0</v>
      </c>
      <c r="T1100" s="33" t="str">
        <f>PROPER(Inventory[[#This Row],[METAL]] &amp; " " &amp; Inventory[[#This Row],[Item Type]])</f>
        <v>925 Silver Earrings</v>
      </c>
      <c r="U1100" s="33">
        <f>Inventory[[#This Row],[Quantity]]*Inventory[[#This Row],[Weight (g)]]</f>
        <v>0</v>
      </c>
      <c r="V1100" s="33">
        <f>Inventory[[#This Row],[Total Price GBP]]*Inventory[[#This Row],[Quantity]]</f>
        <v>0</v>
      </c>
      <c r="W1100" s="33">
        <f>Inventory[[#This Row],[Total Cost GBP]]/EURtoGBP</f>
        <v>0</v>
      </c>
      <c r="X1100" s="33">
        <f>Inventory[[#This Row],[Total Cost GBP]]/USDtoGBP</f>
        <v>0</v>
      </c>
      <c r="Y1100" s="33">
        <f>Inventory[[#This Row],[Total Cost GBP]]/CADtoGBP</f>
        <v>0</v>
      </c>
      <c r="Z1100" s="33">
        <f>Inventory[[#This Row],[Total Cost GBP]]*AUDtoGBP</f>
        <v>0</v>
      </c>
      <c r="AA1100" s="33"/>
      <c r="AB1100" s="33"/>
    </row>
    <row r="1101" spans="1:28" x14ac:dyDescent="0.25">
      <c r="A1101" t="s">
        <v>2648</v>
      </c>
      <c r="C1101" t="s">
        <v>114</v>
      </c>
      <c r="E1101">
        <v>0</v>
      </c>
      <c r="F1101" t="s">
        <v>116</v>
      </c>
      <c r="G1101" t="s">
        <v>1309</v>
      </c>
      <c r="H1101">
        <v>3.6988752996788721</v>
      </c>
      <c r="I1101" t="str">
        <f>IF(Inventory[[#This Row],[METAL]] = "925 Silver",  "7113.11.00"," 7113.19.00")</f>
        <v>7113.11.00</v>
      </c>
      <c r="J1101" t="str">
        <f>IF(Inventory[[#This Row],[METAL]]= "925 Silver", "7113.11.10.00"," 7113.19.10.00")</f>
        <v>7113.11.10.00</v>
      </c>
      <c r="K1101" t="str">
        <f>IF(Inventory[[#This Row],[METAL]] = "925 Silver",  "7113.11.00"," 7113.19.00")</f>
        <v>7113.11.00</v>
      </c>
      <c r="L1101" s="106" t="str">
        <f>PROPER(Inventory[[#This Row],[METAL]] &amp; " " &amp; Inventory[[#This Row],[Item Type]])</f>
        <v>925 Silver Earrings</v>
      </c>
      <c r="M1101" s="106" t="str">
        <f>IFERROR(VLOOKUP(Inventory[[#This Row],[Short Description]],Map!$G$12:$H$32,2,FALSE), IF(F1100 = "925 Silver", "7113.11.10.00", "7113.19.29.00"))</f>
        <v>7113.11.10.00</v>
      </c>
      <c r="N1101" s="106" t="str">
        <f>Inventory[[#This Row],[ASIN]] &amp; " " &amp; Inventory[[#This Row],[Short Description]]</f>
        <v xml:space="preserve"> </v>
      </c>
      <c r="O1101" s="33">
        <f>Inventory[[#This Row],[Total Price GBP]]/ EURtoGBP</f>
        <v>4.1986631701360126</v>
      </c>
      <c r="P1101" s="33">
        <f>Inventory[[#This Row],[Total Price GBP]]/USDtoGBP</f>
        <v>5.0705435214787347</v>
      </c>
      <c r="Q1101" s="33">
        <f>Inventory[[#This Row],[Total Price GBP]]/ CADtoGBP</f>
        <v>6.4905871901405581</v>
      </c>
      <c r="R1101" s="33">
        <f>Inventory[[#This Row],[Total Price GBP]]/AUDtoGBP</f>
        <v>6.6435722747303538</v>
      </c>
      <c r="S1101" s="33">
        <f>IFERROR(VLOOKUP(Inventory[[#This Row],[Assigned Item SKU]],skuQuantity[#All],2,FALSE),0)</f>
        <v>0</v>
      </c>
      <c r="T1101" s="33" t="str">
        <f>PROPER(Inventory[[#This Row],[METAL]] &amp; " " &amp; Inventory[[#This Row],[Item Type]])</f>
        <v>925 Silver Earrings</v>
      </c>
      <c r="U1101" s="33">
        <f>Inventory[[#This Row],[Quantity]]*Inventory[[#This Row],[Weight (g)]]</f>
        <v>0</v>
      </c>
      <c r="V1101" s="33">
        <f>Inventory[[#This Row],[Total Price GBP]]*Inventory[[#This Row],[Quantity]]</f>
        <v>0</v>
      </c>
      <c r="W1101" s="33">
        <f>Inventory[[#This Row],[Total Cost GBP]]/EURtoGBP</f>
        <v>0</v>
      </c>
      <c r="X1101" s="33">
        <f>Inventory[[#This Row],[Total Cost GBP]]/USDtoGBP</f>
        <v>0</v>
      </c>
      <c r="Y1101" s="33">
        <f>Inventory[[#This Row],[Total Cost GBP]]/CADtoGBP</f>
        <v>0</v>
      </c>
      <c r="Z1101" s="33">
        <f>Inventory[[#This Row],[Total Cost GBP]]*AUDtoGBP</f>
        <v>0</v>
      </c>
      <c r="AA1101" s="33"/>
      <c r="AB1101" s="33"/>
    </row>
    <row r="1102" spans="1:28" x14ac:dyDescent="0.25">
      <c r="A1102" t="s">
        <v>2649</v>
      </c>
      <c r="C1102" t="s">
        <v>114</v>
      </c>
      <c r="E1102">
        <v>0</v>
      </c>
      <c r="F1102" t="s">
        <v>116</v>
      </c>
      <c r="G1102" t="s">
        <v>1309</v>
      </c>
      <c r="H1102">
        <v>3.6988752996788721</v>
      </c>
      <c r="I1102" t="str">
        <f>IF(Inventory[[#This Row],[METAL]] = "925 Silver",  "7113.11.00"," 7113.19.00")</f>
        <v>7113.11.00</v>
      </c>
      <c r="J1102" t="str">
        <f>IF(Inventory[[#This Row],[METAL]]= "925 Silver", "7113.11.10.00"," 7113.19.10.00")</f>
        <v>7113.11.10.00</v>
      </c>
      <c r="K1102" t="str">
        <f>IF(Inventory[[#This Row],[METAL]] = "925 Silver",  "7113.11.00"," 7113.19.00")</f>
        <v>7113.11.00</v>
      </c>
      <c r="L1102" s="106" t="str">
        <f>PROPER(Inventory[[#This Row],[METAL]] &amp; " " &amp; Inventory[[#This Row],[Item Type]])</f>
        <v>925 Silver Earrings</v>
      </c>
      <c r="M1102" s="106" t="str">
        <f>IFERROR(VLOOKUP(Inventory[[#This Row],[Short Description]],Map!$G$12:$H$32,2,FALSE), IF(F1101 = "925 Silver", "7113.11.10.00", "7113.19.29.00"))</f>
        <v>7113.11.10.00</v>
      </c>
      <c r="N1102" s="106" t="str">
        <f>Inventory[[#This Row],[ASIN]] &amp; " " &amp; Inventory[[#This Row],[Short Description]]</f>
        <v xml:space="preserve"> </v>
      </c>
      <c r="O1102" s="33">
        <f>Inventory[[#This Row],[Total Price GBP]]/ EURtoGBP</f>
        <v>4.1986631701360126</v>
      </c>
      <c r="P1102" s="33">
        <f>Inventory[[#This Row],[Total Price GBP]]/USDtoGBP</f>
        <v>5.0705435214787347</v>
      </c>
      <c r="Q1102" s="33">
        <f>Inventory[[#This Row],[Total Price GBP]]/ CADtoGBP</f>
        <v>6.4905871901405581</v>
      </c>
      <c r="R1102" s="33">
        <f>Inventory[[#This Row],[Total Price GBP]]/AUDtoGBP</f>
        <v>6.6435722747303538</v>
      </c>
      <c r="S1102" s="33">
        <f>IFERROR(VLOOKUP(Inventory[[#This Row],[Assigned Item SKU]],skuQuantity[#All],2,FALSE),0)</f>
        <v>0</v>
      </c>
      <c r="T1102" s="33" t="str">
        <f>PROPER(Inventory[[#This Row],[METAL]] &amp; " " &amp; Inventory[[#This Row],[Item Type]])</f>
        <v>925 Silver Earrings</v>
      </c>
      <c r="U1102" s="33">
        <f>Inventory[[#This Row],[Quantity]]*Inventory[[#This Row],[Weight (g)]]</f>
        <v>0</v>
      </c>
      <c r="V1102" s="33">
        <f>Inventory[[#This Row],[Total Price GBP]]*Inventory[[#This Row],[Quantity]]</f>
        <v>0</v>
      </c>
      <c r="W1102" s="33">
        <f>Inventory[[#This Row],[Total Cost GBP]]/EURtoGBP</f>
        <v>0</v>
      </c>
      <c r="X1102" s="33">
        <f>Inventory[[#This Row],[Total Cost GBP]]/USDtoGBP</f>
        <v>0</v>
      </c>
      <c r="Y1102" s="33">
        <f>Inventory[[#This Row],[Total Cost GBP]]/CADtoGBP</f>
        <v>0</v>
      </c>
      <c r="Z1102" s="33">
        <f>Inventory[[#This Row],[Total Cost GBP]]*AUDtoGBP</f>
        <v>0</v>
      </c>
      <c r="AA1102" s="33"/>
      <c r="AB1102" s="33"/>
    </row>
    <row r="1103" spans="1:28" x14ac:dyDescent="0.25">
      <c r="A1103" t="s">
        <v>2650</v>
      </c>
      <c r="C1103" t="s">
        <v>114</v>
      </c>
      <c r="E1103">
        <v>0</v>
      </c>
      <c r="F1103" t="s">
        <v>116</v>
      </c>
      <c r="G1103" t="s">
        <v>1309</v>
      </c>
      <c r="H1103">
        <v>3.6988752996788721</v>
      </c>
      <c r="I1103" t="str">
        <f>IF(Inventory[[#This Row],[METAL]] = "925 Silver",  "7113.11.00"," 7113.19.00")</f>
        <v>7113.11.00</v>
      </c>
      <c r="J1103" t="str">
        <f>IF(Inventory[[#This Row],[METAL]]= "925 Silver", "7113.11.10.00"," 7113.19.10.00")</f>
        <v>7113.11.10.00</v>
      </c>
      <c r="K1103" t="str">
        <f>IF(Inventory[[#This Row],[METAL]] = "925 Silver",  "7113.11.00"," 7113.19.00")</f>
        <v>7113.11.00</v>
      </c>
      <c r="L1103" s="106" t="str">
        <f>PROPER(Inventory[[#This Row],[METAL]] &amp; " " &amp; Inventory[[#This Row],[Item Type]])</f>
        <v>925 Silver Earrings</v>
      </c>
      <c r="M1103" s="106" t="str">
        <f>IFERROR(VLOOKUP(Inventory[[#This Row],[Short Description]],Map!$G$12:$H$32,2,FALSE), IF(F1102 = "925 Silver", "7113.11.10.00", "7113.19.29.00"))</f>
        <v>7113.11.10.00</v>
      </c>
      <c r="N1103" s="106" t="str">
        <f>Inventory[[#This Row],[ASIN]] &amp; " " &amp; Inventory[[#This Row],[Short Description]]</f>
        <v xml:space="preserve"> </v>
      </c>
      <c r="O1103" s="33">
        <f>Inventory[[#This Row],[Total Price GBP]]/ EURtoGBP</f>
        <v>4.1986631701360126</v>
      </c>
      <c r="P1103" s="33">
        <f>Inventory[[#This Row],[Total Price GBP]]/USDtoGBP</f>
        <v>5.0705435214787347</v>
      </c>
      <c r="Q1103" s="33">
        <f>Inventory[[#This Row],[Total Price GBP]]/ CADtoGBP</f>
        <v>6.4905871901405581</v>
      </c>
      <c r="R1103" s="33">
        <f>Inventory[[#This Row],[Total Price GBP]]/AUDtoGBP</f>
        <v>6.6435722747303538</v>
      </c>
      <c r="S1103" s="33">
        <f>IFERROR(VLOOKUP(Inventory[[#This Row],[Assigned Item SKU]],skuQuantity[#All],2,FALSE),0)</f>
        <v>0</v>
      </c>
      <c r="T1103" s="33" t="str">
        <f>PROPER(Inventory[[#This Row],[METAL]] &amp; " " &amp; Inventory[[#This Row],[Item Type]])</f>
        <v>925 Silver Earrings</v>
      </c>
      <c r="U1103" s="33">
        <f>Inventory[[#This Row],[Quantity]]*Inventory[[#This Row],[Weight (g)]]</f>
        <v>0</v>
      </c>
      <c r="V1103" s="33">
        <f>Inventory[[#This Row],[Total Price GBP]]*Inventory[[#This Row],[Quantity]]</f>
        <v>0</v>
      </c>
      <c r="W1103" s="33">
        <f>Inventory[[#This Row],[Total Cost GBP]]/EURtoGBP</f>
        <v>0</v>
      </c>
      <c r="X1103" s="33">
        <f>Inventory[[#This Row],[Total Cost GBP]]/USDtoGBP</f>
        <v>0</v>
      </c>
      <c r="Y1103" s="33">
        <f>Inventory[[#This Row],[Total Cost GBP]]/CADtoGBP</f>
        <v>0</v>
      </c>
      <c r="Z1103" s="33">
        <f>Inventory[[#This Row],[Total Cost GBP]]*AUDtoGBP</f>
        <v>0</v>
      </c>
      <c r="AA1103" s="33"/>
      <c r="AB1103" s="33"/>
    </row>
    <row r="1104" spans="1:28" x14ac:dyDescent="0.25">
      <c r="A1104" t="s">
        <v>2651</v>
      </c>
      <c r="C1104" t="s">
        <v>114</v>
      </c>
      <c r="E1104">
        <v>0</v>
      </c>
      <c r="F1104" t="s">
        <v>116</v>
      </c>
      <c r="G1104" t="s">
        <v>1309</v>
      </c>
      <c r="H1104">
        <v>3.6988752996788721</v>
      </c>
      <c r="I1104" t="str">
        <f>IF(Inventory[[#This Row],[METAL]] = "925 Silver",  "7113.11.00"," 7113.19.00")</f>
        <v>7113.11.00</v>
      </c>
      <c r="J1104" t="str">
        <f>IF(Inventory[[#This Row],[METAL]]= "925 Silver", "7113.11.10.00"," 7113.19.10.00")</f>
        <v>7113.11.10.00</v>
      </c>
      <c r="K1104" t="str">
        <f>IF(Inventory[[#This Row],[METAL]] = "925 Silver",  "7113.11.00"," 7113.19.00")</f>
        <v>7113.11.00</v>
      </c>
      <c r="L1104" s="106" t="str">
        <f>PROPER(Inventory[[#This Row],[METAL]] &amp; " " &amp; Inventory[[#This Row],[Item Type]])</f>
        <v>925 Silver Earrings</v>
      </c>
      <c r="M1104" s="106" t="str">
        <f>IFERROR(VLOOKUP(Inventory[[#This Row],[Short Description]],Map!$G$12:$H$32,2,FALSE), IF(F1103 = "925 Silver", "7113.11.10.00", "7113.19.29.00"))</f>
        <v>7113.11.10.00</v>
      </c>
      <c r="N1104" s="106" t="str">
        <f>Inventory[[#This Row],[ASIN]] &amp; " " &amp; Inventory[[#This Row],[Short Description]]</f>
        <v xml:space="preserve"> </v>
      </c>
      <c r="O1104" s="33">
        <f>Inventory[[#This Row],[Total Price GBP]]/ EURtoGBP</f>
        <v>4.1986631701360126</v>
      </c>
      <c r="P1104" s="33">
        <f>Inventory[[#This Row],[Total Price GBP]]/USDtoGBP</f>
        <v>5.0705435214787347</v>
      </c>
      <c r="Q1104" s="33">
        <f>Inventory[[#This Row],[Total Price GBP]]/ CADtoGBP</f>
        <v>6.4905871901405581</v>
      </c>
      <c r="R1104" s="33">
        <f>Inventory[[#This Row],[Total Price GBP]]/AUDtoGBP</f>
        <v>6.6435722747303538</v>
      </c>
      <c r="S1104" s="33">
        <f>IFERROR(VLOOKUP(Inventory[[#This Row],[Assigned Item SKU]],skuQuantity[#All],2,FALSE),0)</f>
        <v>0</v>
      </c>
      <c r="T1104" s="33" t="str">
        <f>PROPER(Inventory[[#This Row],[METAL]] &amp; " " &amp; Inventory[[#This Row],[Item Type]])</f>
        <v>925 Silver Earrings</v>
      </c>
      <c r="U1104" s="33">
        <f>Inventory[[#This Row],[Quantity]]*Inventory[[#This Row],[Weight (g)]]</f>
        <v>0</v>
      </c>
      <c r="V1104" s="33">
        <f>Inventory[[#This Row],[Total Price GBP]]*Inventory[[#This Row],[Quantity]]</f>
        <v>0</v>
      </c>
      <c r="W1104" s="33">
        <f>Inventory[[#This Row],[Total Cost GBP]]/EURtoGBP</f>
        <v>0</v>
      </c>
      <c r="X1104" s="33">
        <f>Inventory[[#This Row],[Total Cost GBP]]/USDtoGBP</f>
        <v>0</v>
      </c>
      <c r="Y1104" s="33">
        <f>Inventory[[#This Row],[Total Cost GBP]]/CADtoGBP</f>
        <v>0</v>
      </c>
      <c r="Z1104" s="33">
        <f>Inventory[[#This Row],[Total Cost GBP]]*AUDtoGBP</f>
        <v>0</v>
      </c>
      <c r="AA1104" s="33"/>
      <c r="AB1104" s="33"/>
    </row>
    <row r="1105" spans="1:28" x14ac:dyDescent="0.25">
      <c r="A1105" t="s">
        <v>2652</v>
      </c>
      <c r="C1105" t="s">
        <v>114</v>
      </c>
      <c r="E1105">
        <v>0</v>
      </c>
      <c r="F1105" t="s">
        <v>116</v>
      </c>
      <c r="G1105" t="s">
        <v>1309</v>
      </c>
      <c r="H1105">
        <v>3.6988752996788721</v>
      </c>
      <c r="I1105" t="str">
        <f>IF(Inventory[[#This Row],[METAL]] = "925 Silver",  "7113.11.00"," 7113.19.00")</f>
        <v>7113.11.00</v>
      </c>
      <c r="J1105" t="str">
        <f>IF(Inventory[[#This Row],[METAL]]= "925 Silver", "7113.11.10.00"," 7113.19.10.00")</f>
        <v>7113.11.10.00</v>
      </c>
      <c r="K1105" t="str">
        <f>IF(Inventory[[#This Row],[METAL]] = "925 Silver",  "7113.11.00"," 7113.19.00")</f>
        <v>7113.11.00</v>
      </c>
      <c r="L1105" s="106" t="str">
        <f>PROPER(Inventory[[#This Row],[METAL]] &amp; " " &amp; Inventory[[#This Row],[Item Type]])</f>
        <v>925 Silver Earrings</v>
      </c>
      <c r="M1105" s="106" t="str">
        <f>IFERROR(VLOOKUP(Inventory[[#This Row],[Short Description]],Map!$G$12:$H$32,2,FALSE), IF(F1104 = "925 Silver", "7113.11.10.00", "7113.19.29.00"))</f>
        <v>7113.11.10.00</v>
      </c>
      <c r="N1105" s="106" t="str">
        <f>Inventory[[#This Row],[ASIN]] &amp; " " &amp; Inventory[[#This Row],[Short Description]]</f>
        <v xml:space="preserve"> </v>
      </c>
      <c r="O1105" s="33">
        <f>Inventory[[#This Row],[Total Price GBP]]/ EURtoGBP</f>
        <v>4.1986631701360126</v>
      </c>
      <c r="P1105" s="33">
        <f>Inventory[[#This Row],[Total Price GBP]]/USDtoGBP</f>
        <v>5.0705435214787347</v>
      </c>
      <c r="Q1105" s="33">
        <f>Inventory[[#This Row],[Total Price GBP]]/ CADtoGBP</f>
        <v>6.4905871901405581</v>
      </c>
      <c r="R1105" s="33">
        <f>Inventory[[#This Row],[Total Price GBP]]/AUDtoGBP</f>
        <v>6.6435722747303538</v>
      </c>
      <c r="S1105" s="33">
        <f>IFERROR(VLOOKUP(Inventory[[#This Row],[Assigned Item SKU]],skuQuantity[#All],2,FALSE),0)</f>
        <v>0</v>
      </c>
      <c r="T1105" s="33" t="str">
        <f>PROPER(Inventory[[#This Row],[METAL]] &amp; " " &amp; Inventory[[#This Row],[Item Type]])</f>
        <v>925 Silver Earrings</v>
      </c>
      <c r="U1105" s="33">
        <f>Inventory[[#This Row],[Quantity]]*Inventory[[#This Row],[Weight (g)]]</f>
        <v>0</v>
      </c>
      <c r="V1105" s="33">
        <f>Inventory[[#This Row],[Total Price GBP]]*Inventory[[#This Row],[Quantity]]</f>
        <v>0</v>
      </c>
      <c r="W1105" s="33">
        <f>Inventory[[#This Row],[Total Cost GBP]]/EURtoGBP</f>
        <v>0</v>
      </c>
      <c r="X1105" s="33">
        <f>Inventory[[#This Row],[Total Cost GBP]]/USDtoGBP</f>
        <v>0</v>
      </c>
      <c r="Y1105" s="33">
        <f>Inventory[[#This Row],[Total Cost GBP]]/CADtoGBP</f>
        <v>0</v>
      </c>
      <c r="Z1105" s="33">
        <f>Inventory[[#This Row],[Total Cost GBP]]*AUDtoGBP</f>
        <v>0</v>
      </c>
      <c r="AA1105" s="33"/>
      <c r="AB1105" s="33"/>
    </row>
    <row r="1106" spans="1:28" x14ac:dyDescent="0.25">
      <c r="A1106" t="s">
        <v>2653</v>
      </c>
      <c r="C1106" t="s">
        <v>114</v>
      </c>
      <c r="E1106">
        <v>0</v>
      </c>
      <c r="F1106" t="s">
        <v>116</v>
      </c>
      <c r="G1106" t="s">
        <v>1309</v>
      </c>
      <c r="H1106">
        <v>3.6988752996788721</v>
      </c>
      <c r="I1106" t="str">
        <f>IF(Inventory[[#This Row],[METAL]] = "925 Silver",  "7113.11.00"," 7113.19.00")</f>
        <v>7113.11.00</v>
      </c>
      <c r="J1106" t="str">
        <f>IF(Inventory[[#This Row],[METAL]]= "925 Silver", "7113.11.10.00"," 7113.19.10.00")</f>
        <v>7113.11.10.00</v>
      </c>
      <c r="K1106" t="str">
        <f>IF(Inventory[[#This Row],[METAL]] = "925 Silver",  "7113.11.00"," 7113.19.00")</f>
        <v>7113.11.00</v>
      </c>
      <c r="L1106" s="106" t="str">
        <f>PROPER(Inventory[[#This Row],[METAL]] &amp; " " &amp; Inventory[[#This Row],[Item Type]])</f>
        <v>925 Silver Earrings</v>
      </c>
      <c r="M1106" s="106" t="str">
        <f>IFERROR(VLOOKUP(Inventory[[#This Row],[Short Description]],Map!$G$12:$H$32,2,FALSE), IF(F1105 = "925 Silver", "7113.11.10.00", "7113.19.29.00"))</f>
        <v>7113.11.10.00</v>
      </c>
      <c r="N1106" s="106" t="str">
        <f>Inventory[[#This Row],[ASIN]] &amp; " " &amp; Inventory[[#This Row],[Short Description]]</f>
        <v xml:space="preserve"> </v>
      </c>
      <c r="O1106" s="33">
        <f>Inventory[[#This Row],[Total Price GBP]]/ EURtoGBP</f>
        <v>4.1986631701360126</v>
      </c>
      <c r="P1106" s="33">
        <f>Inventory[[#This Row],[Total Price GBP]]/USDtoGBP</f>
        <v>5.0705435214787347</v>
      </c>
      <c r="Q1106" s="33">
        <f>Inventory[[#This Row],[Total Price GBP]]/ CADtoGBP</f>
        <v>6.4905871901405581</v>
      </c>
      <c r="R1106" s="33">
        <f>Inventory[[#This Row],[Total Price GBP]]/AUDtoGBP</f>
        <v>6.6435722747303538</v>
      </c>
      <c r="S1106" s="33">
        <f>IFERROR(VLOOKUP(Inventory[[#This Row],[Assigned Item SKU]],skuQuantity[#All],2,FALSE),0)</f>
        <v>0</v>
      </c>
      <c r="T1106" s="33" t="str">
        <f>PROPER(Inventory[[#This Row],[METAL]] &amp; " " &amp; Inventory[[#This Row],[Item Type]])</f>
        <v>925 Silver Earrings</v>
      </c>
      <c r="U1106" s="33">
        <f>Inventory[[#This Row],[Quantity]]*Inventory[[#This Row],[Weight (g)]]</f>
        <v>0</v>
      </c>
      <c r="V1106" s="33">
        <f>Inventory[[#This Row],[Total Price GBP]]*Inventory[[#This Row],[Quantity]]</f>
        <v>0</v>
      </c>
      <c r="W1106" s="33">
        <f>Inventory[[#This Row],[Total Cost GBP]]/EURtoGBP</f>
        <v>0</v>
      </c>
      <c r="X1106" s="33">
        <f>Inventory[[#This Row],[Total Cost GBP]]/USDtoGBP</f>
        <v>0</v>
      </c>
      <c r="Y1106" s="33">
        <f>Inventory[[#This Row],[Total Cost GBP]]/CADtoGBP</f>
        <v>0</v>
      </c>
      <c r="Z1106" s="33">
        <f>Inventory[[#This Row],[Total Cost GBP]]*AUDtoGBP</f>
        <v>0</v>
      </c>
      <c r="AA1106" s="33"/>
      <c r="AB1106" s="33"/>
    </row>
    <row r="1107" spans="1:28" x14ac:dyDescent="0.25">
      <c r="A1107" t="s">
        <v>2654</v>
      </c>
      <c r="C1107" t="s">
        <v>114</v>
      </c>
      <c r="E1107">
        <v>0</v>
      </c>
      <c r="F1107" t="s">
        <v>116</v>
      </c>
      <c r="G1107" t="s">
        <v>1309</v>
      </c>
      <c r="H1107">
        <v>3.6988752996788721</v>
      </c>
      <c r="I1107" t="str">
        <f>IF(Inventory[[#This Row],[METAL]] = "925 Silver",  "7113.11.00"," 7113.19.00")</f>
        <v>7113.11.00</v>
      </c>
      <c r="J1107" t="str">
        <f>IF(Inventory[[#This Row],[METAL]]= "925 Silver", "7113.11.10.00"," 7113.19.10.00")</f>
        <v>7113.11.10.00</v>
      </c>
      <c r="K1107" t="str">
        <f>IF(Inventory[[#This Row],[METAL]] = "925 Silver",  "7113.11.00"," 7113.19.00")</f>
        <v>7113.11.00</v>
      </c>
      <c r="L1107" s="106" t="str">
        <f>PROPER(Inventory[[#This Row],[METAL]] &amp; " " &amp; Inventory[[#This Row],[Item Type]])</f>
        <v>925 Silver Earrings</v>
      </c>
      <c r="M1107" s="106" t="str">
        <f>IFERROR(VLOOKUP(Inventory[[#This Row],[Short Description]],Map!$G$12:$H$32,2,FALSE), IF(F1106 = "925 Silver", "7113.11.10.00", "7113.19.29.00"))</f>
        <v>7113.11.10.00</v>
      </c>
      <c r="N1107" s="106" t="str">
        <f>Inventory[[#This Row],[ASIN]] &amp; " " &amp; Inventory[[#This Row],[Short Description]]</f>
        <v xml:space="preserve"> </v>
      </c>
      <c r="O1107" s="33">
        <f>Inventory[[#This Row],[Total Price GBP]]/ EURtoGBP</f>
        <v>4.1986631701360126</v>
      </c>
      <c r="P1107" s="33">
        <f>Inventory[[#This Row],[Total Price GBP]]/USDtoGBP</f>
        <v>5.0705435214787347</v>
      </c>
      <c r="Q1107" s="33">
        <f>Inventory[[#This Row],[Total Price GBP]]/ CADtoGBP</f>
        <v>6.4905871901405581</v>
      </c>
      <c r="R1107" s="33">
        <f>Inventory[[#This Row],[Total Price GBP]]/AUDtoGBP</f>
        <v>6.6435722747303538</v>
      </c>
      <c r="S1107" s="33">
        <f>IFERROR(VLOOKUP(Inventory[[#This Row],[Assigned Item SKU]],skuQuantity[#All],2,FALSE),0)</f>
        <v>0</v>
      </c>
      <c r="T1107" s="33" t="str">
        <f>PROPER(Inventory[[#This Row],[METAL]] &amp; " " &amp; Inventory[[#This Row],[Item Type]])</f>
        <v>925 Silver Earrings</v>
      </c>
      <c r="U1107" s="33">
        <f>Inventory[[#This Row],[Quantity]]*Inventory[[#This Row],[Weight (g)]]</f>
        <v>0</v>
      </c>
      <c r="V1107" s="33">
        <f>Inventory[[#This Row],[Total Price GBP]]*Inventory[[#This Row],[Quantity]]</f>
        <v>0</v>
      </c>
      <c r="W1107" s="33">
        <f>Inventory[[#This Row],[Total Cost GBP]]/EURtoGBP</f>
        <v>0</v>
      </c>
      <c r="X1107" s="33">
        <f>Inventory[[#This Row],[Total Cost GBP]]/USDtoGBP</f>
        <v>0</v>
      </c>
      <c r="Y1107" s="33">
        <f>Inventory[[#This Row],[Total Cost GBP]]/CADtoGBP</f>
        <v>0</v>
      </c>
      <c r="Z1107" s="33">
        <f>Inventory[[#This Row],[Total Cost GBP]]*AUDtoGBP</f>
        <v>0</v>
      </c>
      <c r="AA1107" s="33"/>
      <c r="AB1107" s="33"/>
    </row>
    <row r="1108" spans="1:28" x14ac:dyDescent="0.25">
      <c r="A1108" t="s">
        <v>2655</v>
      </c>
      <c r="C1108" t="s">
        <v>114</v>
      </c>
      <c r="E1108">
        <v>0</v>
      </c>
      <c r="F1108" t="s">
        <v>116</v>
      </c>
      <c r="G1108" t="s">
        <v>1309</v>
      </c>
      <c r="H1108">
        <v>3.6988752996788721</v>
      </c>
      <c r="I1108" t="str">
        <f>IF(Inventory[[#This Row],[METAL]] = "925 Silver",  "7113.11.00"," 7113.19.00")</f>
        <v>7113.11.00</v>
      </c>
      <c r="J1108" t="str">
        <f>IF(Inventory[[#This Row],[METAL]]= "925 Silver", "7113.11.10.00"," 7113.19.10.00")</f>
        <v>7113.11.10.00</v>
      </c>
      <c r="K1108" t="str">
        <f>IF(Inventory[[#This Row],[METAL]] = "925 Silver",  "7113.11.00"," 7113.19.00")</f>
        <v>7113.11.00</v>
      </c>
      <c r="L1108" s="106" t="str">
        <f>PROPER(Inventory[[#This Row],[METAL]] &amp; " " &amp; Inventory[[#This Row],[Item Type]])</f>
        <v>925 Silver Earrings</v>
      </c>
      <c r="M1108" s="106" t="str">
        <f>IFERROR(VLOOKUP(Inventory[[#This Row],[Short Description]],Map!$G$12:$H$32,2,FALSE), IF(F1107 = "925 Silver", "7113.11.10.00", "7113.19.29.00"))</f>
        <v>7113.11.10.00</v>
      </c>
      <c r="N1108" s="106" t="str">
        <f>Inventory[[#This Row],[ASIN]] &amp; " " &amp; Inventory[[#This Row],[Short Description]]</f>
        <v xml:space="preserve"> </v>
      </c>
      <c r="O1108" s="33">
        <f>Inventory[[#This Row],[Total Price GBP]]/ EURtoGBP</f>
        <v>4.1986631701360126</v>
      </c>
      <c r="P1108" s="33">
        <f>Inventory[[#This Row],[Total Price GBP]]/USDtoGBP</f>
        <v>5.0705435214787347</v>
      </c>
      <c r="Q1108" s="33">
        <f>Inventory[[#This Row],[Total Price GBP]]/ CADtoGBP</f>
        <v>6.4905871901405581</v>
      </c>
      <c r="R1108" s="33">
        <f>Inventory[[#This Row],[Total Price GBP]]/AUDtoGBP</f>
        <v>6.6435722747303538</v>
      </c>
      <c r="S1108" s="33">
        <f>IFERROR(VLOOKUP(Inventory[[#This Row],[Assigned Item SKU]],skuQuantity[#All],2,FALSE),0)</f>
        <v>0</v>
      </c>
      <c r="T1108" s="33" t="str">
        <f>PROPER(Inventory[[#This Row],[METAL]] &amp; " " &amp; Inventory[[#This Row],[Item Type]])</f>
        <v>925 Silver Earrings</v>
      </c>
      <c r="U1108" s="33">
        <f>Inventory[[#This Row],[Quantity]]*Inventory[[#This Row],[Weight (g)]]</f>
        <v>0</v>
      </c>
      <c r="V1108" s="33">
        <f>Inventory[[#This Row],[Total Price GBP]]*Inventory[[#This Row],[Quantity]]</f>
        <v>0</v>
      </c>
      <c r="W1108" s="33">
        <f>Inventory[[#This Row],[Total Cost GBP]]/EURtoGBP</f>
        <v>0</v>
      </c>
      <c r="X1108" s="33">
        <f>Inventory[[#This Row],[Total Cost GBP]]/USDtoGBP</f>
        <v>0</v>
      </c>
      <c r="Y1108" s="33">
        <f>Inventory[[#This Row],[Total Cost GBP]]/CADtoGBP</f>
        <v>0</v>
      </c>
      <c r="Z1108" s="33">
        <f>Inventory[[#This Row],[Total Cost GBP]]*AUDtoGBP</f>
        <v>0</v>
      </c>
      <c r="AA1108" s="33"/>
      <c r="AB1108" s="33"/>
    </row>
    <row r="1109" spans="1:28" x14ac:dyDescent="0.25">
      <c r="A1109" t="s">
        <v>2656</v>
      </c>
      <c r="C1109" t="s">
        <v>114</v>
      </c>
      <c r="E1109">
        <v>0</v>
      </c>
      <c r="F1109" t="s">
        <v>116</v>
      </c>
      <c r="G1109" t="s">
        <v>1309</v>
      </c>
      <c r="H1109">
        <v>3.6988752996788721</v>
      </c>
      <c r="I1109" t="str">
        <f>IF(Inventory[[#This Row],[METAL]] = "925 Silver",  "7113.11.00"," 7113.19.00")</f>
        <v>7113.11.00</v>
      </c>
      <c r="J1109" t="str">
        <f>IF(Inventory[[#This Row],[METAL]]= "925 Silver", "7113.11.10.00"," 7113.19.10.00")</f>
        <v>7113.11.10.00</v>
      </c>
      <c r="K1109" t="str">
        <f>IF(Inventory[[#This Row],[METAL]] = "925 Silver",  "7113.11.00"," 7113.19.00")</f>
        <v>7113.11.00</v>
      </c>
      <c r="L1109" s="106" t="str">
        <f>PROPER(Inventory[[#This Row],[METAL]] &amp; " " &amp; Inventory[[#This Row],[Item Type]])</f>
        <v>925 Silver Earrings</v>
      </c>
      <c r="M1109" s="106" t="str">
        <f>IFERROR(VLOOKUP(Inventory[[#This Row],[Short Description]],Map!$G$12:$H$32,2,FALSE), IF(F1108 = "925 Silver", "7113.11.10.00", "7113.19.29.00"))</f>
        <v>7113.11.10.00</v>
      </c>
      <c r="N1109" s="106" t="str">
        <f>Inventory[[#This Row],[ASIN]] &amp; " " &amp; Inventory[[#This Row],[Short Description]]</f>
        <v xml:space="preserve"> </v>
      </c>
      <c r="O1109" s="33">
        <f>Inventory[[#This Row],[Total Price GBP]]/ EURtoGBP</f>
        <v>4.1986631701360126</v>
      </c>
      <c r="P1109" s="33">
        <f>Inventory[[#This Row],[Total Price GBP]]/USDtoGBP</f>
        <v>5.0705435214787347</v>
      </c>
      <c r="Q1109" s="33">
        <f>Inventory[[#This Row],[Total Price GBP]]/ CADtoGBP</f>
        <v>6.4905871901405581</v>
      </c>
      <c r="R1109" s="33">
        <f>Inventory[[#This Row],[Total Price GBP]]/AUDtoGBP</f>
        <v>6.6435722747303538</v>
      </c>
      <c r="S1109" s="33">
        <f>IFERROR(VLOOKUP(Inventory[[#This Row],[Assigned Item SKU]],skuQuantity[#All],2,FALSE),0)</f>
        <v>0</v>
      </c>
      <c r="T1109" s="33" t="str">
        <f>PROPER(Inventory[[#This Row],[METAL]] &amp; " " &amp; Inventory[[#This Row],[Item Type]])</f>
        <v>925 Silver Earrings</v>
      </c>
      <c r="U1109" s="33">
        <f>Inventory[[#This Row],[Quantity]]*Inventory[[#This Row],[Weight (g)]]</f>
        <v>0</v>
      </c>
      <c r="V1109" s="33">
        <f>Inventory[[#This Row],[Total Price GBP]]*Inventory[[#This Row],[Quantity]]</f>
        <v>0</v>
      </c>
      <c r="W1109" s="33">
        <f>Inventory[[#This Row],[Total Cost GBP]]/EURtoGBP</f>
        <v>0</v>
      </c>
      <c r="X1109" s="33">
        <f>Inventory[[#This Row],[Total Cost GBP]]/USDtoGBP</f>
        <v>0</v>
      </c>
      <c r="Y1109" s="33">
        <f>Inventory[[#This Row],[Total Cost GBP]]/CADtoGBP</f>
        <v>0</v>
      </c>
      <c r="Z1109" s="33">
        <f>Inventory[[#This Row],[Total Cost GBP]]*AUDtoGBP</f>
        <v>0</v>
      </c>
      <c r="AA1109" s="33"/>
      <c r="AB1109" s="33"/>
    </row>
    <row r="1110" spans="1:28" x14ac:dyDescent="0.25">
      <c r="A1110" t="s">
        <v>2657</v>
      </c>
      <c r="C1110" t="s">
        <v>114</v>
      </c>
      <c r="E1110">
        <v>0</v>
      </c>
      <c r="F1110" t="s">
        <v>116</v>
      </c>
      <c r="G1110" t="s">
        <v>1309</v>
      </c>
      <c r="H1110">
        <v>3.6988752996788721</v>
      </c>
      <c r="I1110" t="str">
        <f>IF(Inventory[[#This Row],[METAL]] = "925 Silver",  "7113.11.00"," 7113.19.00")</f>
        <v>7113.11.00</v>
      </c>
      <c r="J1110" t="str">
        <f>IF(Inventory[[#This Row],[METAL]]= "925 Silver", "7113.11.10.00"," 7113.19.10.00")</f>
        <v>7113.11.10.00</v>
      </c>
      <c r="K1110" t="str">
        <f>IF(Inventory[[#This Row],[METAL]] = "925 Silver",  "7113.11.00"," 7113.19.00")</f>
        <v>7113.11.00</v>
      </c>
      <c r="L1110" s="106" t="str">
        <f>PROPER(Inventory[[#This Row],[METAL]] &amp; " " &amp; Inventory[[#This Row],[Item Type]])</f>
        <v>925 Silver Earrings</v>
      </c>
      <c r="M1110" s="106" t="str">
        <f>IFERROR(VLOOKUP(Inventory[[#This Row],[Short Description]],Map!$G$12:$H$32,2,FALSE), IF(F1109 = "925 Silver", "7113.11.10.00", "7113.19.29.00"))</f>
        <v>7113.11.10.00</v>
      </c>
      <c r="N1110" s="106" t="str">
        <f>Inventory[[#This Row],[ASIN]] &amp; " " &amp; Inventory[[#This Row],[Short Description]]</f>
        <v xml:space="preserve"> </v>
      </c>
      <c r="O1110" s="33">
        <f>Inventory[[#This Row],[Total Price GBP]]/ EURtoGBP</f>
        <v>4.1986631701360126</v>
      </c>
      <c r="P1110" s="33">
        <f>Inventory[[#This Row],[Total Price GBP]]/USDtoGBP</f>
        <v>5.0705435214787347</v>
      </c>
      <c r="Q1110" s="33">
        <f>Inventory[[#This Row],[Total Price GBP]]/ CADtoGBP</f>
        <v>6.4905871901405581</v>
      </c>
      <c r="R1110" s="33">
        <f>Inventory[[#This Row],[Total Price GBP]]/AUDtoGBP</f>
        <v>6.6435722747303538</v>
      </c>
      <c r="S1110" s="33">
        <f>IFERROR(VLOOKUP(Inventory[[#This Row],[Assigned Item SKU]],skuQuantity[#All],2,FALSE),0)</f>
        <v>0</v>
      </c>
      <c r="T1110" s="33" t="str">
        <f>PROPER(Inventory[[#This Row],[METAL]] &amp; " " &amp; Inventory[[#This Row],[Item Type]])</f>
        <v>925 Silver Earrings</v>
      </c>
      <c r="U1110" s="33">
        <f>Inventory[[#This Row],[Quantity]]*Inventory[[#This Row],[Weight (g)]]</f>
        <v>0</v>
      </c>
      <c r="V1110" s="33">
        <f>Inventory[[#This Row],[Total Price GBP]]*Inventory[[#This Row],[Quantity]]</f>
        <v>0</v>
      </c>
      <c r="W1110" s="33">
        <f>Inventory[[#This Row],[Total Cost GBP]]/EURtoGBP</f>
        <v>0</v>
      </c>
      <c r="X1110" s="33">
        <f>Inventory[[#This Row],[Total Cost GBP]]/USDtoGBP</f>
        <v>0</v>
      </c>
      <c r="Y1110" s="33">
        <f>Inventory[[#This Row],[Total Cost GBP]]/CADtoGBP</f>
        <v>0</v>
      </c>
      <c r="Z1110" s="33">
        <f>Inventory[[#This Row],[Total Cost GBP]]*AUDtoGBP</f>
        <v>0</v>
      </c>
      <c r="AA1110" s="33"/>
      <c r="AB1110" s="33"/>
    </row>
    <row r="1111" spans="1:28" x14ac:dyDescent="0.25">
      <c r="A1111" t="s">
        <v>3377</v>
      </c>
      <c r="C1111" t="s">
        <v>114</v>
      </c>
      <c r="D1111" t="s">
        <v>2658</v>
      </c>
      <c r="E1111">
        <v>0</v>
      </c>
      <c r="F1111" t="s">
        <v>116</v>
      </c>
      <c r="G1111" t="s">
        <v>3295</v>
      </c>
      <c r="H1111">
        <v>5.8486548620975212</v>
      </c>
      <c r="I1111" t="str">
        <f>IF(Inventory[[#This Row],[METAL]] = "925 Silver",  "7113.11.00"," 7113.19.00")</f>
        <v>7113.11.00</v>
      </c>
      <c r="J1111" t="str">
        <f>IF(Inventory[[#This Row],[METAL]]= "925 Silver", "7113.11.10.00"," 7113.19.10.00")</f>
        <v>7113.11.10.00</v>
      </c>
      <c r="K1111" t="str">
        <f>IF(Inventory[[#This Row],[METAL]] = "925 Silver",  "7113.11.00"," 7113.19.00")</f>
        <v>7113.11.00</v>
      </c>
      <c r="L1111" s="106" t="str">
        <f>PROPER(Inventory[[#This Row],[METAL]] &amp; " " &amp; Inventory[[#This Row],[Item Type]])</f>
        <v>925 Silver Chain With Pendants</v>
      </c>
      <c r="M1111" s="106" t="str">
        <f>IFERROR(VLOOKUP(Inventory[[#This Row],[Short Description]],Map!$G$12:$H$32,2,FALSE), IF(F1110 = "925 Silver", "7113.11.10.00", "7113.19.29.00"))</f>
        <v>7113.11.10.00</v>
      </c>
      <c r="N1111" s="106" t="str">
        <f>Inventory[[#This Row],[ASIN]] &amp; " " &amp; Inventory[[#This Row],[Short Description]]</f>
        <v xml:space="preserve"> Birthstones necklaces</v>
      </c>
      <c r="O1111" s="33">
        <f>Inventory[[#This Row],[Total Price GBP]]/ EURtoGBP</f>
        <v>6.6389185292236599</v>
      </c>
      <c r="P1111" s="33">
        <f>Inventory[[#This Row],[Total Price GBP]]/USDtoGBP</f>
        <v>8.017534146919834</v>
      </c>
      <c r="Q1111" s="33">
        <f>Inventory[[#This Row],[Total Price GBP]]/ CADtoGBP</f>
        <v>10.262904599887207</v>
      </c>
      <c r="R1111" s="33">
        <f>Inventory[[#This Row],[Total Price GBP]]/AUDtoGBP</f>
        <v>10.504804335975143</v>
      </c>
      <c r="S1111" s="33">
        <f>IFERROR(VLOOKUP(Inventory[[#This Row],[Assigned Item SKU]],skuQuantity[#All],2,FALSE),0)</f>
        <v>0</v>
      </c>
      <c r="T1111" s="33" t="str">
        <f>PROPER(Inventory[[#This Row],[METAL]] &amp; " " &amp; Inventory[[#This Row],[Item Type]])</f>
        <v>925 Silver Chain With Pendants</v>
      </c>
      <c r="U1111" s="33">
        <f>Inventory[[#This Row],[Quantity]]*Inventory[[#This Row],[Weight (g)]]</f>
        <v>0</v>
      </c>
      <c r="V1111" s="33">
        <f>Inventory[[#This Row],[Total Price GBP]]*Inventory[[#This Row],[Quantity]]</f>
        <v>0</v>
      </c>
      <c r="W1111" s="33">
        <f>Inventory[[#This Row],[Total Cost GBP]]/EURtoGBP</f>
        <v>0</v>
      </c>
      <c r="X1111" s="33">
        <f>Inventory[[#This Row],[Total Cost GBP]]/USDtoGBP</f>
        <v>0</v>
      </c>
      <c r="Y1111" s="33">
        <f>Inventory[[#This Row],[Total Cost GBP]]/CADtoGBP</f>
        <v>0</v>
      </c>
      <c r="Z1111" s="33">
        <f>Inventory[[#This Row],[Total Cost GBP]]*AUDtoGBP</f>
        <v>0</v>
      </c>
      <c r="AA1111" s="33"/>
      <c r="AB1111" s="33"/>
    </row>
    <row r="1112" spans="1:28" x14ac:dyDescent="0.25">
      <c r="A1112" t="s">
        <v>3378</v>
      </c>
      <c r="C1112" t="s">
        <v>114</v>
      </c>
      <c r="E1112">
        <v>0</v>
      </c>
      <c r="F1112" t="s">
        <v>116</v>
      </c>
      <c r="G1112" t="s">
        <v>3295</v>
      </c>
      <c r="H1112">
        <v>5.8486548620975212</v>
      </c>
      <c r="I1112" t="str">
        <f>IF(Inventory[[#This Row],[METAL]] = "925 Silver",  "7113.11.00"," 7113.19.00")</f>
        <v>7113.11.00</v>
      </c>
      <c r="J1112" t="str">
        <f>IF(Inventory[[#This Row],[METAL]]= "925 Silver", "7113.11.10.00"," 7113.19.10.00")</f>
        <v>7113.11.10.00</v>
      </c>
      <c r="K1112" t="str">
        <f>IF(Inventory[[#This Row],[METAL]] = "925 Silver",  "7113.11.00"," 7113.19.00")</f>
        <v>7113.11.00</v>
      </c>
      <c r="L1112" s="106" t="str">
        <f>PROPER(Inventory[[#This Row],[METAL]] &amp; " " &amp; Inventory[[#This Row],[Item Type]])</f>
        <v>925 Silver Chain With Pendants</v>
      </c>
      <c r="M1112" s="106" t="str">
        <f>IFERROR(VLOOKUP(Inventory[[#This Row],[Short Description]],Map!$G$12:$H$32,2,FALSE), IF(F1111 = "925 Silver", "7113.11.10.00", "7113.19.29.00"))</f>
        <v>7113.11.10.00</v>
      </c>
      <c r="N1112" s="106" t="str">
        <f>Inventory[[#This Row],[ASIN]] &amp; " " &amp; Inventory[[#This Row],[Short Description]]</f>
        <v xml:space="preserve"> </v>
      </c>
      <c r="O1112" s="33">
        <f>Inventory[[#This Row],[Total Price GBP]]/ EURtoGBP</f>
        <v>6.6389185292236599</v>
      </c>
      <c r="P1112" s="33">
        <f>Inventory[[#This Row],[Total Price GBP]]/USDtoGBP</f>
        <v>8.017534146919834</v>
      </c>
      <c r="Q1112" s="33">
        <f>Inventory[[#This Row],[Total Price GBP]]/ CADtoGBP</f>
        <v>10.262904599887207</v>
      </c>
      <c r="R1112" s="33">
        <f>Inventory[[#This Row],[Total Price GBP]]/AUDtoGBP</f>
        <v>10.504804335975143</v>
      </c>
      <c r="S1112" s="33">
        <f>IFERROR(VLOOKUP(Inventory[[#This Row],[Assigned Item SKU]],skuQuantity[#All],2,FALSE),0)</f>
        <v>0</v>
      </c>
      <c r="T1112" s="33" t="str">
        <f>PROPER(Inventory[[#This Row],[METAL]] &amp; " " &amp; Inventory[[#This Row],[Item Type]])</f>
        <v>925 Silver Chain With Pendants</v>
      </c>
      <c r="U1112" s="33">
        <f>Inventory[[#This Row],[Quantity]]*Inventory[[#This Row],[Weight (g)]]</f>
        <v>0</v>
      </c>
      <c r="V1112" s="33">
        <f>Inventory[[#This Row],[Total Price GBP]]*Inventory[[#This Row],[Quantity]]</f>
        <v>0</v>
      </c>
      <c r="W1112" s="33">
        <f>Inventory[[#This Row],[Total Cost GBP]]/EURtoGBP</f>
        <v>0</v>
      </c>
      <c r="X1112" s="33">
        <f>Inventory[[#This Row],[Total Cost GBP]]/USDtoGBP</f>
        <v>0</v>
      </c>
      <c r="Y1112" s="33">
        <f>Inventory[[#This Row],[Total Cost GBP]]/CADtoGBP</f>
        <v>0</v>
      </c>
      <c r="Z1112" s="33">
        <f>Inventory[[#This Row],[Total Cost GBP]]*AUDtoGBP</f>
        <v>0</v>
      </c>
      <c r="AA1112" s="33"/>
      <c r="AB1112" s="33"/>
    </row>
    <row r="1113" spans="1:28" x14ac:dyDescent="0.25">
      <c r="A1113" t="s">
        <v>3379</v>
      </c>
      <c r="C1113" t="s">
        <v>114</v>
      </c>
      <c r="E1113">
        <v>0</v>
      </c>
      <c r="F1113" t="s">
        <v>116</v>
      </c>
      <c r="G1113" t="s">
        <v>3295</v>
      </c>
      <c r="H1113">
        <v>5.8486548620975212</v>
      </c>
      <c r="I1113" t="str">
        <f>IF(Inventory[[#This Row],[METAL]] = "925 Silver",  "7113.11.00"," 7113.19.00")</f>
        <v>7113.11.00</v>
      </c>
      <c r="J1113" t="str">
        <f>IF(Inventory[[#This Row],[METAL]]= "925 Silver", "7113.11.10.00"," 7113.19.10.00")</f>
        <v>7113.11.10.00</v>
      </c>
      <c r="K1113" t="str">
        <f>IF(Inventory[[#This Row],[METAL]] = "925 Silver",  "7113.11.00"," 7113.19.00")</f>
        <v>7113.11.00</v>
      </c>
      <c r="L1113" s="106" t="str">
        <f>PROPER(Inventory[[#This Row],[METAL]] &amp; " " &amp; Inventory[[#This Row],[Item Type]])</f>
        <v>925 Silver Chain With Pendants</v>
      </c>
      <c r="M1113" s="106" t="str">
        <f>IFERROR(VLOOKUP(Inventory[[#This Row],[Short Description]],Map!$G$12:$H$32,2,FALSE), IF(F1112 = "925 Silver", "7113.11.10.00", "7113.19.29.00"))</f>
        <v>7113.11.10.00</v>
      </c>
      <c r="N1113" s="106" t="str">
        <f>Inventory[[#This Row],[ASIN]] &amp; " " &amp; Inventory[[#This Row],[Short Description]]</f>
        <v xml:space="preserve"> </v>
      </c>
      <c r="O1113" s="33">
        <f>Inventory[[#This Row],[Total Price GBP]]/ EURtoGBP</f>
        <v>6.6389185292236599</v>
      </c>
      <c r="P1113" s="33">
        <f>Inventory[[#This Row],[Total Price GBP]]/USDtoGBP</f>
        <v>8.017534146919834</v>
      </c>
      <c r="Q1113" s="33">
        <f>Inventory[[#This Row],[Total Price GBP]]/ CADtoGBP</f>
        <v>10.262904599887207</v>
      </c>
      <c r="R1113" s="33">
        <f>Inventory[[#This Row],[Total Price GBP]]/AUDtoGBP</f>
        <v>10.504804335975143</v>
      </c>
      <c r="S1113" s="33">
        <f>IFERROR(VLOOKUP(Inventory[[#This Row],[Assigned Item SKU]],skuQuantity[#All],2,FALSE),0)</f>
        <v>0</v>
      </c>
      <c r="T1113" s="33" t="str">
        <f>PROPER(Inventory[[#This Row],[METAL]] &amp; " " &amp; Inventory[[#This Row],[Item Type]])</f>
        <v>925 Silver Chain With Pendants</v>
      </c>
      <c r="U1113" s="33">
        <f>Inventory[[#This Row],[Quantity]]*Inventory[[#This Row],[Weight (g)]]</f>
        <v>0</v>
      </c>
      <c r="V1113" s="33">
        <f>Inventory[[#This Row],[Total Price GBP]]*Inventory[[#This Row],[Quantity]]</f>
        <v>0</v>
      </c>
      <c r="W1113" s="33">
        <f>Inventory[[#This Row],[Total Cost GBP]]/EURtoGBP</f>
        <v>0</v>
      </c>
      <c r="X1113" s="33">
        <f>Inventory[[#This Row],[Total Cost GBP]]/USDtoGBP</f>
        <v>0</v>
      </c>
      <c r="Y1113" s="33">
        <f>Inventory[[#This Row],[Total Cost GBP]]/CADtoGBP</f>
        <v>0</v>
      </c>
      <c r="Z1113" s="33">
        <f>Inventory[[#This Row],[Total Cost GBP]]*AUDtoGBP</f>
        <v>0</v>
      </c>
      <c r="AA1113" s="33"/>
      <c r="AB1113" s="33"/>
    </row>
    <row r="1114" spans="1:28" x14ac:dyDescent="0.25">
      <c r="A1114" t="s">
        <v>3380</v>
      </c>
      <c r="C1114" t="s">
        <v>114</v>
      </c>
      <c r="E1114">
        <v>0</v>
      </c>
      <c r="F1114" t="s">
        <v>116</v>
      </c>
      <c r="G1114" t="s">
        <v>3295</v>
      </c>
      <c r="H1114">
        <v>5.8486548620975212</v>
      </c>
      <c r="I1114" t="str">
        <f>IF(Inventory[[#This Row],[METAL]] = "925 Silver",  "7113.11.00"," 7113.19.00")</f>
        <v>7113.11.00</v>
      </c>
      <c r="J1114" t="str">
        <f>IF(Inventory[[#This Row],[METAL]]= "925 Silver", "7113.11.10.00"," 7113.19.10.00")</f>
        <v>7113.11.10.00</v>
      </c>
      <c r="K1114" t="str">
        <f>IF(Inventory[[#This Row],[METAL]] = "925 Silver",  "7113.11.00"," 7113.19.00")</f>
        <v>7113.11.00</v>
      </c>
      <c r="L1114" s="106" t="str">
        <f>PROPER(Inventory[[#This Row],[METAL]] &amp; " " &amp; Inventory[[#This Row],[Item Type]])</f>
        <v>925 Silver Chain With Pendants</v>
      </c>
      <c r="M1114" s="106" t="str">
        <f>IFERROR(VLOOKUP(Inventory[[#This Row],[Short Description]],Map!$G$12:$H$32,2,FALSE), IF(F1113 = "925 Silver", "7113.11.10.00", "7113.19.29.00"))</f>
        <v>7113.11.10.00</v>
      </c>
      <c r="N1114" s="106" t="str">
        <f>Inventory[[#This Row],[ASIN]] &amp; " " &amp; Inventory[[#This Row],[Short Description]]</f>
        <v xml:space="preserve"> </v>
      </c>
      <c r="O1114" s="33">
        <f>Inventory[[#This Row],[Total Price GBP]]/ EURtoGBP</f>
        <v>6.6389185292236599</v>
      </c>
      <c r="P1114" s="33">
        <f>Inventory[[#This Row],[Total Price GBP]]/USDtoGBP</f>
        <v>8.017534146919834</v>
      </c>
      <c r="Q1114" s="33">
        <f>Inventory[[#This Row],[Total Price GBP]]/ CADtoGBP</f>
        <v>10.262904599887207</v>
      </c>
      <c r="R1114" s="33">
        <f>Inventory[[#This Row],[Total Price GBP]]/AUDtoGBP</f>
        <v>10.504804335975143</v>
      </c>
      <c r="S1114" s="33">
        <f>IFERROR(VLOOKUP(Inventory[[#This Row],[Assigned Item SKU]],skuQuantity[#All],2,FALSE),0)</f>
        <v>0</v>
      </c>
      <c r="T1114" s="33" t="str">
        <f>PROPER(Inventory[[#This Row],[METAL]] &amp; " " &amp; Inventory[[#This Row],[Item Type]])</f>
        <v>925 Silver Chain With Pendants</v>
      </c>
      <c r="U1114" s="33">
        <f>Inventory[[#This Row],[Quantity]]*Inventory[[#This Row],[Weight (g)]]</f>
        <v>0</v>
      </c>
      <c r="V1114" s="33">
        <f>Inventory[[#This Row],[Total Price GBP]]*Inventory[[#This Row],[Quantity]]</f>
        <v>0</v>
      </c>
      <c r="W1114" s="33">
        <f>Inventory[[#This Row],[Total Cost GBP]]/EURtoGBP</f>
        <v>0</v>
      </c>
      <c r="X1114" s="33">
        <f>Inventory[[#This Row],[Total Cost GBP]]/USDtoGBP</f>
        <v>0</v>
      </c>
      <c r="Y1114" s="33">
        <f>Inventory[[#This Row],[Total Cost GBP]]/CADtoGBP</f>
        <v>0</v>
      </c>
      <c r="Z1114" s="33">
        <f>Inventory[[#This Row],[Total Cost GBP]]*AUDtoGBP</f>
        <v>0</v>
      </c>
      <c r="AA1114" s="33"/>
      <c r="AB1114" s="33"/>
    </row>
    <row r="1115" spans="1:28" x14ac:dyDescent="0.25">
      <c r="A1115" t="s">
        <v>3381</v>
      </c>
      <c r="C1115" t="s">
        <v>114</v>
      </c>
      <c r="E1115">
        <v>0</v>
      </c>
      <c r="F1115" t="s">
        <v>116</v>
      </c>
      <c r="G1115" t="s">
        <v>3295</v>
      </c>
      <c r="H1115">
        <v>5.8486548620975212</v>
      </c>
      <c r="I1115" t="str">
        <f>IF(Inventory[[#This Row],[METAL]] = "925 Silver",  "7113.11.00"," 7113.19.00")</f>
        <v>7113.11.00</v>
      </c>
      <c r="J1115" t="str">
        <f>IF(Inventory[[#This Row],[METAL]]= "925 Silver", "7113.11.10.00"," 7113.19.10.00")</f>
        <v>7113.11.10.00</v>
      </c>
      <c r="K1115" t="str">
        <f>IF(Inventory[[#This Row],[METAL]] = "925 Silver",  "7113.11.00"," 7113.19.00")</f>
        <v>7113.11.00</v>
      </c>
      <c r="L1115" s="106" t="str">
        <f>PROPER(Inventory[[#This Row],[METAL]] &amp; " " &amp; Inventory[[#This Row],[Item Type]])</f>
        <v>925 Silver Chain With Pendants</v>
      </c>
      <c r="M1115" s="106" t="str">
        <f>IFERROR(VLOOKUP(Inventory[[#This Row],[Short Description]],Map!$G$12:$H$32,2,FALSE), IF(F1114 = "925 Silver", "7113.11.10.00", "7113.19.29.00"))</f>
        <v>7113.11.10.00</v>
      </c>
      <c r="N1115" s="106" t="str">
        <f>Inventory[[#This Row],[ASIN]] &amp; " " &amp; Inventory[[#This Row],[Short Description]]</f>
        <v xml:space="preserve"> </v>
      </c>
      <c r="O1115" s="33">
        <f>Inventory[[#This Row],[Total Price GBP]]/ EURtoGBP</f>
        <v>6.6389185292236599</v>
      </c>
      <c r="P1115" s="33">
        <f>Inventory[[#This Row],[Total Price GBP]]/USDtoGBP</f>
        <v>8.017534146919834</v>
      </c>
      <c r="Q1115" s="33">
        <f>Inventory[[#This Row],[Total Price GBP]]/ CADtoGBP</f>
        <v>10.262904599887207</v>
      </c>
      <c r="R1115" s="33">
        <f>Inventory[[#This Row],[Total Price GBP]]/AUDtoGBP</f>
        <v>10.504804335975143</v>
      </c>
      <c r="S1115" s="33">
        <f>IFERROR(VLOOKUP(Inventory[[#This Row],[Assigned Item SKU]],skuQuantity[#All],2,FALSE),0)</f>
        <v>0</v>
      </c>
      <c r="T1115" s="33" t="str">
        <f>PROPER(Inventory[[#This Row],[METAL]] &amp; " " &amp; Inventory[[#This Row],[Item Type]])</f>
        <v>925 Silver Chain With Pendants</v>
      </c>
      <c r="U1115" s="33">
        <f>Inventory[[#This Row],[Quantity]]*Inventory[[#This Row],[Weight (g)]]</f>
        <v>0</v>
      </c>
      <c r="V1115" s="33">
        <f>Inventory[[#This Row],[Total Price GBP]]*Inventory[[#This Row],[Quantity]]</f>
        <v>0</v>
      </c>
      <c r="W1115" s="33">
        <f>Inventory[[#This Row],[Total Cost GBP]]/EURtoGBP</f>
        <v>0</v>
      </c>
      <c r="X1115" s="33">
        <f>Inventory[[#This Row],[Total Cost GBP]]/USDtoGBP</f>
        <v>0</v>
      </c>
      <c r="Y1115" s="33">
        <f>Inventory[[#This Row],[Total Cost GBP]]/CADtoGBP</f>
        <v>0</v>
      </c>
      <c r="Z1115" s="33">
        <f>Inventory[[#This Row],[Total Cost GBP]]*AUDtoGBP</f>
        <v>0</v>
      </c>
      <c r="AA1115" s="33"/>
      <c r="AB1115" s="33"/>
    </row>
    <row r="1116" spans="1:28" x14ac:dyDescent="0.25">
      <c r="A1116" t="s">
        <v>3382</v>
      </c>
      <c r="C1116" t="s">
        <v>114</v>
      </c>
      <c r="E1116">
        <v>0</v>
      </c>
      <c r="F1116" t="s">
        <v>116</v>
      </c>
      <c r="G1116" t="s">
        <v>3295</v>
      </c>
      <c r="H1116">
        <v>5.8486548620975212</v>
      </c>
      <c r="I1116" t="str">
        <f>IF(Inventory[[#This Row],[METAL]] = "925 Silver",  "7113.11.00"," 7113.19.00")</f>
        <v>7113.11.00</v>
      </c>
      <c r="J1116" t="str">
        <f>IF(Inventory[[#This Row],[METAL]]= "925 Silver", "7113.11.10.00"," 7113.19.10.00")</f>
        <v>7113.11.10.00</v>
      </c>
      <c r="K1116" t="str">
        <f>IF(Inventory[[#This Row],[METAL]] = "925 Silver",  "7113.11.00"," 7113.19.00")</f>
        <v>7113.11.00</v>
      </c>
      <c r="L1116" s="106" t="str">
        <f>PROPER(Inventory[[#This Row],[METAL]] &amp; " " &amp; Inventory[[#This Row],[Item Type]])</f>
        <v>925 Silver Chain With Pendants</v>
      </c>
      <c r="M1116" s="106" t="str">
        <f>IFERROR(VLOOKUP(Inventory[[#This Row],[Short Description]],Map!$G$12:$H$32,2,FALSE), IF(F1115 = "925 Silver", "7113.11.10.00", "7113.19.29.00"))</f>
        <v>7113.11.10.00</v>
      </c>
      <c r="N1116" s="106" t="str">
        <f>Inventory[[#This Row],[ASIN]] &amp; " " &amp; Inventory[[#This Row],[Short Description]]</f>
        <v xml:space="preserve"> </v>
      </c>
      <c r="O1116" s="33">
        <f>Inventory[[#This Row],[Total Price GBP]]/ EURtoGBP</f>
        <v>6.6389185292236599</v>
      </c>
      <c r="P1116" s="33">
        <f>Inventory[[#This Row],[Total Price GBP]]/USDtoGBP</f>
        <v>8.017534146919834</v>
      </c>
      <c r="Q1116" s="33">
        <f>Inventory[[#This Row],[Total Price GBP]]/ CADtoGBP</f>
        <v>10.262904599887207</v>
      </c>
      <c r="R1116" s="33">
        <f>Inventory[[#This Row],[Total Price GBP]]/AUDtoGBP</f>
        <v>10.504804335975143</v>
      </c>
      <c r="S1116" s="33">
        <f>IFERROR(VLOOKUP(Inventory[[#This Row],[Assigned Item SKU]],skuQuantity[#All],2,FALSE),0)</f>
        <v>0</v>
      </c>
      <c r="T1116" s="33" t="str">
        <f>PROPER(Inventory[[#This Row],[METAL]] &amp; " " &amp; Inventory[[#This Row],[Item Type]])</f>
        <v>925 Silver Chain With Pendants</v>
      </c>
      <c r="U1116" s="33">
        <f>Inventory[[#This Row],[Quantity]]*Inventory[[#This Row],[Weight (g)]]</f>
        <v>0</v>
      </c>
      <c r="V1116" s="33">
        <f>Inventory[[#This Row],[Total Price GBP]]*Inventory[[#This Row],[Quantity]]</f>
        <v>0</v>
      </c>
      <c r="W1116" s="33">
        <f>Inventory[[#This Row],[Total Cost GBP]]/EURtoGBP</f>
        <v>0</v>
      </c>
      <c r="X1116" s="33">
        <f>Inventory[[#This Row],[Total Cost GBP]]/USDtoGBP</f>
        <v>0</v>
      </c>
      <c r="Y1116" s="33">
        <f>Inventory[[#This Row],[Total Cost GBP]]/CADtoGBP</f>
        <v>0</v>
      </c>
      <c r="Z1116" s="33">
        <f>Inventory[[#This Row],[Total Cost GBP]]*AUDtoGBP</f>
        <v>0</v>
      </c>
      <c r="AA1116" s="33"/>
      <c r="AB1116" s="33"/>
    </row>
    <row r="1117" spans="1:28" x14ac:dyDescent="0.25">
      <c r="A1117" t="s">
        <v>3383</v>
      </c>
      <c r="C1117" t="s">
        <v>114</v>
      </c>
      <c r="E1117">
        <v>0</v>
      </c>
      <c r="F1117" t="s">
        <v>116</v>
      </c>
      <c r="G1117" t="s">
        <v>3295</v>
      </c>
      <c r="H1117">
        <v>5.8486548620975212</v>
      </c>
      <c r="I1117" t="str">
        <f>IF(Inventory[[#This Row],[METAL]] = "925 Silver",  "7113.11.00"," 7113.19.00")</f>
        <v>7113.11.00</v>
      </c>
      <c r="J1117" t="str">
        <f>IF(Inventory[[#This Row],[METAL]]= "925 Silver", "7113.11.10.00"," 7113.19.10.00")</f>
        <v>7113.11.10.00</v>
      </c>
      <c r="K1117" t="str">
        <f>IF(Inventory[[#This Row],[METAL]] = "925 Silver",  "7113.11.00"," 7113.19.00")</f>
        <v>7113.11.00</v>
      </c>
      <c r="L1117" s="106" t="str">
        <f>PROPER(Inventory[[#This Row],[METAL]] &amp; " " &amp; Inventory[[#This Row],[Item Type]])</f>
        <v>925 Silver Chain With Pendants</v>
      </c>
      <c r="M1117" s="106" t="str">
        <f>IFERROR(VLOOKUP(Inventory[[#This Row],[Short Description]],Map!$G$12:$H$32,2,FALSE), IF(F1116 = "925 Silver", "7113.11.10.00", "7113.19.29.00"))</f>
        <v>7113.11.10.00</v>
      </c>
      <c r="N1117" s="106" t="str">
        <f>Inventory[[#This Row],[ASIN]] &amp; " " &amp; Inventory[[#This Row],[Short Description]]</f>
        <v xml:space="preserve"> </v>
      </c>
      <c r="O1117" s="33">
        <f>Inventory[[#This Row],[Total Price GBP]]/ EURtoGBP</f>
        <v>6.6389185292236599</v>
      </c>
      <c r="P1117" s="33">
        <f>Inventory[[#This Row],[Total Price GBP]]/USDtoGBP</f>
        <v>8.017534146919834</v>
      </c>
      <c r="Q1117" s="33">
        <f>Inventory[[#This Row],[Total Price GBP]]/ CADtoGBP</f>
        <v>10.262904599887207</v>
      </c>
      <c r="R1117" s="33">
        <f>Inventory[[#This Row],[Total Price GBP]]/AUDtoGBP</f>
        <v>10.504804335975143</v>
      </c>
      <c r="S1117" s="33">
        <f>IFERROR(VLOOKUP(Inventory[[#This Row],[Assigned Item SKU]],skuQuantity[#All],2,FALSE),0)</f>
        <v>0</v>
      </c>
      <c r="T1117" s="33" t="str">
        <f>PROPER(Inventory[[#This Row],[METAL]] &amp; " " &amp; Inventory[[#This Row],[Item Type]])</f>
        <v>925 Silver Chain With Pendants</v>
      </c>
      <c r="U1117" s="33">
        <f>Inventory[[#This Row],[Quantity]]*Inventory[[#This Row],[Weight (g)]]</f>
        <v>0</v>
      </c>
      <c r="V1117" s="33">
        <f>Inventory[[#This Row],[Total Price GBP]]*Inventory[[#This Row],[Quantity]]</f>
        <v>0</v>
      </c>
      <c r="W1117" s="33">
        <f>Inventory[[#This Row],[Total Cost GBP]]/EURtoGBP</f>
        <v>0</v>
      </c>
      <c r="X1117" s="33">
        <f>Inventory[[#This Row],[Total Cost GBP]]/USDtoGBP</f>
        <v>0</v>
      </c>
      <c r="Y1117" s="33">
        <f>Inventory[[#This Row],[Total Cost GBP]]/CADtoGBP</f>
        <v>0</v>
      </c>
      <c r="Z1117" s="33">
        <f>Inventory[[#This Row],[Total Cost GBP]]*AUDtoGBP</f>
        <v>0</v>
      </c>
      <c r="AA1117" s="33"/>
      <c r="AB1117" s="33"/>
    </row>
    <row r="1118" spans="1:28" x14ac:dyDescent="0.25">
      <c r="A1118" t="s">
        <v>3384</v>
      </c>
      <c r="C1118" t="s">
        <v>114</v>
      </c>
      <c r="E1118">
        <v>0</v>
      </c>
      <c r="F1118" t="s">
        <v>116</v>
      </c>
      <c r="G1118" t="s">
        <v>3295</v>
      </c>
      <c r="H1118">
        <v>5.8486548620975212</v>
      </c>
      <c r="I1118" t="str">
        <f>IF(Inventory[[#This Row],[METAL]] = "925 Silver",  "7113.11.00"," 7113.19.00")</f>
        <v>7113.11.00</v>
      </c>
      <c r="J1118" t="str">
        <f>IF(Inventory[[#This Row],[METAL]]= "925 Silver", "7113.11.10.00"," 7113.19.10.00")</f>
        <v>7113.11.10.00</v>
      </c>
      <c r="K1118" t="str">
        <f>IF(Inventory[[#This Row],[METAL]] = "925 Silver",  "7113.11.00"," 7113.19.00")</f>
        <v>7113.11.00</v>
      </c>
      <c r="L1118" s="106" t="str">
        <f>PROPER(Inventory[[#This Row],[METAL]] &amp; " " &amp; Inventory[[#This Row],[Item Type]])</f>
        <v>925 Silver Chain With Pendants</v>
      </c>
      <c r="M1118" s="106" t="str">
        <f>IFERROR(VLOOKUP(Inventory[[#This Row],[Short Description]],Map!$G$12:$H$32,2,FALSE), IF(F1117 = "925 Silver", "7113.11.10.00", "7113.19.29.00"))</f>
        <v>7113.11.10.00</v>
      </c>
      <c r="N1118" s="106" t="str">
        <f>Inventory[[#This Row],[ASIN]] &amp; " " &amp; Inventory[[#This Row],[Short Description]]</f>
        <v xml:space="preserve"> </v>
      </c>
      <c r="O1118" s="33">
        <f>Inventory[[#This Row],[Total Price GBP]]/ EURtoGBP</f>
        <v>6.6389185292236599</v>
      </c>
      <c r="P1118" s="33">
        <f>Inventory[[#This Row],[Total Price GBP]]/USDtoGBP</f>
        <v>8.017534146919834</v>
      </c>
      <c r="Q1118" s="33">
        <f>Inventory[[#This Row],[Total Price GBP]]/ CADtoGBP</f>
        <v>10.262904599887207</v>
      </c>
      <c r="R1118" s="33">
        <f>Inventory[[#This Row],[Total Price GBP]]/AUDtoGBP</f>
        <v>10.504804335975143</v>
      </c>
      <c r="S1118" s="33">
        <f>IFERROR(VLOOKUP(Inventory[[#This Row],[Assigned Item SKU]],skuQuantity[#All],2,FALSE),0)</f>
        <v>0</v>
      </c>
      <c r="T1118" s="33" t="str">
        <f>PROPER(Inventory[[#This Row],[METAL]] &amp; " " &amp; Inventory[[#This Row],[Item Type]])</f>
        <v>925 Silver Chain With Pendants</v>
      </c>
      <c r="U1118" s="33">
        <f>Inventory[[#This Row],[Quantity]]*Inventory[[#This Row],[Weight (g)]]</f>
        <v>0</v>
      </c>
      <c r="V1118" s="33">
        <f>Inventory[[#This Row],[Total Price GBP]]*Inventory[[#This Row],[Quantity]]</f>
        <v>0</v>
      </c>
      <c r="W1118" s="33">
        <f>Inventory[[#This Row],[Total Cost GBP]]/EURtoGBP</f>
        <v>0</v>
      </c>
      <c r="X1118" s="33">
        <f>Inventory[[#This Row],[Total Cost GBP]]/USDtoGBP</f>
        <v>0</v>
      </c>
      <c r="Y1118" s="33">
        <f>Inventory[[#This Row],[Total Cost GBP]]/CADtoGBP</f>
        <v>0</v>
      </c>
      <c r="Z1118" s="33">
        <f>Inventory[[#This Row],[Total Cost GBP]]*AUDtoGBP</f>
        <v>0</v>
      </c>
      <c r="AA1118" s="33"/>
      <c r="AB1118" s="33"/>
    </row>
    <row r="1119" spans="1:28" x14ac:dyDescent="0.25">
      <c r="A1119" t="s">
        <v>3385</v>
      </c>
      <c r="C1119" t="s">
        <v>114</v>
      </c>
      <c r="E1119">
        <v>0</v>
      </c>
      <c r="F1119" t="s">
        <v>116</v>
      </c>
      <c r="G1119" t="s">
        <v>3295</v>
      </c>
      <c r="H1119">
        <v>5.8486548620975212</v>
      </c>
      <c r="I1119" t="str">
        <f>IF(Inventory[[#This Row],[METAL]] = "925 Silver",  "7113.11.00"," 7113.19.00")</f>
        <v>7113.11.00</v>
      </c>
      <c r="J1119" t="str">
        <f>IF(Inventory[[#This Row],[METAL]]= "925 Silver", "7113.11.10.00"," 7113.19.10.00")</f>
        <v>7113.11.10.00</v>
      </c>
      <c r="K1119" t="str">
        <f>IF(Inventory[[#This Row],[METAL]] = "925 Silver",  "7113.11.00"," 7113.19.00")</f>
        <v>7113.11.00</v>
      </c>
      <c r="L1119" s="106" t="str">
        <f>PROPER(Inventory[[#This Row],[METAL]] &amp; " " &amp; Inventory[[#This Row],[Item Type]])</f>
        <v>925 Silver Chain With Pendants</v>
      </c>
      <c r="M1119" s="106" t="str">
        <f>IFERROR(VLOOKUP(Inventory[[#This Row],[Short Description]],Map!$G$12:$H$32,2,FALSE), IF(F1118 = "925 Silver", "7113.11.10.00", "7113.19.29.00"))</f>
        <v>7113.11.10.00</v>
      </c>
      <c r="N1119" s="106" t="str">
        <f>Inventory[[#This Row],[ASIN]] &amp; " " &amp; Inventory[[#This Row],[Short Description]]</f>
        <v xml:space="preserve"> </v>
      </c>
      <c r="O1119" s="33">
        <f>Inventory[[#This Row],[Total Price GBP]]/ EURtoGBP</f>
        <v>6.6389185292236599</v>
      </c>
      <c r="P1119" s="33">
        <f>Inventory[[#This Row],[Total Price GBP]]/USDtoGBP</f>
        <v>8.017534146919834</v>
      </c>
      <c r="Q1119" s="33">
        <f>Inventory[[#This Row],[Total Price GBP]]/ CADtoGBP</f>
        <v>10.262904599887207</v>
      </c>
      <c r="R1119" s="33">
        <f>Inventory[[#This Row],[Total Price GBP]]/AUDtoGBP</f>
        <v>10.504804335975143</v>
      </c>
      <c r="S1119" s="33">
        <f>IFERROR(VLOOKUP(Inventory[[#This Row],[Assigned Item SKU]],skuQuantity[#All],2,FALSE),0)</f>
        <v>0</v>
      </c>
      <c r="T1119" s="33" t="str">
        <f>PROPER(Inventory[[#This Row],[METAL]] &amp; " " &amp; Inventory[[#This Row],[Item Type]])</f>
        <v>925 Silver Chain With Pendants</v>
      </c>
      <c r="U1119" s="33">
        <f>Inventory[[#This Row],[Quantity]]*Inventory[[#This Row],[Weight (g)]]</f>
        <v>0</v>
      </c>
      <c r="V1119" s="33">
        <f>Inventory[[#This Row],[Total Price GBP]]*Inventory[[#This Row],[Quantity]]</f>
        <v>0</v>
      </c>
      <c r="W1119" s="33">
        <f>Inventory[[#This Row],[Total Cost GBP]]/EURtoGBP</f>
        <v>0</v>
      </c>
      <c r="X1119" s="33">
        <f>Inventory[[#This Row],[Total Cost GBP]]/USDtoGBP</f>
        <v>0</v>
      </c>
      <c r="Y1119" s="33">
        <f>Inventory[[#This Row],[Total Cost GBP]]/CADtoGBP</f>
        <v>0</v>
      </c>
      <c r="Z1119" s="33">
        <f>Inventory[[#This Row],[Total Cost GBP]]*AUDtoGBP</f>
        <v>0</v>
      </c>
      <c r="AA1119" s="33"/>
      <c r="AB1119" s="33"/>
    </row>
    <row r="1120" spans="1:28" x14ac:dyDescent="0.25">
      <c r="A1120" t="s">
        <v>3386</v>
      </c>
      <c r="C1120" t="s">
        <v>114</v>
      </c>
      <c r="E1120">
        <v>0</v>
      </c>
      <c r="F1120" t="s">
        <v>116</v>
      </c>
      <c r="G1120" t="s">
        <v>3295</v>
      </c>
      <c r="H1120">
        <v>5.8486548620975212</v>
      </c>
      <c r="I1120" t="str">
        <f>IF(Inventory[[#This Row],[METAL]] = "925 Silver",  "7113.11.00"," 7113.19.00")</f>
        <v>7113.11.00</v>
      </c>
      <c r="J1120" t="str">
        <f>IF(Inventory[[#This Row],[METAL]]= "925 Silver", "7113.11.10.00"," 7113.19.10.00")</f>
        <v>7113.11.10.00</v>
      </c>
      <c r="K1120" t="str">
        <f>IF(Inventory[[#This Row],[METAL]] = "925 Silver",  "7113.11.00"," 7113.19.00")</f>
        <v>7113.11.00</v>
      </c>
      <c r="L1120" s="106" t="str">
        <f>PROPER(Inventory[[#This Row],[METAL]] &amp; " " &amp; Inventory[[#This Row],[Item Type]])</f>
        <v>925 Silver Chain With Pendants</v>
      </c>
      <c r="M1120" s="106" t="str">
        <f>IFERROR(VLOOKUP(Inventory[[#This Row],[Short Description]],Map!$G$12:$H$32,2,FALSE), IF(F1119 = "925 Silver", "7113.11.10.00", "7113.19.29.00"))</f>
        <v>7113.11.10.00</v>
      </c>
      <c r="N1120" s="106" t="str">
        <f>Inventory[[#This Row],[ASIN]] &amp; " " &amp; Inventory[[#This Row],[Short Description]]</f>
        <v xml:space="preserve"> </v>
      </c>
      <c r="O1120" s="33">
        <f>Inventory[[#This Row],[Total Price GBP]]/ EURtoGBP</f>
        <v>6.6389185292236599</v>
      </c>
      <c r="P1120" s="33">
        <f>Inventory[[#This Row],[Total Price GBP]]/USDtoGBP</f>
        <v>8.017534146919834</v>
      </c>
      <c r="Q1120" s="33">
        <f>Inventory[[#This Row],[Total Price GBP]]/ CADtoGBP</f>
        <v>10.262904599887207</v>
      </c>
      <c r="R1120" s="33">
        <f>Inventory[[#This Row],[Total Price GBP]]/AUDtoGBP</f>
        <v>10.504804335975143</v>
      </c>
      <c r="S1120" s="33">
        <f>IFERROR(VLOOKUP(Inventory[[#This Row],[Assigned Item SKU]],skuQuantity[#All],2,FALSE),0)</f>
        <v>0</v>
      </c>
      <c r="T1120" s="33" t="str">
        <f>PROPER(Inventory[[#This Row],[METAL]] &amp; " " &amp; Inventory[[#This Row],[Item Type]])</f>
        <v>925 Silver Chain With Pendants</v>
      </c>
      <c r="U1120" s="33">
        <f>Inventory[[#This Row],[Quantity]]*Inventory[[#This Row],[Weight (g)]]</f>
        <v>0</v>
      </c>
      <c r="V1120" s="33">
        <f>Inventory[[#This Row],[Total Price GBP]]*Inventory[[#This Row],[Quantity]]</f>
        <v>0</v>
      </c>
      <c r="W1120" s="33">
        <f>Inventory[[#This Row],[Total Cost GBP]]/EURtoGBP</f>
        <v>0</v>
      </c>
      <c r="X1120" s="33">
        <f>Inventory[[#This Row],[Total Cost GBP]]/USDtoGBP</f>
        <v>0</v>
      </c>
      <c r="Y1120" s="33">
        <f>Inventory[[#This Row],[Total Cost GBP]]/CADtoGBP</f>
        <v>0</v>
      </c>
      <c r="Z1120" s="33">
        <f>Inventory[[#This Row],[Total Cost GBP]]*AUDtoGBP</f>
        <v>0</v>
      </c>
      <c r="AA1120" s="33"/>
      <c r="AB1120" s="33"/>
    </row>
    <row r="1121" spans="1:28" x14ac:dyDescent="0.25">
      <c r="A1121" t="s">
        <v>3387</v>
      </c>
      <c r="C1121" t="s">
        <v>114</v>
      </c>
      <c r="E1121">
        <v>0</v>
      </c>
      <c r="F1121" t="s">
        <v>116</v>
      </c>
      <c r="G1121" t="s">
        <v>3295</v>
      </c>
      <c r="H1121">
        <v>5.8486548620975212</v>
      </c>
      <c r="I1121" t="str">
        <f>IF(Inventory[[#This Row],[METAL]] = "925 Silver",  "7113.11.00"," 7113.19.00")</f>
        <v>7113.11.00</v>
      </c>
      <c r="J1121" t="str">
        <f>IF(Inventory[[#This Row],[METAL]]= "925 Silver", "7113.11.10.00"," 7113.19.10.00")</f>
        <v>7113.11.10.00</v>
      </c>
      <c r="K1121" t="str">
        <f>IF(Inventory[[#This Row],[METAL]] = "925 Silver",  "7113.11.00"," 7113.19.00")</f>
        <v>7113.11.00</v>
      </c>
      <c r="L1121" s="106" t="str">
        <f>PROPER(Inventory[[#This Row],[METAL]] &amp; " " &amp; Inventory[[#This Row],[Item Type]])</f>
        <v>925 Silver Chain With Pendants</v>
      </c>
      <c r="M1121" s="106" t="str">
        <f>IFERROR(VLOOKUP(Inventory[[#This Row],[Short Description]],Map!$G$12:$H$32,2,FALSE), IF(F1120 = "925 Silver", "7113.11.10.00", "7113.19.29.00"))</f>
        <v>7113.11.10.00</v>
      </c>
      <c r="N1121" s="106" t="str">
        <f>Inventory[[#This Row],[ASIN]] &amp; " " &amp; Inventory[[#This Row],[Short Description]]</f>
        <v xml:space="preserve"> </v>
      </c>
      <c r="O1121" s="33">
        <f>Inventory[[#This Row],[Total Price GBP]]/ EURtoGBP</f>
        <v>6.6389185292236599</v>
      </c>
      <c r="P1121" s="33">
        <f>Inventory[[#This Row],[Total Price GBP]]/USDtoGBP</f>
        <v>8.017534146919834</v>
      </c>
      <c r="Q1121" s="33">
        <f>Inventory[[#This Row],[Total Price GBP]]/ CADtoGBP</f>
        <v>10.262904599887207</v>
      </c>
      <c r="R1121" s="33">
        <f>Inventory[[#This Row],[Total Price GBP]]/AUDtoGBP</f>
        <v>10.504804335975143</v>
      </c>
      <c r="S1121" s="33">
        <f>IFERROR(VLOOKUP(Inventory[[#This Row],[Assigned Item SKU]],skuQuantity[#All],2,FALSE),0)</f>
        <v>0</v>
      </c>
      <c r="T1121" s="33" t="str">
        <f>PROPER(Inventory[[#This Row],[METAL]] &amp; " " &amp; Inventory[[#This Row],[Item Type]])</f>
        <v>925 Silver Chain With Pendants</v>
      </c>
      <c r="U1121" s="33">
        <f>Inventory[[#This Row],[Quantity]]*Inventory[[#This Row],[Weight (g)]]</f>
        <v>0</v>
      </c>
      <c r="V1121" s="33">
        <f>Inventory[[#This Row],[Total Price GBP]]*Inventory[[#This Row],[Quantity]]</f>
        <v>0</v>
      </c>
      <c r="W1121" s="33">
        <f>Inventory[[#This Row],[Total Cost GBP]]/EURtoGBP</f>
        <v>0</v>
      </c>
      <c r="X1121" s="33">
        <f>Inventory[[#This Row],[Total Cost GBP]]/USDtoGBP</f>
        <v>0</v>
      </c>
      <c r="Y1121" s="33">
        <f>Inventory[[#This Row],[Total Cost GBP]]/CADtoGBP</f>
        <v>0</v>
      </c>
      <c r="Z1121" s="33">
        <f>Inventory[[#This Row],[Total Cost GBP]]*AUDtoGBP</f>
        <v>0</v>
      </c>
      <c r="AA1121" s="33"/>
      <c r="AB1121" s="33"/>
    </row>
    <row r="1122" spans="1:28" x14ac:dyDescent="0.25">
      <c r="A1122" t="s">
        <v>3388</v>
      </c>
      <c r="C1122" t="s">
        <v>114</v>
      </c>
      <c r="E1122">
        <v>0</v>
      </c>
      <c r="F1122" t="s">
        <v>116</v>
      </c>
      <c r="G1122" t="s">
        <v>3295</v>
      </c>
      <c r="H1122">
        <v>5.8486548620975212</v>
      </c>
      <c r="I1122" t="str">
        <f>IF(Inventory[[#This Row],[METAL]] = "925 Silver",  "7113.11.00"," 7113.19.00")</f>
        <v>7113.11.00</v>
      </c>
      <c r="J1122" t="str">
        <f>IF(Inventory[[#This Row],[METAL]]= "925 Silver", "7113.11.10.00"," 7113.19.10.00")</f>
        <v>7113.11.10.00</v>
      </c>
      <c r="K1122" t="str">
        <f>IF(Inventory[[#This Row],[METAL]] = "925 Silver",  "7113.11.00"," 7113.19.00")</f>
        <v>7113.11.00</v>
      </c>
      <c r="L1122" s="106" t="str">
        <f>PROPER(Inventory[[#This Row],[METAL]] &amp; " " &amp; Inventory[[#This Row],[Item Type]])</f>
        <v>925 Silver Chain With Pendants</v>
      </c>
      <c r="M1122" s="106" t="str">
        <f>IFERROR(VLOOKUP(Inventory[[#This Row],[Short Description]],Map!$G$12:$H$32,2,FALSE), IF(F1121 = "925 Silver", "7113.11.10.00", "7113.19.29.00"))</f>
        <v>7113.11.10.00</v>
      </c>
      <c r="N1122" s="106" t="str">
        <f>Inventory[[#This Row],[ASIN]] &amp; " " &amp; Inventory[[#This Row],[Short Description]]</f>
        <v xml:space="preserve"> </v>
      </c>
      <c r="O1122" s="33">
        <f>Inventory[[#This Row],[Total Price GBP]]/ EURtoGBP</f>
        <v>6.6389185292236599</v>
      </c>
      <c r="P1122" s="33">
        <f>Inventory[[#This Row],[Total Price GBP]]/USDtoGBP</f>
        <v>8.017534146919834</v>
      </c>
      <c r="Q1122" s="33">
        <f>Inventory[[#This Row],[Total Price GBP]]/ CADtoGBP</f>
        <v>10.262904599887207</v>
      </c>
      <c r="R1122" s="33">
        <f>Inventory[[#This Row],[Total Price GBP]]/AUDtoGBP</f>
        <v>10.504804335975143</v>
      </c>
      <c r="S1122" s="33">
        <f>IFERROR(VLOOKUP(Inventory[[#This Row],[Assigned Item SKU]],skuQuantity[#All],2,FALSE),0)</f>
        <v>0</v>
      </c>
      <c r="T1122" s="33" t="str">
        <f>PROPER(Inventory[[#This Row],[METAL]] &amp; " " &amp; Inventory[[#This Row],[Item Type]])</f>
        <v>925 Silver Chain With Pendants</v>
      </c>
      <c r="U1122" s="33">
        <f>Inventory[[#This Row],[Quantity]]*Inventory[[#This Row],[Weight (g)]]</f>
        <v>0</v>
      </c>
      <c r="V1122" s="33">
        <f>Inventory[[#This Row],[Total Price GBP]]*Inventory[[#This Row],[Quantity]]</f>
        <v>0</v>
      </c>
      <c r="W1122" s="33">
        <f>Inventory[[#This Row],[Total Cost GBP]]/EURtoGBP</f>
        <v>0</v>
      </c>
      <c r="X1122" s="33">
        <f>Inventory[[#This Row],[Total Cost GBP]]/USDtoGBP</f>
        <v>0</v>
      </c>
      <c r="Y1122" s="33">
        <f>Inventory[[#This Row],[Total Cost GBP]]/CADtoGBP</f>
        <v>0</v>
      </c>
      <c r="Z1122" s="33">
        <f>Inventory[[#This Row],[Total Cost GBP]]*AUDtoGBP</f>
        <v>0</v>
      </c>
      <c r="AA1122" s="33"/>
      <c r="AB1122" s="33"/>
    </row>
    <row r="1123" spans="1:28" x14ac:dyDescent="0.25">
      <c r="A1123" t="s">
        <v>2659</v>
      </c>
      <c r="C1123" t="s">
        <v>113</v>
      </c>
      <c r="D1123" t="s">
        <v>3389</v>
      </c>
      <c r="E1123">
        <v>6.47</v>
      </c>
      <c r="F1123" t="s">
        <v>116</v>
      </c>
      <c r="G1123" t="s">
        <v>102</v>
      </c>
      <c r="H1123">
        <v>5.5823270080000018</v>
      </c>
      <c r="I1123" t="str">
        <f>IF(Inventory[[#This Row],[METAL]] = "925 Silver",  "7113.11.00"," 7113.19.00")</f>
        <v>7113.11.00</v>
      </c>
      <c r="J1123" t="str">
        <f>IF(Inventory[[#This Row],[METAL]]= "925 Silver", "7113.11.10.00"," 7113.19.10.00")</f>
        <v>7113.11.10.00</v>
      </c>
      <c r="K1123" t="str">
        <f>IF(Inventory[[#This Row],[METAL]] = "925 Silver",  "7113.11.00"," 7113.19.00")</f>
        <v>7113.11.00</v>
      </c>
      <c r="L1123" s="106" t="str">
        <f>PROPER(Inventory[[#This Row],[METAL]] &amp; " " &amp; Inventory[[#This Row],[Item Type]])</f>
        <v>925 Silver Chain</v>
      </c>
      <c r="M1123" s="106" t="str">
        <f>IFERROR(VLOOKUP(Inventory[[#This Row],[Short Description]],Map!$G$12:$H$32,2,FALSE), IF(F1122 = "925 Silver", "7113.11.10.00", "7113.19.29.00"))</f>
        <v>7113.11.10.00</v>
      </c>
      <c r="N1123" s="106" t="str">
        <f>Inventory[[#This Row],[ASIN]] &amp; " " &amp; Inventory[[#This Row],[Short Description]]</f>
        <v xml:space="preserve"> Silver curb chain 2.8mm thick 36cm length + 5cm extender</v>
      </c>
      <c r="O1123" s="33">
        <f>Inventory[[#This Row],[Total Price GBP]]/ EURtoGBP</f>
        <v>6.3366047550129707</v>
      </c>
      <c r="P1123" s="33">
        <f>Inventory[[#This Row],[Total Price GBP]]/USDtoGBP</f>
        <v>7.6524429054549614</v>
      </c>
      <c r="Q1123" s="33">
        <f>Inventory[[#This Row],[Total Price GBP]]/ CADtoGBP</f>
        <v>9.7955668233655011</v>
      </c>
      <c r="R1123" s="33">
        <f>Inventory[[#This Row],[Total Price GBP]]/AUDtoGBP</f>
        <v>10.026451268050868</v>
      </c>
      <c r="S1123" s="33">
        <f>IFERROR(VLOOKUP(Inventory[[#This Row],[Assigned Item SKU]],skuQuantity[#All],2,FALSE),0)</f>
        <v>0</v>
      </c>
      <c r="T1123" s="33" t="str">
        <f>PROPER(Inventory[[#This Row],[METAL]] &amp; " " &amp; Inventory[[#This Row],[Item Type]])</f>
        <v>925 Silver Chain</v>
      </c>
      <c r="U1123" s="33">
        <f>Inventory[[#This Row],[Quantity]]*Inventory[[#This Row],[Weight (g)]]</f>
        <v>0</v>
      </c>
      <c r="V1123" s="33">
        <f>Inventory[[#This Row],[Total Price GBP]]*Inventory[[#This Row],[Quantity]]</f>
        <v>0</v>
      </c>
      <c r="W1123" s="33">
        <f>Inventory[[#This Row],[Total Cost GBP]]/EURtoGBP</f>
        <v>0</v>
      </c>
      <c r="X1123" s="33">
        <f>Inventory[[#This Row],[Total Cost GBP]]/USDtoGBP</f>
        <v>0</v>
      </c>
      <c r="Y1123" s="33">
        <f>Inventory[[#This Row],[Total Cost GBP]]/CADtoGBP</f>
        <v>0</v>
      </c>
      <c r="Z1123" s="33">
        <f>Inventory[[#This Row],[Total Cost GBP]]*AUDtoGBP</f>
        <v>0</v>
      </c>
      <c r="AA1123" s="33"/>
      <c r="AB1123" s="33"/>
    </row>
    <row r="1124" spans="1:28" x14ac:dyDescent="0.25">
      <c r="A1124" t="s">
        <v>2660</v>
      </c>
      <c r="C1124" t="s">
        <v>113</v>
      </c>
      <c r="D1124" t="s">
        <v>3390</v>
      </c>
      <c r="E1124">
        <v>7.13</v>
      </c>
      <c r="F1124" t="s">
        <v>116</v>
      </c>
      <c r="G1124" t="s">
        <v>102</v>
      </c>
      <c r="H1124">
        <v>6.1405064320000005</v>
      </c>
      <c r="I1124" t="str">
        <f>IF(Inventory[[#This Row],[METAL]] = "925 Silver",  "7113.11.00"," 7113.19.00")</f>
        <v>7113.11.00</v>
      </c>
      <c r="J1124" t="str">
        <f>IF(Inventory[[#This Row],[METAL]]= "925 Silver", "7113.11.10.00"," 7113.19.10.00")</f>
        <v>7113.11.10.00</v>
      </c>
      <c r="K1124" t="str">
        <f>IF(Inventory[[#This Row],[METAL]] = "925 Silver",  "7113.11.00"," 7113.19.00")</f>
        <v>7113.11.00</v>
      </c>
      <c r="L1124" s="106" t="str">
        <f>PROPER(Inventory[[#This Row],[METAL]] &amp; " " &amp; Inventory[[#This Row],[Item Type]])</f>
        <v>925 Silver Chain</v>
      </c>
      <c r="M1124" s="106" t="str">
        <f>IFERROR(VLOOKUP(Inventory[[#This Row],[Short Description]],Map!$G$12:$H$32,2,FALSE), IF(F1123 = "925 Silver", "7113.11.10.00", "7113.19.29.00"))</f>
        <v>7113.11.10.00</v>
      </c>
      <c r="N1124" s="106" t="str">
        <f>Inventory[[#This Row],[ASIN]] &amp; " " &amp; Inventory[[#This Row],[Short Description]]</f>
        <v xml:space="preserve"> Silver curb chain 2.8mm thick 45cm length</v>
      </c>
      <c r="O1124" s="33">
        <f>Inventory[[#This Row],[Total Price GBP]]/ EURtoGBP</f>
        <v>6.9702047550129693</v>
      </c>
      <c r="P1124" s="33">
        <f>Inventory[[#This Row],[Total Price GBP]]/USDtoGBP</f>
        <v>8.4176141623588219</v>
      </c>
      <c r="Q1124" s="33">
        <f>Inventory[[#This Row],[Total Price GBP]]/ CADtoGBP</f>
        <v>10.775030018442383</v>
      </c>
      <c r="R1124" s="33">
        <f>Inventory[[#This Row],[Total Price GBP]]/AUDtoGBP</f>
        <v>11.029000704073569</v>
      </c>
      <c r="S1124" s="33">
        <f>IFERROR(VLOOKUP(Inventory[[#This Row],[Assigned Item SKU]],skuQuantity[#All],2,FALSE),0)</f>
        <v>0</v>
      </c>
      <c r="T1124" s="33" t="str">
        <f>PROPER(Inventory[[#This Row],[METAL]] &amp; " " &amp; Inventory[[#This Row],[Item Type]])</f>
        <v>925 Silver Chain</v>
      </c>
      <c r="U1124" s="33">
        <f>Inventory[[#This Row],[Quantity]]*Inventory[[#This Row],[Weight (g)]]</f>
        <v>0</v>
      </c>
      <c r="V1124" s="33">
        <f>Inventory[[#This Row],[Total Price GBP]]*Inventory[[#This Row],[Quantity]]</f>
        <v>0</v>
      </c>
      <c r="W1124" s="33">
        <f>Inventory[[#This Row],[Total Cost GBP]]/EURtoGBP</f>
        <v>0</v>
      </c>
      <c r="X1124" s="33">
        <f>Inventory[[#This Row],[Total Cost GBP]]/USDtoGBP</f>
        <v>0</v>
      </c>
      <c r="Y1124" s="33">
        <f>Inventory[[#This Row],[Total Cost GBP]]/CADtoGBP</f>
        <v>0</v>
      </c>
      <c r="Z1124" s="33">
        <f>Inventory[[#This Row],[Total Cost GBP]]*AUDtoGBP</f>
        <v>0</v>
      </c>
      <c r="AA1124" s="33"/>
      <c r="AB1124" s="33"/>
    </row>
    <row r="1125" spans="1:28" x14ac:dyDescent="0.25">
      <c r="A1125" t="s">
        <v>2661</v>
      </c>
      <c r="C1125" t="s">
        <v>113</v>
      </c>
      <c r="D1125" t="s">
        <v>3391</v>
      </c>
      <c r="E1125">
        <v>7.78</v>
      </c>
      <c r="F1125" t="s">
        <v>116</v>
      </c>
      <c r="G1125" t="s">
        <v>102</v>
      </c>
      <c r="H1125">
        <v>6.6902285920000013</v>
      </c>
      <c r="I1125" t="str">
        <f>IF(Inventory[[#This Row],[METAL]] = "925 Silver",  "7113.11.00"," 7113.19.00")</f>
        <v>7113.11.00</v>
      </c>
      <c r="J1125" t="str">
        <f>IF(Inventory[[#This Row],[METAL]]= "925 Silver", "7113.11.10.00"," 7113.19.10.00")</f>
        <v>7113.11.10.00</v>
      </c>
      <c r="K1125" t="str">
        <f>IF(Inventory[[#This Row],[METAL]] = "925 Silver",  "7113.11.00"," 7113.19.00")</f>
        <v>7113.11.00</v>
      </c>
      <c r="L1125" s="106" t="str">
        <f>PROPER(Inventory[[#This Row],[METAL]] &amp; " " &amp; Inventory[[#This Row],[Item Type]])</f>
        <v>925 Silver Chain</v>
      </c>
      <c r="M1125" s="106" t="str">
        <f>IFERROR(VLOOKUP(Inventory[[#This Row],[Short Description]],Map!$G$12:$H$32,2,FALSE), IF(F1124 = "925 Silver", "7113.11.10.00", "7113.19.29.00"))</f>
        <v>7113.11.10.00</v>
      </c>
      <c r="N1125" s="106" t="str">
        <f>Inventory[[#This Row],[ASIN]] &amp; " " &amp; Inventory[[#This Row],[Short Description]]</f>
        <v xml:space="preserve"> Silver curb chain 2.8mm thick 50cm length</v>
      </c>
      <c r="O1125" s="33">
        <f>Inventory[[#This Row],[Total Price GBP]]/ EURtoGBP</f>
        <v>7.5942047550129699</v>
      </c>
      <c r="P1125" s="33">
        <f>Inventory[[#This Row],[Total Price GBP]]/USDtoGBP</f>
        <v>9.1711919153702031</v>
      </c>
      <c r="Q1125" s="33">
        <f>Inventory[[#This Row],[Total Price GBP]]/ CADtoGBP</f>
        <v>11.739652862078708</v>
      </c>
      <c r="R1125" s="33">
        <f>Inventory[[#This Row],[Total Price GBP]]/AUDtoGBP</f>
        <v>12.016359997126232</v>
      </c>
      <c r="S1125" s="33">
        <f>IFERROR(VLOOKUP(Inventory[[#This Row],[Assigned Item SKU]],skuQuantity[#All],2,FALSE),0)</f>
        <v>0</v>
      </c>
      <c r="T1125" s="33" t="str">
        <f>PROPER(Inventory[[#This Row],[METAL]] &amp; " " &amp; Inventory[[#This Row],[Item Type]])</f>
        <v>925 Silver Chain</v>
      </c>
      <c r="U1125" s="33">
        <f>Inventory[[#This Row],[Quantity]]*Inventory[[#This Row],[Weight (g)]]</f>
        <v>0</v>
      </c>
      <c r="V1125" s="33">
        <f>Inventory[[#This Row],[Total Price GBP]]*Inventory[[#This Row],[Quantity]]</f>
        <v>0</v>
      </c>
      <c r="W1125" s="33">
        <f>Inventory[[#This Row],[Total Cost GBP]]/EURtoGBP</f>
        <v>0</v>
      </c>
      <c r="X1125" s="33">
        <f>Inventory[[#This Row],[Total Cost GBP]]/USDtoGBP</f>
        <v>0</v>
      </c>
      <c r="Y1125" s="33">
        <f>Inventory[[#This Row],[Total Cost GBP]]/CADtoGBP</f>
        <v>0</v>
      </c>
      <c r="Z1125" s="33">
        <f>Inventory[[#This Row],[Total Cost GBP]]*AUDtoGBP</f>
        <v>0</v>
      </c>
      <c r="AA1125" s="33"/>
      <c r="AB1125" s="33"/>
    </row>
    <row r="1126" spans="1:28" x14ac:dyDescent="0.25">
      <c r="A1126" t="s">
        <v>2662</v>
      </c>
      <c r="C1126" t="s">
        <v>113</v>
      </c>
      <c r="D1126" t="s">
        <v>3392</v>
      </c>
      <c r="E1126">
        <v>12.3</v>
      </c>
      <c r="F1126" t="s">
        <v>116</v>
      </c>
      <c r="G1126" t="s">
        <v>102</v>
      </c>
      <c r="H1126">
        <v>11.229629310000002</v>
      </c>
      <c r="I1126" t="str">
        <f>IF(Inventory[[#This Row],[METAL]] = "925 Silver",  "7113.11.00"," 7113.19.00")</f>
        <v>7113.11.00</v>
      </c>
      <c r="J1126" t="str">
        <f>IF(Inventory[[#This Row],[METAL]]= "925 Silver", "7113.11.10.00"," 7113.19.10.00")</f>
        <v>7113.11.10.00</v>
      </c>
      <c r="K1126" t="str">
        <f>IF(Inventory[[#This Row],[METAL]] = "925 Silver",  "7113.11.00"," 7113.19.00")</f>
        <v>7113.11.00</v>
      </c>
      <c r="L1126" s="106" t="str">
        <f>PROPER(Inventory[[#This Row],[METAL]] &amp; " " &amp; Inventory[[#This Row],[Item Type]])</f>
        <v>925 Silver Chain</v>
      </c>
      <c r="M1126" s="106" t="str">
        <f>IFERROR(VLOOKUP(Inventory[[#This Row],[Short Description]],Map!$G$12:$H$32,2,FALSE), IF(F1125 = "925 Silver", "7113.11.10.00", "7113.19.29.00"))</f>
        <v>7113.11.10.00</v>
      </c>
      <c r="N1126" s="106" t="str">
        <f>Inventory[[#This Row],[ASIN]] &amp; " " &amp; Inventory[[#This Row],[Short Description]]</f>
        <v xml:space="preserve"> Silver curb S. Flat chain 5.5mm thick 36cm length + 5cm extender</v>
      </c>
      <c r="O1126" s="33">
        <f>Inventory[[#This Row],[Total Price GBP]]/ EURtoGBP</f>
        <v>12.74696419267508</v>
      </c>
      <c r="P1126" s="33">
        <f>Inventory[[#This Row],[Total Price GBP]]/USDtoGBP</f>
        <v>15.393956144283008</v>
      </c>
      <c r="Q1126" s="33">
        <f>Inventory[[#This Row],[Total Price GBP]]/ CADtoGBP</f>
        <v>19.705148793699763</v>
      </c>
      <c r="R1126" s="33">
        <f>Inventory[[#This Row],[Total Price GBP]]/AUDtoGBP</f>
        <v>20.169605054242403</v>
      </c>
      <c r="S1126" s="33">
        <f>IFERROR(VLOOKUP(Inventory[[#This Row],[Assigned Item SKU]],skuQuantity[#All],2,FALSE),0)</f>
        <v>0</v>
      </c>
      <c r="T1126" s="33" t="str">
        <f>PROPER(Inventory[[#This Row],[METAL]] &amp; " " &amp; Inventory[[#This Row],[Item Type]])</f>
        <v>925 Silver Chain</v>
      </c>
      <c r="U1126" s="33">
        <f>Inventory[[#This Row],[Quantity]]*Inventory[[#This Row],[Weight (g)]]</f>
        <v>0</v>
      </c>
      <c r="V1126" s="33">
        <f>Inventory[[#This Row],[Total Price GBP]]*Inventory[[#This Row],[Quantity]]</f>
        <v>0</v>
      </c>
      <c r="W1126" s="33">
        <f>Inventory[[#This Row],[Total Cost GBP]]/EURtoGBP</f>
        <v>0</v>
      </c>
      <c r="X1126" s="33">
        <f>Inventory[[#This Row],[Total Cost GBP]]/USDtoGBP</f>
        <v>0</v>
      </c>
      <c r="Y1126" s="33">
        <f>Inventory[[#This Row],[Total Cost GBP]]/CADtoGBP</f>
        <v>0</v>
      </c>
      <c r="Z1126" s="33">
        <f>Inventory[[#This Row],[Total Cost GBP]]*AUDtoGBP</f>
        <v>0</v>
      </c>
      <c r="AA1126" s="33"/>
      <c r="AB1126" s="33"/>
    </row>
    <row r="1127" spans="1:28" x14ac:dyDescent="0.25">
      <c r="A1127" t="s">
        <v>2663</v>
      </c>
      <c r="C1127" t="s">
        <v>113</v>
      </c>
      <c r="D1127" t="s">
        <v>3393</v>
      </c>
      <c r="E1127">
        <v>13.99</v>
      </c>
      <c r="F1127" t="s">
        <v>116</v>
      </c>
      <c r="G1127" t="s">
        <v>102</v>
      </c>
      <c r="H1127">
        <v>12.688683543000002</v>
      </c>
      <c r="I1127" t="str">
        <f>IF(Inventory[[#This Row],[METAL]] = "925 Silver",  "7113.11.00"," 7113.19.00")</f>
        <v>7113.11.00</v>
      </c>
      <c r="J1127" t="str">
        <f>IF(Inventory[[#This Row],[METAL]]= "925 Silver", "7113.11.10.00"," 7113.19.10.00")</f>
        <v>7113.11.10.00</v>
      </c>
      <c r="K1127" t="str">
        <f>IF(Inventory[[#This Row],[METAL]] = "925 Silver",  "7113.11.00"," 7113.19.00")</f>
        <v>7113.11.00</v>
      </c>
      <c r="L1127" s="106" t="str">
        <f>PROPER(Inventory[[#This Row],[METAL]] &amp; " " &amp; Inventory[[#This Row],[Item Type]])</f>
        <v>925 Silver Chain</v>
      </c>
      <c r="M1127" s="106" t="str">
        <f>IFERROR(VLOOKUP(Inventory[[#This Row],[Short Description]],Map!$G$12:$H$32,2,FALSE), IF(F1126 = "925 Silver", "7113.11.10.00", "7113.19.29.00"))</f>
        <v>7113.11.10.00</v>
      </c>
      <c r="N1127" s="106" t="str">
        <f>Inventory[[#This Row],[ASIN]] &amp; " " &amp; Inventory[[#This Row],[Short Description]]</f>
        <v xml:space="preserve"> Silver curb S. Flat chain 5.5mm thick 45cm length</v>
      </c>
      <c r="O1127" s="33">
        <f>Inventory[[#This Row],[Total Price GBP]]/ EURtoGBP</f>
        <v>14.40316419267508</v>
      </c>
      <c r="P1127" s="33">
        <f>Inventory[[#This Row],[Total Price GBP]]/USDtoGBP</f>
        <v>17.394077097067377</v>
      </c>
      <c r="Q1127" s="33">
        <f>Inventory[[#This Row],[Total Price GBP]]/ CADtoGBP</f>
        <v>22.265418591184506</v>
      </c>
      <c r="R1127" s="33">
        <f>Inventory[[#This Row],[Total Price GBP]]/AUDtoGBP</f>
        <v>22.790221177886345</v>
      </c>
      <c r="S1127" s="33">
        <f>IFERROR(VLOOKUP(Inventory[[#This Row],[Assigned Item SKU]],skuQuantity[#All],2,FALSE),0)</f>
        <v>0</v>
      </c>
      <c r="T1127" s="33" t="str">
        <f>PROPER(Inventory[[#This Row],[METAL]] &amp; " " &amp; Inventory[[#This Row],[Item Type]])</f>
        <v>925 Silver Chain</v>
      </c>
      <c r="U1127" s="33">
        <f>Inventory[[#This Row],[Quantity]]*Inventory[[#This Row],[Weight (g)]]</f>
        <v>0</v>
      </c>
      <c r="V1127" s="33">
        <f>Inventory[[#This Row],[Total Price GBP]]*Inventory[[#This Row],[Quantity]]</f>
        <v>0</v>
      </c>
      <c r="W1127" s="33">
        <f>Inventory[[#This Row],[Total Cost GBP]]/EURtoGBP</f>
        <v>0</v>
      </c>
      <c r="X1127" s="33">
        <f>Inventory[[#This Row],[Total Cost GBP]]/USDtoGBP</f>
        <v>0</v>
      </c>
      <c r="Y1127" s="33">
        <f>Inventory[[#This Row],[Total Cost GBP]]/CADtoGBP</f>
        <v>0</v>
      </c>
      <c r="Z1127" s="33">
        <f>Inventory[[#This Row],[Total Cost GBP]]*AUDtoGBP</f>
        <v>0</v>
      </c>
      <c r="AA1127" s="33"/>
      <c r="AB1127" s="33"/>
    </row>
    <row r="1128" spans="1:28" x14ac:dyDescent="0.25">
      <c r="A1128" t="s">
        <v>2664</v>
      </c>
      <c r="C1128" t="s">
        <v>113</v>
      </c>
      <c r="D1128" t="s">
        <v>3394</v>
      </c>
      <c r="E1128">
        <v>25.1</v>
      </c>
      <c r="F1128" t="s">
        <v>116</v>
      </c>
      <c r="G1128" t="s">
        <v>102</v>
      </c>
      <c r="H1128">
        <v>22.28045427</v>
      </c>
      <c r="I1128" t="str">
        <f>IF(Inventory[[#This Row],[METAL]] = "925 Silver",  "7113.11.00"," 7113.19.00")</f>
        <v>7113.11.00</v>
      </c>
      <c r="J1128" t="str">
        <f>IF(Inventory[[#This Row],[METAL]]= "925 Silver", "7113.11.10.00"," 7113.19.10.00")</f>
        <v>7113.11.10.00</v>
      </c>
      <c r="K1128" t="str">
        <f>IF(Inventory[[#This Row],[METAL]] = "925 Silver",  "7113.11.00"," 7113.19.00")</f>
        <v>7113.11.00</v>
      </c>
      <c r="L1128" s="106" t="str">
        <f>PROPER(Inventory[[#This Row],[METAL]] &amp; " " &amp; Inventory[[#This Row],[Item Type]])</f>
        <v>925 Silver Chain</v>
      </c>
      <c r="M1128" s="106" t="str">
        <f>IFERROR(VLOOKUP(Inventory[[#This Row],[Short Description]],Map!$G$12:$H$32,2,FALSE), IF(F1127 = "925 Silver", "7113.11.10.00", "7113.19.29.00"))</f>
        <v>7113.11.10.00</v>
      </c>
      <c r="N1128" s="106" t="str">
        <f>Inventory[[#This Row],[ASIN]] &amp; " " &amp; Inventory[[#This Row],[Short Description]]</f>
        <v xml:space="preserve"> Silver curb S. Flat chain 7.9mm thick 36cm length + 5cm extender</v>
      </c>
      <c r="O1128" s="33">
        <f>Inventory[[#This Row],[Total Price GBP]]/ EURtoGBP</f>
        <v>25.290964192675077</v>
      </c>
      <c r="P1128" s="33">
        <f>Inventory[[#This Row],[Total Price GBP]]/USDtoGBP</f>
        <v>30.542801230460476</v>
      </c>
      <c r="Q1128" s="33">
        <f>Inventory[[#This Row],[Total Price GBP]]/ CADtoGBP</f>
        <v>39.096541342696653</v>
      </c>
      <c r="R1128" s="33">
        <f>Inventory[[#This Row],[Total Price GBP]]/AUDtoGBP</f>
        <v>40.018058535095911</v>
      </c>
      <c r="S1128" s="33">
        <f>IFERROR(VLOOKUP(Inventory[[#This Row],[Assigned Item SKU]],skuQuantity[#All],2,FALSE),0)</f>
        <v>0</v>
      </c>
      <c r="T1128" s="33" t="str">
        <f>PROPER(Inventory[[#This Row],[METAL]] &amp; " " &amp; Inventory[[#This Row],[Item Type]])</f>
        <v>925 Silver Chain</v>
      </c>
      <c r="U1128" s="33">
        <f>Inventory[[#This Row],[Quantity]]*Inventory[[#This Row],[Weight (g)]]</f>
        <v>0</v>
      </c>
      <c r="V1128" s="33">
        <f>Inventory[[#This Row],[Total Price GBP]]*Inventory[[#This Row],[Quantity]]</f>
        <v>0</v>
      </c>
      <c r="W1128" s="33">
        <f>Inventory[[#This Row],[Total Cost GBP]]/EURtoGBP</f>
        <v>0</v>
      </c>
      <c r="X1128" s="33">
        <f>Inventory[[#This Row],[Total Cost GBP]]/USDtoGBP</f>
        <v>0</v>
      </c>
      <c r="Y1128" s="33">
        <f>Inventory[[#This Row],[Total Cost GBP]]/CADtoGBP</f>
        <v>0</v>
      </c>
      <c r="Z1128" s="33">
        <f>Inventory[[#This Row],[Total Cost GBP]]*AUDtoGBP</f>
        <v>0</v>
      </c>
      <c r="AA1128" s="33"/>
      <c r="AB1128" s="33"/>
    </row>
    <row r="1129" spans="1:28" x14ac:dyDescent="0.25">
      <c r="A1129" t="s">
        <v>2665</v>
      </c>
      <c r="C1129" t="s">
        <v>113</v>
      </c>
      <c r="D1129" t="s">
        <v>3395</v>
      </c>
      <c r="E1129">
        <v>27.78</v>
      </c>
      <c r="F1129" t="s">
        <v>116</v>
      </c>
      <c r="G1129" t="s">
        <v>102</v>
      </c>
      <c r="H1129">
        <v>24.594220746000001</v>
      </c>
      <c r="I1129" t="str">
        <f>IF(Inventory[[#This Row],[METAL]] = "925 Silver",  "7113.11.00"," 7113.19.00")</f>
        <v>7113.11.00</v>
      </c>
      <c r="J1129" t="str">
        <f>IF(Inventory[[#This Row],[METAL]]= "925 Silver", "7113.11.10.00"," 7113.19.10.00")</f>
        <v>7113.11.10.00</v>
      </c>
      <c r="K1129" t="str">
        <f>IF(Inventory[[#This Row],[METAL]] = "925 Silver",  "7113.11.00"," 7113.19.00")</f>
        <v>7113.11.00</v>
      </c>
      <c r="L1129" s="106" t="str">
        <f>PROPER(Inventory[[#This Row],[METAL]] &amp; " " &amp; Inventory[[#This Row],[Item Type]])</f>
        <v>925 Silver Chain</v>
      </c>
      <c r="M1129" s="106" t="str">
        <f>IFERROR(VLOOKUP(Inventory[[#This Row],[Short Description]],Map!$G$12:$H$32,2,FALSE), IF(F1128 = "925 Silver", "7113.11.10.00", "7113.19.29.00"))</f>
        <v>7113.11.10.00</v>
      </c>
      <c r="N1129" s="106" t="str">
        <f>Inventory[[#This Row],[ASIN]] &amp; " " &amp; Inventory[[#This Row],[Short Description]]</f>
        <v xml:space="preserve"> Silver curb S. Flat chain 7.9mm thick 45cm length</v>
      </c>
      <c r="O1129" s="33">
        <f>Inventory[[#This Row],[Total Price GBP]]/ EURtoGBP</f>
        <v>27.91736419267508</v>
      </c>
      <c r="P1129" s="33">
        <f>Inventory[[#This Row],[Total Price GBP]]/USDtoGBP</f>
        <v>33.71459067037889</v>
      </c>
      <c r="Q1129" s="33">
        <f>Inventory[[#This Row],[Total Price GBP]]/ CADtoGBP</f>
        <v>43.156614157642885</v>
      </c>
      <c r="R1129" s="33">
        <f>Inventory[[#This Row],[Total Price GBP]]/AUDtoGBP</f>
        <v>44.173828482649618</v>
      </c>
      <c r="S1129" s="33">
        <f>IFERROR(VLOOKUP(Inventory[[#This Row],[Assigned Item SKU]],skuQuantity[#All],2,FALSE),0)</f>
        <v>0</v>
      </c>
      <c r="T1129" s="33" t="str">
        <f>PROPER(Inventory[[#This Row],[METAL]] &amp; " " &amp; Inventory[[#This Row],[Item Type]])</f>
        <v>925 Silver Chain</v>
      </c>
      <c r="U1129" s="33">
        <f>Inventory[[#This Row],[Quantity]]*Inventory[[#This Row],[Weight (g)]]</f>
        <v>0</v>
      </c>
      <c r="V1129" s="33">
        <f>Inventory[[#This Row],[Total Price GBP]]*Inventory[[#This Row],[Quantity]]</f>
        <v>0</v>
      </c>
      <c r="W1129" s="33">
        <f>Inventory[[#This Row],[Total Cost GBP]]/EURtoGBP</f>
        <v>0</v>
      </c>
      <c r="X1129" s="33">
        <f>Inventory[[#This Row],[Total Cost GBP]]/USDtoGBP</f>
        <v>0</v>
      </c>
      <c r="Y1129" s="33">
        <f>Inventory[[#This Row],[Total Cost GBP]]/CADtoGBP</f>
        <v>0</v>
      </c>
      <c r="Z1129" s="33">
        <f>Inventory[[#This Row],[Total Cost GBP]]*AUDtoGBP</f>
        <v>0</v>
      </c>
      <c r="AA1129" s="33"/>
      <c r="AB1129" s="33"/>
    </row>
    <row r="1130" spans="1:28" x14ac:dyDescent="0.25">
      <c r="A1130" t="s">
        <v>2666</v>
      </c>
      <c r="C1130" t="s">
        <v>113</v>
      </c>
      <c r="D1130" t="s">
        <v>3396</v>
      </c>
      <c r="E1130">
        <v>6.34</v>
      </c>
      <c r="F1130" t="s">
        <v>116</v>
      </c>
      <c r="G1130" t="s">
        <v>102</v>
      </c>
      <c r="H1130">
        <v>6.4218866530000005</v>
      </c>
      <c r="I1130" t="str">
        <f>IF(Inventory[[#This Row],[METAL]] = "925 Silver",  "7113.11.00"," 7113.19.00")</f>
        <v>7113.11.00</v>
      </c>
      <c r="J1130" t="str">
        <f>IF(Inventory[[#This Row],[METAL]]= "925 Silver", "7113.11.10.00"," 7113.19.10.00")</f>
        <v>7113.11.10.00</v>
      </c>
      <c r="K1130" t="str">
        <f>IF(Inventory[[#This Row],[METAL]] = "925 Silver",  "7113.11.00"," 7113.19.00")</f>
        <v>7113.11.00</v>
      </c>
      <c r="L1130" s="106" t="str">
        <f>PROPER(Inventory[[#This Row],[METAL]] &amp; " " &amp; Inventory[[#This Row],[Item Type]])</f>
        <v>925 Silver Chain</v>
      </c>
      <c r="M1130" s="106" t="str">
        <f>IFERROR(VLOOKUP(Inventory[[#This Row],[Short Description]],Map!$G$12:$H$32,2,FALSE), IF(F1129 = "925 Silver", "7113.11.10.00", "7113.19.29.00"))</f>
        <v>7113.11.10.00</v>
      </c>
      <c r="N1130" s="106" t="str">
        <f>Inventory[[#This Row],[ASIN]] &amp; " " &amp; Inventory[[#This Row],[Short Description]]</f>
        <v xml:space="preserve"> Gold Plated curb chain 2.8mm thick 36cm length + 5cm extender</v>
      </c>
      <c r="O1130" s="33">
        <f>Inventory[[#This Row],[Total Price GBP]]/ EURtoGBP</f>
        <v>7.2896047550129692</v>
      </c>
      <c r="P1130" s="33">
        <f>Inventory[[#This Row],[Total Price GBP]]/USDtoGBP</f>
        <v>8.8033396981149679</v>
      </c>
      <c r="Q1130" s="33">
        <f>Inventory[[#This Row],[Total Price GBP]]/ CADtoGBP</f>
        <v>11.268780877829309</v>
      </c>
      <c r="R1130" s="33">
        <f>Inventory[[#This Row],[Total Price GBP]]/AUDtoGBP</f>
        <v>11.534389419139305</v>
      </c>
      <c r="S1130" s="33">
        <f>IFERROR(VLOOKUP(Inventory[[#This Row],[Assigned Item SKU]],skuQuantity[#All],2,FALSE),0)</f>
        <v>0</v>
      </c>
      <c r="T1130" s="33" t="str">
        <f>PROPER(Inventory[[#This Row],[METAL]] &amp; " " &amp; Inventory[[#This Row],[Item Type]])</f>
        <v>925 Silver Chain</v>
      </c>
      <c r="U1130" s="33">
        <f>Inventory[[#This Row],[Quantity]]*Inventory[[#This Row],[Weight (g)]]</f>
        <v>0</v>
      </c>
      <c r="V1130" s="33">
        <f>Inventory[[#This Row],[Total Price GBP]]*Inventory[[#This Row],[Quantity]]</f>
        <v>0</v>
      </c>
      <c r="W1130" s="33">
        <f>Inventory[[#This Row],[Total Cost GBP]]/EURtoGBP</f>
        <v>0</v>
      </c>
      <c r="X1130" s="33">
        <f>Inventory[[#This Row],[Total Cost GBP]]/USDtoGBP</f>
        <v>0</v>
      </c>
      <c r="Y1130" s="33">
        <f>Inventory[[#This Row],[Total Cost GBP]]/CADtoGBP</f>
        <v>0</v>
      </c>
      <c r="Z1130" s="33">
        <f>Inventory[[#This Row],[Total Cost GBP]]*AUDtoGBP</f>
        <v>0</v>
      </c>
      <c r="AA1130" s="33"/>
      <c r="AB1130" s="33"/>
    </row>
    <row r="1131" spans="1:28" x14ac:dyDescent="0.25">
      <c r="A1131" t="s">
        <v>2667</v>
      </c>
      <c r="C1131" t="s">
        <v>113</v>
      </c>
      <c r="D1131" t="s">
        <v>3397</v>
      </c>
      <c r="E1131">
        <v>6.97</v>
      </c>
      <c r="F1131" t="s">
        <v>116</v>
      </c>
      <c r="G1131" t="s">
        <v>102</v>
      </c>
      <c r="H1131">
        <v>7.0490456365000016</v>
      </c>
      <c r="I1131" t="str">
        <f>IF(Inventory[[#This Row],[METAL]] = "925 Silver",  "7113.11.00"," 7113.19.00")</f>
        <v>7113.11.00</v>
      </c>
      <c r="J1131" t="str">
        <f>IF(Inventory[[#This Row],[METAL]]= "925 Silver", "7113.11.10.00"," 7113.19.10.00")</f>
        <v>7113.11.10.00</v>
      </c>
      <c r="K1131" t="str">
        <f>IF(Inventory[[#This Row],[METAL]] = "925 Silver",  "7113.11.00"," 7113.19.00")</f>
        <v>7113.11.00</v>
      </c>
      <c r="L1131" s="106" t="str">
        <f>PROPER(Inventory[[#This Row],[METAL]] &amp; " " &amp; Inventory[[#This Row],[Item Type]])</f>
        <v>925 Silver Chain</v>
      </c>
      <c r="M1131" s="106" t="str">
        <f>IFERROR(VLOOKUP(Inventory[[#This Row],[Short Description]],Map!$G$12:$H$32,2,FALSE), IF(F1130 = "925 Silver", "7113.11.10.00", "7113.19.29.00"))</f>
        <v>7113.11.10.00</v>
      </c>
      <c r="N1131" s="106" t="str">
        <f>Inventory[[#This Row],[ASIN]] &amp; " " &amp; Inventory[[#This Row],[Short Description]]</f>
        <v xml:space="preserve"> Gold Plated curb chain 2.8mm thick 45cm length</v>
      </c>
      <c r="O1131" s="33">
        <f>Inventory[[#This Row],[Total Price GBP]]/ EURtoGBP</f>
        <v>8.0015047550129701</v>
      </c>
      <c r="P1131" s="33">
        <f>Inventory[[#This Row],[Total Price GBP]]/USDtoGBP</f>
        <v>9.6630704711418929</v>
      </c>
      <c r="Q1131" s="33">
        <f>Inventory[[#This Row],[Total Price GBP]]/ CADtoGBP</f>
        <v>12.369285689343254</v>
      </c>
      <c r="R1131" s="33">
        <f>Inventory[[#This Row],[Total Price GBP]]/AUDtoGBP</f>
        <v>12.660833458761408</v>
      </c>
      <c r="S1131" s="33">
        <f>IFERROR(VLOOKUP(Inventory[[#This Row],[Assigned Item SKU]],skuQuantity[#All],2,FALSE),0)</f>
        <v>0</v>
      </c>
      <c r="T1131" s="33" t="str">
        <f>PROPER(Inventory[[#This Row],[METAL]] &amp; " " &amp; Inventory[[#This Row],[Item Type]])</f>
        <v>925 Silver Chain</v>
      </c>
      <c r="U1131" s="33">
        <f>Inventory[[#This Row],[Quantity]]*Inventory[[#This Row],[Weight (g)]]</f>
        <v>0</v>
      </c>
      <c r="V1131" s="33">
        <f>Inventory[[#This Row],[Total Price GBP]]*Inventory[[#This Row],[Quantity]]</f>
        <v>0</v>
      </c>
      <c r="W1131" s="33">
        <f>Inventory[[#This Row],[Total Cost GBP]]/EURtoGBP</f>
        <v>0</v>
      </c>
      <c r="X1131" s="33">
        <f>Inventory[[#This Row],[Total Cost GBP]]/USDtoGBP</f>
        <v>0</v>
      </c>
      <c r="Y1131" s="33">
        <f>Inventory[[#This Row],[Total Cost GBP]]/CADtoGBP</f>
        <v>0</v>
      </c>
      <c r="Z1131" s="33">
        <f>Inventory[[#This Row],[Total Cost GBP]]*AUDtoGBP</f>
        <v>0</v>
      </c>
      <c r="AA1131" s="33"/>
      <c r="AB1131" s="33"/>
    </row>
    <row r="1132" spans="1:28" x14ac:dyDescent="0.25">
      <c r="A1132" t="s">
        <v>2668</v>
      </c>
      <c r="C1132" t="s">
        <v>113</v>
      </c>
      <c r="D1132" t="s">
        <v>3398</v>
      </c>
      <c r="E1132">
        <v>7.7</v>
      </c>
      <c r="F1132" t="s">
        <v>116</v>
      </c>
      <c r="G1132" t="s">
        <v>102</v>
      </c>
      <c r="H1132">
        <v>7.7757536649999999</v>
      </c>
      <c r="I1132" t="str">
        <f>IF(Inventory[[#This Row],[METAL]] = "925 Silver",  "7113.11.00"," 7113.19.00")</f>
        <v>7113.11.00</v>
      </c>
      <c r="J1132" t="str">
        <f>IF(Inventory[[#This Row],[METAL]]= "925 Silver", "7113.11.10.00"," 7113.19.10.00")</f>
        <v>7113.11.10.00</v>
      </c>
      <c r="K1132" t="str">
        <f>IF(Inventory[[#This Row],[METAL]] = "925 Silver",  "7113.11.00"," 7113.19.00")</f>
        <v>7113.11.00</v>
      </c>
      <c r="L1132" s="106" t="str">
        <f>PROPER(Inventory[[#This Row],[METAL]] &amp; " " &amp; Inventory[[#This Row],[Item Type]])</f>
        <v>925 Silver Chain</v>
      </c>
      <c r="M1132" s="106" t="str">
        <f>IFERROR(VLOOKUP(Inventory[[#This Row],[Short Description]],Map!$G$12:$H$32,2,FALSE), IF(F1131 = "925 Silver", "7113.11.10.00", "7113.19.29.00"))</f>
        <v>7113.11.10.00</v>
      </c>
      <c r="N1132" s="106" t="str">
        <f>Inventory[[#This Row],[ASIN]] &amp; " " &amp; Inventory[[#This Row],[Short Description]]</f>
        <v xml:space="preserve"> Gold Plated curb chain 2.8mm thick 50cm length</v>
      </c>
      <c r="O1132" s="33">
        <f>Inventory[[#This Row],[Total Price GBP]]/ EURtoGBP</f>
        <v>8.8264047550129678</v>
      </c>
      <c r="P1132" s="33">
        <f>Inventory[[#This Row],[Total Price GBP]]/USDtoGBP</f>
        <v>10.659266446236581</v>
      </c>
      <c r="Q1132" s="33">
        <f>Inventory[[#This Row],[Total Price GBP]]/ CADtoGBP</f>
        <v>13.644473804272105</v>
      </c>
      <c r="R1132" s="33">
        <f>Inventory[[#This Row],[Total Price GBP]]/AUDtoGBP</f>
        <v>13.96607813959336</v>
      </c>
      <c r="S1132" s="33">
        <f>IFERROR(VLOOKUP(Inventory[[#This Row],[Assigned Item SKU]],skuQuantity[#All],2,FALSE),0)</f>
        <v>0</v>
      </c>
      <c r="T1132" s="33" t="str">
        <f>PROPER(Inventory[[#This Row],[METAL]] &amp; " " &amp; Inventory[[#This Row],[Item Type]])</f>
        <v>925 Silver Chain</v>
      </c>
      <c r="U1132" s="33">
        <f>Inventory[[#This Row],[Quantity]]*Inventory[[#This Row],[Weight (g)]]</f>
        <v>0</v>
      </c>
      <c r="V1132" s="33">
        <f>Inventory[[#This Row],[Total Price GBP]]*Inventory[[#This Row],[Quantity]]</f>
        <v>0</v>
      </c>
      <c r="W1132" s="33">
        <f>Inventory[[#This Row],[Total Cost GBP]]/EURtoGBP</f>
        <v>0</v>
      </c>
      <c r="X1132" s="33">
        <f>Inventory[[#This Row],[Total Cost GBP]]/USDtoGBP</f>
        <v>0</v>
      </c>
      <c r="Y1132" s="33">
        <f>Inventory[[#This Row],[Total Cost GBP]]/CADtoGBP</f>
        <v>0</v>
      </c>
      <c r="Z1132" s="33">
        <f>Inventory[[#This Row],[Total Cost GBP]]*AUDtoGBP</f>
        <v>0</v>
      </c>
      <c r="AA1132" s="33"/>
      <c r="AB1132" s="33"/>
    </row>
    <row r="1133" spans="1:28" x14ac:dyDescent="0.25">
      <c r="A1133" t="s">
        <v>2669</v>
      </c>
      <c r="C1133" t="s">
        <v>113</v>
      </c>
      <c r="D1133" t="s">
        <v>3399</v>
      </c>
      <c r="E1133">
        <v>12.2</v>
      </c>
      <c r="F1133" t="s">
        <v>116</v>
      </c>
      <c r="G1133" t="s">
        <v>102</v>
      </c>
      <c r="H1133">
        <v>12.75546069</v>
      </c>
      <c r="I1133" t="str">
        <f>IF(Inventory[[#This Row],[METAL]] = "925 Silver",  "7113.11.00"," 7113.19.00")</f>
        <v>7113.11.00</v>
      </c>
      <c r="J1133" t="str">
        <f>IF(Inventory[[#This Row],[METAL]]= "925 Silver", "7113.11.10.00"," 7113.19.10.00")</f>
        <v>7113.11.10.00</v>
      </c>
      <c r="K1133" t="str">
        <f>IF(Inventory[[#This Row],[METAL]] = "925 Silver",  "7113.11.00"," 7113.19.00")</f>
        <v>7113.11.00</v>
      </c>
      <c r="L1133" s="106" t="str">
        <f>PROPER(Inventory[[#This Row],[METAL]] &amp; " " &amp; Inventory[[#This Row],[Item Type]])</f>
        <v>925 Silver Chain</v>
      </c>
      <c r="M1133" s="106" t="str">
        <f>IFERROR(VLOOKUP(Inventory[[#This Row],[Short Description]],Map!$G$12:$H$32,2,FALSE), IF(F1132 = "925 Silver", "7113.11.10.00", "7113.19.29.00"))</f>
        <v>7113.11.10.00</v>
      </c>
      <c r="N1133" s="106" t="str">
        <f>Inventory[[#This Row],[ASIN]] &amp; " " &amp; Inventory[[#This Row],[Short Description]]</f>
        <v xml:space="preserve"> Gold Plated curb S. Flat chain 5.5mm thick 36cm length + 5cm extender</v>
      </c>
      <c r="O1133" s="33">
        <f>Inventory[[#This Row],[Total Price GBP]]/ EURtoGBP</f>
        <v>14.478964192675077</v>
      </c>
      <c r="P1133" s="33">
        <f>Inventory[[#This Row],[Total Price GBP]]/USDtoGBP</f>
        <v>17.48561747155177</v>
      </c>
      <c r="Q1133" s="33">
        <f>Inventory[[#This Row],[Total Price GBP]]/ CADtoGBP</f>
        <v>22.382595532767251</v>
      </c>
      <c r="R1133" s="33">
        <f>Inventory[[#This Row],[Total Price GBP]]/AUDtoGBP</f>
        <v>22.910160015087289</v>
      </c>
      <c r="S1133" s="33">
        <f>IFERROR(VLOOKUP(Inventory[[#This Row],[Assigned Item SKU]],skuQuantity[#All],2,FALSE),0)</f>
        <v>0</v>
      </c>
      <c r="T1133" s="33" t="str">
        <f>PROPER(Inventory[[#This Row],[METAL]] &amp; " " &amp; Inventory[[#This Row],[Item Type]])</f>
        <v>925 Silver Chain</v>
      </c>
      <c r="U1133" s="33">
        <f>Inventory[[#This Row],[Quantity]]*Inventory[[#This Row],[Weight (g)]]</f>
        <v>0</v>
      </c>
      <c r="V1133" s="33">
        <f>Inventory[[#This Row],[Total Price GBP]]*Inventory[[#This Row],[Quantity]]</f>
        <v>0</v>
      </c>
      <c r="W1133" s="33">
        <f>Inventory[[#This Row],[Total Cost GBP]]/EURtoGBP</f>
        <v>0</v>
      </c>
      <c r="X1133" s="33">
        <f>Inventory[[#This Row],[Total Cost GBP]]/USDtoGBP</f>
        <v>0</v>
      </c>
      <c r="Y1133" s="33">
        <f>Inventory[[#This Row],[Total Cost GBP]]/CADtoGBP</f>
        <v>0</v>
      </c>
      <c r="Z1133" s="33">
        <f>Inventory[[#This Row],[Total Cost GBP]]*AUDtoGBP</f>
        <v>0</v>
      </c>
      <c r="AA1133" s="33"/>
      <c r="AB1133" s="33"/>
    </row>
    <row r="1134" spans="1:28" x14ac:dyDescent="0.25">
      <c r="A1134" t="s">
        <v>2670</v>
      </c>
      <c r="C1134" t="s">
        <v>113</v>
      </c>
      <c r="D1134" t="s">
        <v>3400</v>
      </c>
      <c r="E1134">
        <v>14.2</v>
      </c>
      <c r="F1134" t="s">
        <v>116</v>
      </c>
      <c r="G1134" t="s">
        <v>102</v>
      </c>
      <c r="H1134">
        <v>14.74644159</v>
      </c>
      <c r="I1134" t="str">
        <f>IF(Inventory[[#This Row],[METAL]] = "925 Silver",  "7113.11.00"," 7113.19.00")</f>
        <v>7113.11.00</v>
      </c>
      <c r="J1134" t="str">
        <f>IF(Inventory[[#This Row],[METAL]]= "925 Silver", "7113.11.10.00"," 7113.19.10.00")</f>
        <v>7113.11.10.00</v>
      </c>
      <c r="K1134" t="str">
        <f>IF(Inventory[[#This Row],[METAL]] = "925 Silver",  "7113.11.00"," 7113.19.00")</f>
        <v>7113.11.00</v>
      </c>
      <c r="L1134" s="106" t="str">
        <f>PROPER(Inventory[[#This Row],[METAL]] &amp; " " &amp; Inventory[[#This Row],[Item Type]])</f>
        <v>925 Silver Chain</v>
      </c>
      <c r="M1134" s="106" t="str">
        <f>IFERROR(VLOOKUP(Inventory[[#This Row],[Short Description]],Map!$G$12:$H$32,2,FALSE), IF(F1133 = "925 Silver", "7113.11.10.00", "7113.19.29.00"))</f>
        <v>7113.11.10.00</v>
      </c>
      <c r="N1134" s="106" t="str">
        <f>Inventory[[#This Row],[ASIN]] &amp; " " &amp; Inventory[[#This Row],[Short Description]]</f>
        <v xml:space="preserve"> Gold Plated curb S. Flat chain 5.5mm thick 45cm length</v>
      </c>
      <c r="O1134" s="33">
        <f>Inventory[[#This Row],[Total Price GBP]]/ EURtoGBP</f>
        <v>16.738964192675077</v>
      </c>
      <c r="P1134" s="33">
        <f>Inventory[[#This Row],[Total Price GBP]]/USDtoGBP</f>
        <v>20.214921512907086</v>
      </c>
      <c r="Q1134" s="33">
        <f>Inventory[[#This Row],[Total Price GBP]]/ CADtoGBP</f>
        <v>25.87626160106548</v>
      </c>
      <c r="R1134" s="33">
        <f>Inventory[[#This Row],[Total Price GBP]]/AUDtoGBP</f>
        <v>26.486172839284428</v>
      </c>
      <c r="S1134" s="33">
        <f>IFERROR(VLOOKUP(Inventory[[#This Row],[Assigned Item SKU]],skuQuantity[#All],2,FALSE),0)</f>
        <v>0</v>
      </c>
      <c r="T1134" s="33" t="str">
        <f>PROPER(Inventory[[#This Row],[METAL]] &amp; " " &amp; Inventory[[#This Row],[Item Type]])</f>
        <v>925 Silver Chain</v>
      </c>
      <c r="U1134" s="33">
        <f>Inventory[[#This Row],[Quantity]]*Inventory[[#This Row],[Weight (g)]]</f>
        <v>0</v>
      </c>
      <c r="V1134" s="33">
        <f>Inventory[[#This Row],[Total Price GBP]]*Inventory[[#This Row],[Quantity]]</f>
        <v>0</v>
      </c>
      <c r="W1134" s="33">
        <f>Inventory[[#This Row],[Total Cost GBP]]/EURtoGBP</f>
        <v>0</v>
      </c>
      <c r="X1134" s="33">
        <f>Inventory[[#This Row],[Total Cost GBP]]/USDtoGBP</f>
        <v>0</v>
      </c>
      <c r="Y1134" s="33">
        <f>Inventory[[#This Row],[Total Cost GBP]]/CADtoGBP</f>
        <v>0</v>
      </c>
      <c r="Z1134" s="33">
        <f>Inventory[[#This Row],[Total Cost GBP]]*AUDtoGBP</f>
        <v>0</v>
      </c>
      <c r="AA1134" s="33"/>
      <c r="AB1134" s="33"/>
    </row>
    <row r="1135" spans="1:28" x14ac:dyDescent="0.25">
      <c r="A1135" t="s">
        <v>2671</v>
      </c>
      <c r="C1135" t="s">
        <v>113</v>
      </c>
      <c r="D1135" t="s">
        <v>3401</v>
      </c>
      <c r="E1135">
        <v>24.7</v>
      </c>
      <c r="F1135" t="s">
        <v>116</v>
      </c>
      <c r="G1135" t="s">
        <v>102</v>
      </c>
      <c r="H1135">
        <v>25.634288024999996</v>
      </c>
      <c r="I1135" t="str">
        <f>IF(Inventory[[#This Row],[METAL]] = "925 Silver",  "7113.11.00"," 7113.19.00")</f>
        <v>7113.11.00</v>
      </c>
      <c r="J1135" t="str">
        <f>IF(Inventory[[#This Row],[METAL]]= "925 Silver", "7113.11.10.00"," 7113.19.10.00")</f>
        <v>7113.11.10.00</v>
      </c>
      <c r="K1135" t="str">
        <f>IF(Inventory[[#This Row],[METAL]] = "925 Silver",  "7113.11.00"," 7113.19.00")</f>
        <v>7113.11.00</v>
      </c>
      <c r="L1135" s="106" t="str">
        <f>PROPER(Inventory[[#This Row],[METAL]] &amp; " " &amp; Inventory[[#This Row],[Item Type]])</f>
        <v>925 Silver Chain</v>
      </c>
      <c r="M1135" s="106" t="str">
        <f>IFERROR(VLOOKUP(Inventory[[#This Row],[Short Description]],Map!$G$12:$H$32,2,FALSE), IF(F1134 = "925 Silver", "7113.11.10.00", "7113.19.29.00"))</f>
        <v>7113.11.10.00</v>
      </c>
      <c r="N1135" s="106" t="str">
        <f>Inventory[[#This Row],[ASIN]] &amp; " " &amp; Inventory[[#This Row],[Short Description]]</f>
        <v xml:space="preserve"> Gold Plated curb S. Flat chain 7.9mm thick 36cm length + 5cm extender</v>
      </c>
      <c r="O1135" s="33">
        <f>Inventory[[#This Row],[Total Price GBP]]/ EURtoGBP</f>
        <v>29.097964192675075</v>
      </c>
      <c r="P1135" s="33">
        <f>Inventory[[#This Row],[Total Price GBP]]/USDtoGBP</f>
        <v>35.140350117823168</v>
      </c>
      <c r="Q1135" s="33">
        <f>Inventory[[#This Row],[Total Price GBP]]/ CADtoGBP</f>
        <v>44.981668210843267</v>
      </c>
      <c r="R1135" s="33">
        <f>Inventory[[#This Row],[Total Price GBP]]/AUDtoGBP</f>
        <v>46.04189960665277</v>
      </c>
      <c r="S1135" s="33">
        <f>IFERROR(VLOOKUP(Inventory[[#This Row],[Assigned Item SKU]],skuQuantity[#All],2,FALSE),0)</f>
        <v>0</v>
      </c>
      <c r="T1135" s="33" t="str">
        <f>PROPER(Inventory[[#This Row],[METAL]] &amp; " " &amp; Inventory[[#This Row],[Item Type]])</f>
        <v>925 Silver Chain</v>
      </c>
      <c r="U1135" s="33">
        <f>Inventory[[#This Row],[Quantity]]*Inventory[[#This Row],[Weight (g)]]</f>
        <v>0</v>
      </c>
      <c r="V1135" s="33">
        <f>Inventory[[#This Row],[Total Price GBP]]*Inventory[[#This Row],[Quantity]]</f>
        <v>0</v>
      </c>
      <c r="W1135" s="33">
        <f>Inventory[[#This Row],[Total Cost GBP]]/EURtoGBP</f>
        <v>0</v>
      </c>
      <c r="X1135" s="33">
        <f>Inventory[[#This Row],[Total Cost GBP]]/USDtoGBP</f>
        <v>0</v>
      </c>
      <c r="Y1135" s="33">
        <f>Inventory[[#This Row],[Total Cost GBP]]/CADtoGBP</f>
        <v>0</v>
      </c>
      <c r="Z1135" s="33">
        <f>Inventory[[#This Row],[Total Cost GBP]]*AUDtoGBP</f>
        <v>0</v>
      </c>
      <c r="AA1135" s="33"/>
      <c r="AB1135" s="33"/>
    </row>
    <row r="1136" spans="1:28" x14ac:dyDescent="0.25">
      <c r="A1136" t="s">
        <v>2672</v>
      </c>
      <c r="C1136" t="s">
        <v>113</v>
      </c>
      <c r="D1136" t="s">
        <v>3402</v>
      </c>
      <c r="E1136">
        <v>30.62</v>
      </c>
      <c r="F1136" t="s">
        <v>116</v>
      </c>
      <c r="G1136" t="s">
        <v>102</v>
      </c>
      <c r="H1136">
        <v>31.631897745</v>
      </c>
      <c r="I1136" t="str">
        <f>IF(Inventory[[#This Row],[METAL]] = "925 Silver",  "7113.11.00"," 7113.19.00")</f>
        <v>7113.11.00</v>
      </c>
      <c r="J1136" t="str">
        <f>IF(Inventory[[#This Row],[METAL]]= "925 Silver", "7113.11.10.00"," 7113.19.10.00")</f>
        <v>7113.11.10.00</v>
      </c>
      <c r="K1136" t="str">
        <f>IF(Inventory[[#This Row],[METAL]] = "925 Silver",  "7113.11.00"," 7113.19.00")</f>
        <v>7113.11.00</v>
      </c>
      <c r="L1136" s="106" t="str">
        <f>PROPER(Inventory[[#This Row],[METAL]] &amp; " " &amp; Inventory[[#This Row],[Item Type]])</f>
        <v>925 Silver Chain</v>
      </c>
      <c r="M1136" s="106" t="str">
        <f>IFERROR(VLOOKUP(Inventory[[#This Row],[Short Description]],Map!$G$12:$H$32,2,FALSE), IF(F1135 = "925 Silver", "7113.11.10.00", "7113.19.29.00"))</f>
        <v>7113.11.10.00</v>
      </c>
      <c r="N1136" s="106" t="str">
        <f>Inventory[[#This Row],[ASIN]] &amp; " " &amp; Inventory[[#This Row],[Short Description]]</f>
        <v xml:space="preserve"> Gold Plated curb S. Flat chain 7.9mm thick 45cm length</v>
      </c>
      <c r="O1136" s="33">
        <f>Inventory[[#This Row],[Total Price GBP]]/ EURtoGBP</f>
        <v>35.905964192675079</v>
      </c>
      <c r="P1136" s="33">
        <f>Inventory[[#This Row],[Total Price GBP]]/USDtoGBP</f>
        <v>43.362076628242193</v>
      </c>
      <c r="Q1136" s="33">
        <f>Inventory[[#This Row],[Total Price GBP]]/ CADtoGBP</f>
        <v>55.50595077410626</v>
      </c>
      <c r="R1136" s="33">
        <f>Inventory[[#This Row],[Total Price GBP]]/AUDtoGBP</f>
        <v>56.814242662906814</v>
      </c>
      <c r="S1136" s="33">
        <f>IFERROR(VLOOKUP(Inventory[[#This Row],[Assigned Item SKU]],skuQuantity[#All],2,FALSE),0)</f>
        <v>0</v>
      </c>
      <c r="T1136" s="33" t="str">
        <f>PROPER(Inventory[[#This Row],[METAL]] &amp; " " &amp; Inventory[[#This Row],[Item Type]])</f>
        <v>925 Silver Chain</v>
      </c>
      <c r="U1136" s="33">
        <f>Inventory[[#This Row],[Quantity]]*Inventory[[#This Row],[Weight (g)]]</f>
        <v>0</v>
      </c>
      <c r="V1136" s="33">
        <f>Inventory[[#This Row],[Total Price GBP]]*Inventory[[#This Row],[Quantity]]</f>
        <v>0</v>
      </c>
      <c r="W1136" s="33">
        <f>Inventory[[#This Row],[Total Cost GBP]]/EURtoGBP</f>
        <v>0</v>
      </c>
      <c r="X1136" s="33">
        <f>Inventory[[#This Row],[Total Cost GBP]]/USDtoGBP</f>
        <v>0</v>
      </c>
      <c r="Y1136" s="33">
        <f>Inventory[[#This Row],[Total Cost GBP]]/CADtoGBP</f>
        <v>0</v>
      </c>
      <c r="Z1136" s="33">
        <f>Inventory[[#This Row],[Total Cost GBP]]*AUDtoGBP</f>
        <v>0</v>
      </c>
      <c r="AA1136" s="33"/>
      <c r="AB1136" s="33"/>
    </row>
    <row r="1137" spans="1:28" x14ac:dyDescent="0.25">
      <c r="A1137" t="s">
        <v>2673</v>
      </c>
      <c r="C1137" t="s">
        <v>113</v>
      </c>
      <c r="D1137" t="s">
        <v>3403</v>
      </c>
      <c r="E1137">
        <v>33.81</v>
      </c>
      <c r="F1137" t="s">
        <v>116</v>
      </c>
      <c r="G1137" t="s">
        <v>102</v>
      </c>
      <c r="H1137">
        <v>34.863717847500006</v>
      </c>
      <c r="I1137" t="str">
        <f>IF(Inventory[[#This Row],[METAL]] = "925 Silver",  "7113.11.00"," 7113.19.00")</f>
        <v>7113.11.00</v>
      </c>
      <c r="J1137" t="str">
        <f>IF(Inventory[[#This Row],[METAL]]= "925 Silver", "7113.11.10.00"," 7113.19.10.00")</f>
        <v>7113.11.10.00</v>
      </c>
      <c r="K1137" t="str">
        <f>IF(Inventory[[#This Row],[METAL]] = "925 Silver",  "7113.11.00"," 7113.19.00")</f>
        <v>7113.11.00</v>
      </c>
      <c r="L1137" s="106" t="str">
        <f>PROPER(Inventory[[#This Row],[METAL]] &amp; " " &amp; Inventory[[#This Row],[Item Type]])</f>
        <v>925 Silver Chain</v>
      </c>
      <c r="M1137" s="106" t="str">
        <f>IFERROR(VLOOKUP(Inventory[[#This Row],[Short Description]],Map!$G$12:$H$32,2,FALSE), IF(F1136 = "925 Silver", "7113.11.10.00", "7113.19.29.00"))</f>
        <v>7113.11.10.00</v>
      </c>
      <c r="N1137" s="106" t="str">
        <f>Inventory[[#This Row],[ASIN]] &amp; " " &amp; Inventory[[#This Row],[Short Description]]</f>
        <v xml:space="preserve"> Gold plated curb S. Flat chain 7.9mm thick 50cm length</v>
      </c>
      <c r="O1137" s="33">
        <f>Inventory[[#This Row],[Total Price GBP]]/ EURtoGBP</f>
        <v>39.574464192675087</v>
      </c>
      <c r="P1137" s="33">
        <f>Inventory[[#This Row],[Total Price GBP]]/USDtoGBP</f>
        <v>47.792365068822726</v>
      </c>
      <c r="Q1137" s="33">
        <f>Inventory[[#This Row],[Total Price GBP]]/ CADtoGBP</f>
        <v>61.176974655323995</v>
      </c>
      <c r="R1137" s="33">
        <f>Inventory[[#This Row],[Total Price GBP]]/AUDtoGBP</f>
        <v>62.618934275989659</v>
      </c>
      <c r="S1137" s="33">
        <f>IFERROR(VLOOKUP(Inventory[[#This Row],[Assigned Item SKU]],skuQuantity[#All],2,FALSE),0)</f>
        <v>0</v>
      </c>
      <c r="T1137" s="33" t="str">
        <f>PROPER(Inventory[[#This Row],[METAL]] &amp; " " &amp; Inventory[[#This Row],[Item Type]])</f>
        <v>925 Silver Chain</v>
      </c>
      <c r="U1137" s="33">
        <f>Inventory[[#This Row],[Quantity]]*Inventory[[#This Row],[Weight (g)]]</f>
        <v>0</v>
      </c>
      <c r="V1137" s="33">
        <f>Inventory[[#This Row],[Total Price GBP]]*Inventory[[#This Row],[Quantity]]</f>
        <v>0</v>
      </c>
      <c r="W1137" s="33">
        <f>Inventory[[#This Row],[Total Cost GBP]]/EURtoGBP</f>
        <v>0</v>
      </c>
      <c r="X1137" s="33">
        <f>Inventory[[#This Row],[Total Cost GBP]]/USDtoGBP</f>
        <v>0</v>
      </c>
      <c r="Y1137" s="33">
        <f>Inventory[[#This Row],[Total Cost GBP]]/CADtoGBP</f>
        <v>0</v>
      </c>
      <c r="Z1137" s="33">
        <f>Inventory[[#This Row],[Total Cost GBP]]*AUDtoGBP</f>
        <v>0</v>
      </c>
      <c r="AA1137" s="33"/>
      <c r="AB1137" s="33"/>
    </row>
    <row r="1138" spans="1:28" x14ac:dyDescent="0.25">
      <c r="A1138" t="s">
        <v>2674</v>
      </c>
      <c r="C1138" t="s">
        <v>113</v>
      </c>
      <c r="D1138" t="s">
        <v>3404</v>
      </c>
      <c r="E1138">
        <v>6.47</v>
      </c>
      <c r="F1138" t="s">
        <v>116</v>
      </c>
      <c r="G1138" t="s">
        <v>102</v>
      </c>
      <c r="H1138">
        <v>5.924317621000001</v>
      </c>
      <c r="I1138" t="str">
        <f>IF(Inventory[[#This Row],[METAL]] = "925 Silver",  "7113.11.00"," 7113.19.00")</f>
        <v>7113.11.00</v>
      </c>
      <c r="J1138" t="str">
        <f>IF(Inventory[[#This Row],[METAL]]= "925 Silver", "7113.11.10.00"," 7113.19.10.00")</f>
        <v>7113.11.10.00</v>
      </c>
      <c r="K1138" t="str">
        <f>IF(Inventory[[#This Row],[METAL]] = "925 Silver",  "7113.11.00"," 7113.19.00")</f>
        <v>7113.11.00</v>
      </c>
      <c r="L1138" s="106" t="str">
        <f>PROPER(Inventory[[#This Row],[METAL]] &amp; " " &amp; Inventory[[#This Row],[Item Type]])</f>
        <v>925 Silver Chain</v>
      </c>
      <c r="M1138" s="106" t="str">
        <f>IFERROR(VLOOKUP(Inventory[[#This Row],[Short Description]],Map!$G$12:$H$32,2,FALSE), IF(F1137 = "925 Silver", "7113.11.10.00", "7113.19.29.00"))</f>
        <v>7113.11.10.00</v>
      </c>
      <c r="N1138" s="106" t="str">
        <f>Inventory[[#This Row],[ASIN]] &amp; " " &amp; Inventory[[#This Row],[Short Description]]</f>
        <v xml:space="preserve"> Silver curb Sp. Pave chain 2.8mm thick 36cm length + 5cm extender</v>
      </c>
      <c r="O1138" s="33">
        <f>Inventory[[#This Row],[Total Price GBP]]/ EURtoGBP</f>
        <v>6.7248047550129701</v>
      </c>
      <c r="P1138" s="33">
        <f>Inventory[[#This Row],[Total Price GBP]]/USDtoGBP</f>
        <v>8.1212552191072316</v>
      </c>
      <c r="Q1138" s="33">
        <f>Inventory[[#This Row],[Total Price GBP]]/ CADtoGBP</f>
        <v>10.395673534743098</v>
      </c>
      <c r="R1138" s="33">
        <f>Inventory[[#This Row],[Total Price GBP]]/AUDtoGBP</f>
        <v>10.640702674401897</v>
      </c>
      <c r="S1138" s="33">
        <f>IFERROR(VLOOKUP(Inventory[[#This Row],[Assigned Item SKU]],skuQuantity[#All],2,FALSE),0)</f>
        <v>0</v>
      </c>
      <c r="T1138" s="33" t="str">
        <f>PROPER(Inventory[[#This Row],[METAL]] &amp; " " &amp; Inventory[[#This Row],[Item Type]])</f>
        <v>925 Silver Chain</v>
      </c>
      <c r="U1138" s="33">
        <f>Inventory[[#This Row],[Quantity]]*Inventory[[#This Row],[Weight (g)]]</f>
        <v>0</v>
      </c>
      <c r="V1138" s="33">
        <f>Inventory[[#This Row],[Total Price GBP]]*Inventory[[#This Row],[Quantity]]</f>
        <v>0</v>
      </c>
      <c r="W1138" s="33">
        <f>Inventory[[#This Row],[Total Cost GBP]]/EURtoGBP</f>
        <v>0</v>
      </c>
      <c r="X1138" s="33">
        <f>Inventory[[#This Row],[Total Cost GBP]]/USDtoGBP</f>
        <v>0</v>
      </c>
      <c r="Y1138" s="33">
        <f>Inventory[[#This Row],[Total Cost GBP]]/CADtoGBP</f>
        <v>0</v>
      </c>
      <c r="Z1138" s="33">
        <f>Inventory[[#This Row],[Total Cost GBP]]*AUDtoGBP</f>
        <v>0</v>
      </c>
      <c r="AA1138" s="33"/>
      <c r="AB1138" s="33"/>
    </row>
    <row r="1139" spans="1:28" x14ac:dyDescent="0.25">
      <c r="A1139" t="s">
        <v>2675</v>
      </c>
      <c r="C1139" t="s">
        <v>113</v>
      </c>
      <c r="D1139" t="s">
        <v>3405</v>
      </c>
      <c r="E1139">
        <v>7.13</v>
      </c>
      <c r="F1139" t="s">
        <v>116</v>
      </c>
      <c r="G1139" t="s">
        <v>102</v>
      </c>
      <c r="H1139">
        <v>6.5173832590000007</v>
      </c>
      <c r="I1139" t="str">
        <f>IF(Inventory[[#This Row],[METAL]] = "925 Silver",  "7113.11.00"," 7113.19.00")</f>
        <v>7113.11.00</v>
      </c>
      <c r="J1139" t="str">
        <f>IF(Inventory[[#This Row],[METAL]]= "925 Silver", "7113.11.10.00"," 7113.19.10.00")</f>
        <v>7113.11.10.00</v>
      </c>
      <c r="K1139" t="str">
        <f>IF(Inventory[[#This Row],[METAL]] = "925 Silver",  "7113.11.00"," 7113.19.00")</f>
        <v>7113.11.00</v>
      </c>
      <c r="L1139" s="106" t="str">
        <f>PROPER(Inventory[[#This Row],[METAL]] &amp; " " &amp; Inventory[[#This Row],[Item Type]])</f>
        <v>925 Silver Chain</v>
      </c>
      <c r="M1139" s="106" t="str">
        <f>IFERROR(VLOOKUP(Inventory[[#This Row],[Short Description]],Map!$G$12:$H$32,2,FALSE), IF(F1138 = "925 Silver", "7113.11.10.00", "7113.19.29.00"))</f>
        <v>7113.11.10.00</v>
      </c>
      <c r="N1139" s="106" t="str">
        <f>Inventory[[#This Row],[ASIN]] &amp; " " &amp; Inventory[[#This Row],[Short Description]]</f>
        <v xml:space="preserve"> Silver curb Sp. Pave chain 2.8mm thick 45cm length</v>
      </c>
      <c r="O1139" s="33">
        <f>Inventory[[#This Row],[Total Price GBP]]/ EURtoGBP</f>
        <v>7.3980047550129697</v>
      </c>
      <c r="P1139" s="33">
        <f>Inventory[[#This Row],[Total Price GBP]]/USDtoGBP</f>
        <v>8.9342496795675856</v>
      </c>
      <c r="Q1139" s="33">
        <f>Inventory[[#This Row],[Total Price GBP]]/ CADtoGBP</f>
        <v>11.436353179512286</v>
      </c>
      <c r="R1139" s="33">
        <f>Inventory[[#This Row],[Total Price GBP]]/AUDtoGBP</f>
        <v>11.70591145017602</v>
      </c>
      <c r="S1139" s="33">
        <f>IFERROR(VLOOKUP(Inventory[[#This Row],[Assigned Item SKU]],skuQuantity[#All],2,FALSE),0)</f>
        <v>0</v>
      </c>
      <c r="T1139" s="33" t="str">
        <f>PROPER(Inventory[[#This Row],[METAL]] &amp; " " &amp; Inventory[[#This Row],[Item Type]])</f>
        <v>925 Silver Chain</v>
      </c>
      <c r="U1139" s="33">
        <f>Inventory[[#This Row],[Quantity]]*Inventory[[#This Row],[Weight (g)]]</f>
        <v>0</v>
      </c>
      <c r="V1139" s="33">
        <f>Inventory[[#This Row],[Total Price GBP]]*Inventory[[#This Row],[Quantity]]</f>
        <v>0</v>
      </c>
      <c r="W1139" s="33">
        <f>Inventory[[#This Row],[Total Cost GBP]]/EURtoGBP</f>
        <v>0</v>
      </c>
      <c r="X1139" s="33">
        <f>Inventory[[#This Row],[Total Cost GBP]]/USDtoGBP</f>
        <v>0</v>
      </c>
      <c r="Y1139" s="33">
        <f>Inventory[[#This Row],[Total Cost GBP]]/CADtoGBP</f>
        <v>0</v>
      </c>
      <c r="Z1139" s="33">
        <f>Inventory[[#This Row],[Total Cost GBP]]*AUDtoGBP</f>
        <v>0</v>
      </c>
      <c r="AA1139" s="33"/>
      <c r="AB1139" s="33"/>
    </row>
    <row r="1140" spans="1:28" x14ac:dyDescent="0.25">
      <c r="A1140" t="s">
        <v>2676</v>
      </c>
      <c r="C1140" t="s">
        <v>113</v>
      </c>
      <c r="D1140" t="s">
        <v>3406</v>
      </c>
      <c r="E1140">
        <v>7.78</v>
      </c>
      <c r="F1140" t="s">
        <v>116</v>
      </c>
      <c r="G1140" t="s">
        <v>102</v>
      </c>
      <c r="H1140">
        <v>7.1014630540000008</v>
      </c>
      <c r="I1140" t="str">
        <f>IF(Inventory[[#This Row],[METAL]] = "925 Silver",  "7113.11.00"," 7113.19.00")</f>
        <v>7113.11.00</v>
      </c>
      <c r="J1140" t="str">
        <f>IF(Inventory[[#This Row],[METAL]]= "925 Silver", "7113.11.10.00"," 7113.19.10.00")</f>
        <v>7113.11.10.00</v>
      </c>
      <c r="K1140" t="str">
        <f>IF(Inventory[[#This Row],[METAL]] = "925 Silver",  "7113.11.00"," 7113.19.00")</f>
        <v>7113.11.00</v>
      </c>
      <c r="L1140" s="106" t="str">
        <f>PROPER(Inventory[[#This Row],[METAL]] &amp; " " &amp; Inventory[[#This Row],[Item Type]])</f>
        <v>925 Silver Chain</v>
      </c>
      <c r="M1140" s="106" t="str">
        <f>IFERROR(VLOOKUP(Inventory[[#This Row],[Short Description]],Map!$G$12:$H$32,2,FALSE), IF(F1139 = "925 Silver", "7113.11.10.00", "7113.19.29.00"))</f>
        <v>7113.11.10.00</v>
      </c>
      <c r="N1140" s="106" t="str">
        <f>Inventory[[#This Row],[ASIN]] &amp; " " &amp; Inventory[[#This Row],[Short Description]]</f>
        <v xml:space="preserve"> Silver curb Sp. Pave chain 2.8mm thick 50cm length</v>
      </c>
      <c r="O1140" s="33">
        <f>Inventory[[#This Row],[Total Price GBP]]/ EURtoGBP</f>
        <v>8.06100475501297</v>
      </c>
      <c r="P1140" s="33">
        <f>Inventory[[#This Row],[Total Price GBP]]/USDtoGBP</f>
        <v>9.7349260421421757</v>
      </c>
      <c r="Q1140" s="33">
        <f>Inventory[[#This Row],[Total Price GBP]]/ CADtoGBP</f>
        <v>12.461264950875883</v>
      </c>
      <c r="R1140" s="33">
        <f>Inventory[[#This Row],[Total Price GBP]]/AUDtoGBP</f>
        <v>12.754980699044472</v>
      </c>
      <c r="S1140" s="33">
        <f>IFERROR(VLOOKUP(Inventory[[#This Row],[Assigned Item SKU]],skuQuantity[#All],2,FALSE),0)</f>
        <v>0</v>
      </c>
      <c r="T1140" s="33" t="str">
        <f>PROPER(Inventory[[#This Row],[METAL]] &amp; " " &amp; Inventory[[#This Row],[Item Type]])</f>
        <v>925 Silver Chain</v>
      </c>
      <c r="U1140" s="33">
        <f>Inventory[[#This Row],[Quantity]]*Inventory[[#This Row],[Weight (g)]]</f>
        <v>0</v>
      </c>
      <c r="V1140" s="33">
        <f>Inventory[[#This Row],[Total Price GBP]]*Inventory[[#This Row],[Quantity]]</f>
        <v>0</v>
      </c>
      <c r="W1140" s="33">
        <f>Inventory[[#This Row],[Total Cost GBP]]/EURtoGBP</f>
        <v>0</v>
      </c>
      <c r="X1140" s="33">
        <f>Inventory[[#This Row],[Total Cost GBP]]/USDtoGBP</f>
        <v>0</v>
      </c>
      <c r="Y1140" s="33">
        <f>Inventory[[#This Row],[Total Cost GBP]]/CADtoGBP</f>
        <v>0</v>
      </c>
      <c r="Z1140" s="33">
        <f>Inventory[[#This Row],[Total Cost GBP]]*AUDtoGBP</f>
        <v>0</v>
      </c>
      <c r="AA1140" s="33"/>
      <c r="AB1140" s="33"/>
    </row>
    <row r="1141" spans="1:28" x14ac:dyDescent="0.25">
      <c r="A1141" t="s">
        <v>2677</v>
      </c>
      <c r="C1141" t="s">
        <v>113</v>
      </c>
      <c r="D1141" t="s">
        <v>3407</v>
      </c>
      <c r="E1141">
        <v>11.5</v>
      </c>
      <c r="F1141" t="s">
        <v>116</v>
      </c>
      <c r="G1141" t="s">
        <v>102</v>
      </c>
      <c r="H1141">
        <v>10.741574699999999</v>
      </c>
      <c r="I1141" t="str">
        <f>IF(Inventory[[#This Row],[METAL]] = "925 Silver",  "7113.11.00"," 7113.19.00")</f>
        <v>7113.11.00</v>
      </c>
      <c r="J1141" t="str">
        <f>IF(Inventory[[#This Row],[METAL]]= "925 Silver", "7113.11.10.00"," 7113.19.10.00")</f>
        <v>7113.11.10.00</v>
      </c>
      <c r="K1141" t="str">
        <f>IF(Inventory[[#This Row],[METAL]] = "925 Silver",  "7113.11.00"," 7113.19.00")</f>
        <v>7113.11.00</v>
      </c>
      <c r="L1141" s="106" t="str">
        <f>PROPER(Inventory[[#This Row],[METAL]] &amp; " " &amp; Inventory[[#This Row],[Item Type]])</f>
        <v>925 Silver Chain</v>
      </c>
      <c r="M1141" s="106" t="str">
        <f>IFERROR(VLOOKUP(Inventory[[#This Row],[Short Description]],Map!$G$12:$H$32,2,FALSE), IF(F1140 = "925 Silver", "7113.11.10.00", "7113.19.29.00"))</f>
        <v>7113.11.10.00</v>
      </c>
      <c r="N1141" s="106" t="str">
        <f>Inventory[[#This Row],[ASIN]] &amp; " " &amp; Inventory[[#This Row],[Short Description]]</f>
        <v xml:space="preserve"> Silver curb S. Flat Sp. Pave chain 5.5mm thick 36cm length + 5cm extender</v>
      </c>
      <c r="O1141" s="33">
        <f>Inventory[[#This Row],[Total Price GBP]]/ EURtoGBP</f>
        <v>12.192964192675078</v>
      </c>
      <c r="P1141" s="33">
        <f>Inventory[[#This Row],[Total Price GBP]]/USDtoGBP</f>
        <v>14.724914357154313</v>
      </c>
      <c r="Q1141" s="33">
        <f>Inventory[[#This Row],[Total Price GBP]]/ CADtoGBP</f>
        <v>18.848736845984174</v>
      </c>
      <c r="R1141" s="33">
        <f>Inventory[[#This Row],[Total Price GBP]]/AUDtoGBP</f>
        <v>19.293007220346286</v>
      </c>
      <c r="S1141" s="33">
        <f>IFERROR(VLOOKUP(Inventory[[#This Row],[Assigned Item SKU]],skuQuantity[#All],2,FALSE),0)</f>
        <v>0</v>
      </c>
      <c r="T1141" s="33" t="str">
        <f>PROPER(Inventory[[#This Row],[METAL]] &amp; " " &amp; Inventory[[#This Row],[Item Type]])</f>
        <v>925 Silver Chain</v>
      </c>
      <c r="U1141" s="33">
        <f>Inventory[[#This Row],[Quantity]]*Inventory[[#This Row],[Weight (g)]]</f>
        <v>0</v>
      </c>
      <c r="V1141" s="33">
        <f>Inventory[[#This Row],[Total Price GBP]]*Inventory[[#This Row],[Quantity]]</f>
        <v>0</v>
      </c>
      <c r="W1141" s="33">
        <f>Inventory[[#This Row],[Total Cost GBP]]/EURtoGBP</f>
        <v>0</v>
      </c>
      <c r="X1141" s="33">
        <f>Inventory[[#This Row],[Total Cost GBP]]/USDtoGBP</f>
        <v>0</v>
      </c>
      <c r="Y1141" s="33">
        <f>Inventory[[#This Row],[Total Cost GBP]]/CADtoGBP</f>
        <v>0</v>
      </c>
      <c r="Z1141" s="33">
        <f>Inventory[[#This Row],[Total Cost GBP]]*AUDtoGBP</f>
        <v>0</v>
      </c>
      <c r="AA1141" s="33"/>
      <c r="AB1141" s="33"/>
    </row>
    <row r="1142" spans="1:28" x14ac:dyDescent="0.25">
      <c r="A1142" t="s">
        <v>2678</v>
      </c>
      <c r="C1142" t="s">
        <v>113</v>
      </c>
      <c r="D1142" t="s">
        <v>3408</v>
      </c>
      <c r="E1142">
        <v>13.5</v>
      </c>
      <c r="F1142" t="s">
        <v>116</v>
      </c>
      <c r="G1142" t="s">
        <v>102</v>
      </c>
      <c r="H1142">
        <v>12.503504700000001</v>
      </c>
      <c r="I1142" t="str">
        <f>IF(Inventory[[#This Row],[METAL]] = "925 Silver",  "7113.11.00"," 7113.19.00")</f>
        <v>7113.11.00</v>
      </c>
      <c r="J1142" t="str">
        <f>IF(Inventory[[#This Row],[METAL]]= "925 Silver", "7113.11.10.00"," 7113.19.10.00")</f>
        <v>7113.11.10.00</v>
      </c>
      <c r="K1142" t="str">
        <f>IF(Inventory[[#This Row],[METAL]] = "925 Silver",  "7113.11.00"," 7113.19.00")</f>
        <v>7113.11.00</v>
      </c>
      <c r="L1142" s="106" t="str">
        <f>PROPER(Inventory[[#This Row],[METAL]] &amp; " " &amp; Inventory[[#This Row],[Item Type]])</f>
        <v>925 Silver Chain</v>
      </c>
      <c r="M1142" s="106" t="str">
        <f>IFERROR(VLOOKUP(Inventory[[#This Row],[Short Description]],Map!$G$12:$H$32,2,FALSE), IF(F1141 = "925 Silver", "7113.11.10.00", "7113.19.29.00"))</f>
        <v>7113.11.10.00</v>
      </c>
      <c r="N1142" s="106" t="str">
        <f>Inventory[[#This Row],[ASIN]] &amp; " " &amp; Inventory[[#This Row],[Short Description]]</f>
        <v xml:space="preserve"> Silver curb S. Flat Sp. Pave chain 5.5mm thick 45cm length</v>
      </c>
      <c r="O1142" s="33">
        <f>Inventory[[#This Row],[Total Price GBP]]/ EURtoGBP</f>
        <v>14.192964192675079</v>
      </c>
      <c r="P1142" s="33">
        <f>Inventory[[#This Row],[Total Price GBP]]/USDtoGBP</f>
        <v>17.140227668088222</v>
      </c>
      <c r="Q1142" s="33">
        <f>Inventory[[#This Row],[Total Price GBP]]/ CADtoGBP</f>
        <v>21.940476729433936</v>
      </c>
      <c r="R1142" s="33">
        <f>Inventory[[#This Row],[Total Price GBP]]/AUDtoGBP</f>
        <v>22.457620339104821</v>
      </c>
      <c r="S1142" s="33">
        <f>IFERROR(VLOOKUP(Inventory[[#This Row],[Assigned Item SKU]],skuQuantity[#All],2,FALSE),0)</f>
        <v>0</v>
      </c>
      <c r="T1142" s="33" t="str">
        <f>PROPER(Inventory[[#This Row],[METAL]] &amp; " " &amp; Inventory[[#This Row],[Item Type]])</f>
        <v>925 Silver Chain</v>
      </c>
      <c r="U1142" s="33">
        <f>Inventory[[#This Row],[Quantity]]*Inventory[[#This Row],[Weight (g)]]</f>
        <v>0</v>
      </c>
      <c r="V1142" s="33">
        <f>Inventory[[#This Row],[Total Price GBP]]*Inventory[[#This Row],[Quantity]]</f>
        <v>0</v>
      </c>
      <c r="W1142" s="33">
        <f>Inventory[[#This Row],[Total Cost GBP]]/EURtoGBP</f>
        <v>0</v>
      </c>
      <c r="X1142" s="33">
        <f>Inventory[[#This Row],[Total Cost GBP]]/USDtoGBP</f>
        <v>0</v>
      </c>
      <c r="Y1142" s="33">
        <f>Inventory[[#This Row],[Total Cost GBP]]/CADtoGBP</f>
        <v>0</v>
      </c>
      <c r="Z1142" s="33">
        <f>Inventory[[#This Row],[Total Cost GBP]]*AUDtoGBP</f>
        <v>0</v>
      </c>
      <c r="AA1142" s="33"/>
      <c r="AB1142" s="33"/>
    </row>
    <row r="1143" spans="1:28" x14ac:dyDescent="0.25">
      <c r="A1143" t="s">
        <v>2679</v>
      </c>
      <c r="C1143" t="s">
        <v>113</v>
      </c>
      <c r="D1143" t="s">
        <v>3409</v>
      </c>
      <c r="E1143">
        <v>14.14</v>
      </c>
      <c r="F1143" t="s">
        <v>116</v>
      </c>
      <c r="G1143" t="s">
        <v>102</v>
      </c>
      <c r="H1143">
        <v>13.067322300000001</v>
      </c>
      <c r="I1143" t="str">
        <f>IF(Inventory[[#This Row],[METAL]] = "925 Silver",  "7113.11.00"," 7113.19.00")</f>
        <v>7113.11.00</v>
      </c>
      <c r="J1143" t="str">
        <f>IF(Inventory[[#This Row],[METAL]]= "925 Silver", "7113.11.10.00"," 7113.19.10.00")</f>
        <v>7113.11.10.00</v>
      </c>
      <c r="K1143" t="str">
        <f>IF(Inventory[[#This Row],[METAL]] = "925 Silver",  "7113.11.00"," 7113.19.00")</f>
        <v>7113.11.00</v>
      </c>
      <c r="L1143" s="106" t="str">
        <f>PROPER(Inventory[[#This Row],[METAL]] &amp; " " &amp; Inventory[[#This Row],[Item Type]])</f>
        <v>925 Silver Chain</v>
      </c>
      <c r="M1143" s="106" t="str">
        <f>IFERROR(VLOOKUP(Inventory[[#This Row],[Short Description]],Map!$G$12:$H$32,2,FALSE), IF(F1142 = "925 Silver", "7113.11.10.00", "7113.19.29.00"))</f>
        <v>7113.11.10.00</v>
      </c>
      <c r="N1143" s="106" t="str">
        <f>Inventory[[#This Row],[ASIN]] &amp; " " &amp; Inventory[[#This Row],[Short Description]]</f>
        <v xml:space="preserve"> Silver curb S. Flat Sp. Pave chain 5.5mm thick 50cm length</v>
      </c>
      <c r="O1143" s="33">
        <f>Inventory[[#This Row],[Total Price GBP]]/ EURtoGBP</f>
        <v>14.832964192675078</v>
      </c>
      <c r="P1143" s="33">
        <f>Inventory[[#This Row],[Total Price GBP]]/USDtoGBP</f>
        <v>17.913127927587073</v>
      </c>
      <c r="Q1143" s="33">
        <f>Inventory[[#This Row],[Total Price GBP]]/ CADtoGBP</f>
        <v>22.92983349213786</v>
      </c>
      <c r="R1143" s="33">
        <f>Inventory[[#This Row],[Total Price GBP]]/AUDtoGBP</f>
        <v>23.470296537107551</v>
      </c>
      <c r="S1143" s="33">
        <f>IFERROR(VLOOKUP(Inventory[[#This Row],[Assigned Item SKU]],skuQuantity[#All],2,FALSE),0)</f>
        <v>0</v>
      </c>
      <c r="T1143" s="33" t="str">
        <f>PROPER(Inventory[[#This Row],[METAL]] &amp; " " &amp; Inventory[[#This Row],[Item Type]])</f>
        <v>925 Silver Chain</v>
      </c>
      <c r="U1143" s="33">
        <f>Inventory[[#This Row],[Quantity]]*Inventory[[#This Row],[Weight (g)]]</f>
        <v>0</v>
      </c>
      <c r="V1143" s="33">
        <f>Inventory[[#This Row],[Total Price GBP]]*Inventory[[#This Row],[Quantity]]</f>
        <v>0</v>
      </c>
      <c r="W1143" s="33">
        <f>Inventory[[#This Row],[Total Cost GBP]]/EURtoGBP</f>
        <v>0</v>
      </c>
      <c r="X1143" s="33">
        <f>Inventory[[#This Row],[Total Cost GBP]]/USDtoGBP</f>
        <v>0</v>
      </c>
      <c r="Y1143" s="33">
        <f>Inventory[[#This Row],[Total Cost GBP]]/CADtoGBP</f>
        <v>0</v>
      </c>
      <c r="Z1143" s="33">
        <f>Inventory[[#This Row],[Total Cost GBP]]*AUDtoGBP</f>
        <v>0</v>
      </c>
      <c r="AA1143" s="33"/>
      <c r="AB1143" s="33"/>
    </row>
    <row r="1144" spans="1:28" x14ac:dyDescent="0.25">
      <c r="A1144" t="s">
        <v>2680</v>
      </c>
      <c r="C1144" t="s">
        <v>113</v>
      </c>
      <c r="D1144" t="s">
        <v>3410</v>
      </c>
      <c r="E1144">
        <v>22.63</v>
      </c>
      <c r="F1144" t="s">
        <v>116</v>
      </c>
      <c r="G1144" t="s">
        <v>102</v>
      </c>
      <c r="H1144">
        <v>20.546715149999997</v>
      </c>
      <c r="I1144" t="str">
        <f>IF(Inventory[[#This Row],[METAL]] = "925 Silver",  "7113.11.00"," 7113.19.00")</f>
        <v>7113.11.00</v>
      </c>
      <c r="J1144" t="str">
        <f>IF(Inventory[[#This Row],[METAL]]= "925 Silver", "7113.11.10.00"," 7113.19.10.00")</f>
        <v>7113.11.10.00</v>
      </c>
      <c r="K1144" t="str">
        <f>IF(Inventory[[#This Row],[METAL]] = "925 Silver",  "7113.11.00"," 7113.19.00")</f>
        <v>7113.11.00</v>
      </c>
      <c r="L1144" s="106" t="str">
        <f>PROPER(Inventory[[#This Row],[METAL]] &amp; " " &amp; Inventory[[#This Row],[Item Type]])</f>
        <v>925 Silver Chain</v>
      </c>
      <c r="M1144" s="106" t="str">
        <f>IFERROR(VLOOKUP(Inventory[[#This Row],[Short Description]],Map!$G$12:$H$32,2,FALSE), IF(F1143 = "925 Silver", "7113.11.10.00", "7113.19.29.00"))</f>
        <v>7113.11.10.00</v>
      </c>
      <c r="N1144" s="106" t="str">
        <f>Inventory[[#This Row],[ASIN]] &amp; " " &amp; Inventory[[#This Row],[Short Description]]</f>
        <v xml:space="preserve"> Silver curb S. Flat Sp. Pave chain 7.9mm thick 36cm length + 5cm extender</v>
      </c>
      <c r="O1144" s="33">
        <f>Inventory[[#This Row],[Total Price GBP]]/ EURtoGBP</f>
        <v>23.322964192675073</v>
      </c>
      <c r="P1144" s="33">
        <f>Inventory[[#This Row],[Total Price GBP]]/USDtoGBP</f>
        <v>28.166132932501508</v>
      </c>
      <c r="Q1144" s="33">
        <f>Inventory[[#This Row],[Total Price GBP]]/ CADtoGBP</f>
        <v>36.054269297382085</v>
      </c>
      <c r="R1144" s="33">
        <f>Inventory[[#This Row],[Total Price GBP]]/AUDtoGBP</f>
        <v>36.904079226237506</v>
      </c>
      <c r="S1144" s="33">
        <f>IFERROR(VLOOKUP(Inventory[[#This Row],[Assigned Item SKU]],skuQuantity[#All],2,FALSE),0)</f>
        <v>0</v>
      </c>
      <c r="T1144" s="33" t="str">
        <f>PROPER(Inventory[[#This Row],[METAL]] &amp; " " &amp; Inventory[[#This Row],[Item Type]])</f>
        <v>925 Silver Chain</v>
      </c>
      <c r="U1144" s="33">
        <f>Inventory[[#This Row],[Quantity]]*Inventory[[#This Row],[Weight (g)]]</f>
        <v>0</v>
      </c>
      <c r="V1144" s="33">
        <f>Inventory[[#This Row],[Total Price GBP]]*Inventory[[#This Row],[Quantity]]</f>
        <v>0</v>
      </c>
      <c r="W1144" s="33">
        <f>Inventory[[#This Row],[Total Cost GBP]]/EURtoGBP</f>
        <v>0</v>
      </c>
      <c r="X1144" s="33">
        <f>Inventory[[#This Row],[Total Cost GBP]]/USDtoGBP</f>
        <v>0</v>
      </c>
      <c r="Y1144" s="33">
        <f>Inventory[[#This Row],[Total Cost GBP]]/CADtoGBP</f>
        <v>0</v>
      </c>
      <c r="Z1144" s="33">
        <f>Inventory[[#This Row],[Total Cost GBP]]*AUDtoGBP</f>
        <v>0</v>
      </c>
      <c r="AA1144" s="33"/>
      <c r="AB1144" s="33"/>
    </row>
    <row r="1145" spans="1:28" x14ac:dyDescent="0.25">
      <c r="A1145" t="s">
        <v>2681</v>
      </c>
      <c r="C1145" t="s">
        <v>113</v>
      </c>
      <c r="D1145" t="s">
        <v>3411</v>
      </c>
      <c r="E1145">
        <v>26.46</v>
      </c>
      <c r="F1145" t="s">
        <v>116</v>
      </c>
      <c r="G1145" t="s">
        <v>102</v>
      </c>
      <c r="H1145">
        <v>23.920811100000002</v>
      </c>
      <c r="I1145" t="str">
        <f>IF(Inventory[[#This Row],[METAL]] = "925 Silver",  "7113.11.00"," 7113.19.00")</f>
        <v>7113.11.00</v>
      </c>
      <c r="J1145" t="str">
        <f>IF(Inventory[[#This Row],[METAL]]= "925 Silver", "7113.11.10.00"," 7113.19.10.00")</f>
        <v>7113.11.10.00</v>
      </c>
      <c r="K1145" t="str">
        <f>IF(Inventory[[#This Row],[METAL]] = "925 Silver",  "7113.11.00"," 7113.19.00")</f>
        <v>7113.11.00</v>
      </c>
      <c r="L1145" s="106" t="str">
        <f>PROPER(Inventory[[#This Row],[METAL]] &amp; " " &amp; Inventory[[#This Row],[Item Type]])</f>
        <v>925 Silver Chain</v>
      </c>
      <c r="M1145" s="106" t="str">
        <f>IFERROR(VLOOKUP(Inventory[[#This Row],[Short Description]],Map!$G$12:$H$32,2,FALSE), IF(F1144 = "925 Silver", "7113.11.10.00", "7113.19.29.00"))</f>
        <v>7113.11.10.00</v>
      </c>
      <c r="N1145" s="106" t="str">
        <f>Inventory[[#This Row],[ASIN]] &amp; " " &amp; Inventory[[#This Row],[Short Description]]</f>
        <v xml:space="preserve"> Silver curb S. Flat Sp. Pave chain 7.9mm thick 45cm length</v>
      </c>
      <c r="O1145" s="33">
        <f>Inventory[[#This Row],[Total Price GBP]]/ EURtoGBP</f>
        <v>27.152964192675078</v>
      </c>
      <c r="P1145" s="33">
        <f>Inventory[[#This Row],[Total Price GBP]]/USDtoGBP</f>
        <v>32.791457922939948</v>
      </c>
      <c r="Q1145" s="33">
        <f>Inventory[[#This Row],[Total Price GBP]]/ CADtoGBP</f>
        <v>41.974951174188384</v>
      </c>
      <c r="R1145" s="33">
        <f>Inventory[[#This Row],[Total Price GBP]]/AUDtoGBP</f>
        <v>42.964313348660106</v>
      </c>
      <c r="S1145" s="33">
        <f>IFERROR(VLOOKUP(Inventory[[#This Row],[Assigned Item SKU]],skuQuantity[#All],2,FALSE),0)</f>
        <v>0</v>
      </c>
      <c r="T1145" s="33" t="str">
        <f>PROPER(Inventory[[#This Row],[METAL]] &amp; " " &amp; Inventory[[#This Row],[Item Type]])</f>
        <v>925 Silver Chain</v>
      </c>
      <c r="U1145" s="33">
        <f>Inventory[[#This Row],[Quantity]]*Inventory[[#This Row],[Weight (g)]]</f>
        <v>0</v>
      </c>
      <c r="V1145" s="33">
        <f>Inventory[[#This Row],[Total Price GBP]]*Inventory[[#This Row],[Quantity]]</f>
        <v>0</v>
      </c>
      <c r="W1145" s="33">
        <f>Inventory[[#This Row],[Total Cost GBP]]/EURtoGBP</f>
        <v>0</v>
      </c>
      <c r="X1145" s="33">
        <f>Inventory[[#This Row],[Total Cost GBP]]/USDtoGBP</f>
        <v>0</v>
      </c>
      <c r="Y1145" s="33">
        <f>Inventory[[#This Row],[Total Cost GBP]]/CADtoGBP</f>
        <v>0</v>
      </c>
      <c r="Z1145" s="33">
        <f>Inventory[[#This Row],[Total Cost GBP]]*AUDtoGBP</f>
        <v>0</v>
      </c>
      <c r="AA1145" s="33"/>
      <c r="AB1145" s="33"/>
    </row>
    <row r="1146" spans="1:28" x14ac:dyDescent="0.25">
      <c r="A1146" t="s">
        <v>2682</v>
      </c>
      <c r="C1146" t="s">
        <v>113</v>
      </c>
      <c r="D1146" t="s">
        <v>3412</v>
      </c>
      <c r="E1146">
        <v>30.65</v>
      </c>
      <c r="F1146" t="s">
        <v>116</v>
      </c>
      <c r="G1146" t="s">
        <v>102</v>
      </c>
      <c r="H1146">
        <v>27.612054449999995</v>
      </c>
      <c r="I1146" t="str">
        <f>IF(Inventory[[#This Row],[METAL]] = "925 Silver",  "7113.11.00"," 7113.19.00")</f>
        <v>7113.11.00</v>
      </c>
      <c r="J1146" t="str">
        <f>IF(Inventory[[#This Row],[METAL]]= "925 Silver", "7113.11.10.00"," 7113.19.10.00")</f>
        <v>7113.11.10.00</v>
      </c>
      <c r="K1146" t="str">
        <f>IF(Inventory[[#This Row],[METAL]] = "925 Silver",  "7113.11.00"," 7113.19.00")</f>
        <v>7113.11.00</v>
      </c>
      <c r="L1146" s="106" t="str">
        <f>PROPER(Inventory[[#This Row],[METAL]] &amp; " " &amp; Inventory[[#This Row],[Item Type]])</f>
        <v>925 Silver Chain</v>
      </c>
      <c r="M1146" s="106" t="str">
        <f>IFERROR(VLOOKUP(Inventory[[#This Row],[Short Description]],Map!$G$12:$H$32,2,FALSE), IF(F1145 = "925 Silver", "7113.11.10.00", "7113.19.29.00"))</f>
        <v>7113.11.10.00</v>
      </c>
      <c r="N1146" s="106" t="str">
        <f>Inventory[[#This Row],[ASIN]] &amp; " " &amp; Inventory[[#This Row],[Short Description]]</f>
        <v xml:space="preserve"> Silver curb S. Flat Sp. Pave chain 7.9mm thick 50cm length</v>
      </c>
      <c r="O1146" s="33">
        <f>Inventory[[#This Row],[Total Price GBP]]/ EURtoGBP</f>
        <v>31.342964192675073</v>
      </c>
      <c r="P1146" s="33">
        <f>Inventory[[#This Row],[Total Price GBP]]/USDtoGBP</f>
        <v>37.851539309346478</v>
      </c>
      <c r="Q1146" s="33">
        <f>Inventory[[#This Row],[Total Price GBP]]/ CADtoGBP</f>
        <v>48.452146230015622</v>
      </c>
      <c r="R1146" s="33">
        <f>Inventory[[#This Row],[Total Price GBP]]/AUDtoGBP</f>
        <v>49.594177832459216</v>
      </c>
      <c r="S1146" s="33">
        <f>IFERROR(VLOOKUP(Inventory[[#This Row],[Assigned Item SKU]],skuQuantity[#All],2,FALSE),0)</f>
        <v>0</v>
      </c>
      <c r="T1146" s="33" t="str">
        <f>PROPER(Inventory[[#This Row],[METAL]] &amp; " " &amp; Inventory[[#This Row],[Item Type]])</f>
        <v>925 Silver Chain</v>
      </c>
      <c r="U1146" s="33">
        <f>Inventory[[#This Row],[Quantity]]*Inventory[[#This Row],[Weight (g)]]</f>
        <v>0</v>
      </c>
      <c r="V1146" s="33">
        <f>Inventory[[#This Row],[Total Price GBP]]*Inventory[[#This Row],[Quantity]]</f>
        <v>0</v>
      </c>
      <c r="W1146" s="33">
        <f>Inventory[[#This Row],[Total Cost GBP]]/EURtoGBP</f>
        <v>0</v>
      </c>
      <c r="X1146" s="33">
        <f>Inventory[[#This Row],[Total Cost GBP]]/USDtoGBP</f>
        <v>0</v>
      </c>
      <c r="Y1146" s="33">
        <f>Inventory[[#This Row],[Total Cost GBP]]/CADtoGBP</f>
        <v>0</v>
      </c>
      <c r="Z1146" s="33">
        <f>Inventory[[#This Row],[Total Cost GBP]]*AUDtoGBP</f>
        <v>0</v>
      </c>
      <c r="AA1146" s="33"/>
      <c r="AB1146" s="33"/>
    </row>
    <row r="1147" spans="1:28" x14ac:dyDescent="0.25">
      <c r="A1147" t="s">
        <v>2683</v>
      </c>
      <c r="C1147" t="s">
        <v>113</v>
      </c>
      <c r="D1147" t="s">
        <v>3413</v>
      </c>
      <c r="E1147">
        <v>6.47</v>
      </c>
      <c r="F1147" t="s">
        <v>116</v>
      </c>
      <c r="G1147" t="s">
        <v>102</v>
      </c>
      <c r="H1147">
        <v>6.8932910245000008</v>
      </c>
      <c r="I1147" t="str">
        <f>IF(Inventory[[#This Row],[METAL]] = "925 Silver",  "7113.11.00"," 7113.19.00")</f>
        <v>7113.11.00</v>
      </c>
      <c r="J1147" t="str">
        <f>IF(Inventory[[#This Row],[METAL]]= "925 Silver", "7113.11.10.00"," 7113.19.10.00")</f>
        <v>7113.11.10.00</v>
      </c>
      <c r="K1147" t="str">
        <f>IF(Inventory[[#This Row],[METAL]] = "925 Silver",  "7113.11.00"," 7113.19.00")</f>
        <v>7113.11.00</v>
      </c>
      <c r="L1147" s="106" t="str">
        <f>PROPER(Inventory[[#This Row],[METAL]] &amp; " " &amp; Inventory[[#This Row],[Item Type]])</f>
        <v>925 Silver Chain</v>
      </c>
      <c r="M1147" s="106" t="str">
        <f>IFERROR(VLOOKUP(Inventory[[#This Row],[Short Description]],Map!$G$12:$H$32,2,FALSE), IF(F1146 = "925 Silver", "7113.11.10.00", "7113.19.29.00"))</f>
        <v>7113.11.10.00</v>
      </c>
      <c r="N1147" s="106" t="str">
        <f>Inventory[[#This Row],[ASIN]] &amp; " " &amp; Inventory[[#This Row],[Short Description]]</f>
        <v xml:space="preserve"> Gold Plated curb Sp. Pave chain 2.8mm thick 36cm length + 5cm extender</v>
      </c>
      <c r="O1147" s="33">
        <f>Inventory[[#This Row],[Total Price GBP]]/ EURtoGBP</f>
        <v>7.82470475501297</v>
      </c>
      <c r="P1147" s="33">
        <f>Inventory[[#This Row],[Total Price GBP]]/USDtoGBP</f>
        <v>9.4495567744553348</v>
      </c>
      <c r="Q1147" s="33">
        <f>Inventory[[#This Row],[Total Price GBP]]/ CADtoGBP</f>
        <v>12.095975883646293</v>
      </c>
      <c r="R1147" s="33">
        <f>Inventory[[#This Row],[Total Price GBP]]/AUDtoGBP</f>
        <v>12.381081659063153</v>
      </c>
      <c r="S1147" s="33">
        <f>IFERROR(VLOOKUP(Inventory[[#This Row],[Assigned Item SKU]],skuQuantity[#All],2,FALSE),0)</f>
        <v>0</v>
      </c>
      <c r="T1147" s="33" t="str">
        <f>PROPER(Inventory[[#This Row],[METAL]] &amp; " " &amp; Inventory[[#This Row],[Item Type]])</f>
        <v>925 Silver Chain</v>
      </c>
      <c r="U1147" s="33">
        <f>Inventory[[#This Row],[Quantity]]*Inventory[[#This Row],[Weight (g)]]</f>
        <v>0</v>
      </c>
      <c r="V1147" s="33">
        <f>Inventory[[#This Row],[Total Price GBP]]*Inventory[[#This Row],[Quantity]]</f>
        <v>0</v>
      </c>
      <c r="W1147" s="33">
        <f>Inventory[[#This Row],[Total Cost GBP]]/EURtoGBP</f>
        <v>0</v>
      </c>
      <c r="X1147" s="33">
        <f>Inventory[[#This Row],[Total Cost GBP]]/USDtoGBP</f>
        <v>0</v>
      </c>
      <c r="Y1147" s="33">
        <f>Inventory[[#This Row],[Total Cost GBP]]/CADtoGBP</f>
        <v>0</v>
      </c>
      <c r="Z1147" s="33">
        <f>Inventory[[#This Row],[Total Cost GBP]]*AUDtoGBP</f>
        <v>0</v>
      </c>
      <c r="AA1147" s="33"/>
      <c r="AB1147" s="33"/>
    </row>
    <row r="1148" spans="1:28" x14ac:dyDescent="0.25">
      <c r="A1148" t="s">
        <v>2684</v>
      </c>
      <c r="C1148" t="s">
        <v>113</v>
      </c>
      <c r="D1148" t="s">
        <v>3414</v>
      </c>
      <c r="E1148">
        <v>7.13</v>
      </c>
      <c r="F1148" t="s">
        <v>116</v>
      </c>
      <c r="G1148" t="s">
        <v>102</v>
      </c>
      <c r="H1148">
        <v>7.5852009354999996</v>
      </c>
      <c r="I1148" t="str">
        <f>IF(Inventory[[#This Row],[METAL]] = "925 Silver",  "7113.11.00"," 7113.19.00")</f>
        <v>7113.11.00</v>
      </c>
      <c r="J1148" t="str">
        <f>IF(Inventory[[#This Row],[METAL]]= "925 Silver", "7113.11.10.00"," 7113.19.10.00")</f>
        <v>7113.11.10.00</v>
      </c>
      <c r="K1148" t="str">
        <f>IF(Inventory[[#This Row],[METAL]] = "925 Silver",  "7113.11.00"," 7113.19.00")</f>
        <v>7113.11.00</v>
      </c>
      <c r="L1148" s="106" t="str">
        <f>PROPER(Inventory[[#This Row],[METAL]] &amp; " " &amp; Inventory[[#This Row],[Item Type]])</f>
        <v>925 Silver Chain</v>
      </c>
      <c r="M1148" s="106" t="str">
        <f>IFERROR(VLOOKUP(Inventory[[#This Row],[Short Description]],Map!$G$12:$H$32,2,FALSE), IF(F1147 = "925 Silver", "7113.11.10.00", "7113.19.29.00"))</f>
        <v>7113.11.10.00</v>
      </c>
      <c r="N1148" s="106" t="str">
        <f>Inventory[[#This Row],[ASIN]] &amp; " " &amp; Inventory[[#This Row],[Short Description]]</f>
        <v xml:space="preserve"> Gold Plated curb Sp. Pave chain 2.8mm thick 45cm length</v>
      </c>
      <c r="O1148" s="33">
        <f>Inventory[[#This Row],[Total Price GBP]]/ EURtoGBP</f>
        <v>8.6101047550129675</v>
      </c>
      <c r="P1148" s="33">
        <f>Inventory[[#This Row],[Total Price GBP]]/USDtoGBP</f>
        <v>10.398050311659079</v>
      </c>
      <c r="Q1148" s="33">
        <f>Inventory[[#This Row],[Total Price GBP]]/ CADtoGBP</f>
        <v>13.310102135877012</v>
      </c>
      <c r="R1148" s="33">
        <f>Inventory[[#This Row],[Total Price GBP]]/AUDtoGBP</f>
        <v>13.623825230799625</v>
      </c>
      <c r="S1148" s="33">
        <f>IFERROR(VLOOKUP(Inventory[[#This Row],[Assigned Item SKU]],skuQuantity[#All],2,FALSE),0)</f>
        <v>0</v>
      </c>
      <c r="T1148" s="33" t="str">
        <f>PROPER(Inventory[[#This Row],[METAL]] &amp; " " &amp; Inventory[[#This Row],[Item Type]])</f>
        <v>925 Silver Chain</v>
      </c>
      <c r="U1148" s="33">
        <f>Inventory[[#This Row],[Quantity]]*Inventory[[#This Row],[Weight (g)]]</f>
        <v>0</v>
      </c>
      <c r="V1148" s="33">
        <f>Inventory[[#This Row],[Total Price GBP]]*Inventory[[#This Row],[Quantity]]</f>
        <v>0</v>
      </c>
      <c r="W1148" s="33">
        <f>Inventory[[#This Row],[Total Cost GBP]]/EURtoGBP</f>
        <v>0</v>
      </c>
      <c r="X1148" s="33">
        <f>Inventory[[#This Row],[Total Cost GBP]]/USDtoGBP</f>
        <v>0</v>
      </c>
      <c r="Y1148" s="33">
        <f>Inventory[[#This Row],[Total Cost GBP]]/CADtoGBP</f>
        <v>0</v>
      </c>
      <c r="Z1148" s="33">
        <f>Inventory[[#This Row],[Total Cost GBP]]*AUDtoGBP</f>
        <v>0</v>
      </c>
      <c r="AA1148" s="33"/>
      <c r="AB1148" s="33"/>
    </row>
    <row r="1149" spans="1:28" x14ac:dyDescent="0.25">
      <c r="A1149" t="s">
        <v>2685</v>
      </c>
      <c r="C1149" t="s">
        <v>113</v>
      </c>
      <c r="D1149" t="s">
        <v>3415</v>
      </c>
      <c r="E1149">
        <v>7.78</v>
      </c>
      <c r="F1149" t="s">
        <v>116</v>
      </c>
      <c r="G1149" t="s">
        <v>102</v>
      </c>
      <c r="H1149">
        <v>8.2666273630000013</v>
      </c>
      <c r="I1149" t="str">
        <f>IF(Inventory[[#This Row],[METAL]] = "925 Silver",  "7113.11.00"," 7113.19.00")</f>
        <v>7113.11.00</v>
      </c>
      <c r="J1149" t="str">
        <f>IF(Inventory[[#This Row],[METAL]]= "925 Silver", "7113.11.10.00"," 7113.19.10.00")</f>
        <v>7113.11.10.00</v>
      </c>
      <c r="K1149" t="str">
        <f>IF(Inventory[[#This Row],[METAL]] = "925 Silver",  "7113.11.00"," 7113.19.00")</f>
        <v>7113.11.00</v>
      </c>
      <c r="L1149" s="106" t="str">
        <f>PROPER(Inventory[[#This Row],[METAL]] &amp; " " &amp; Inventory[[#This Row],[Item Type]])</f>
        <v>925 Silver Chain</v>
      </c>
      <c r="M1149" s="106" t="str">
        <f>IFERROR(VLOOKUP(Inventory[[#This Row],[Short Description]],Map!$G$12:$H$32,2,FALSE), IF(F1148 = "925 Silver", "7113.11.10.00", "7113.19.29.00"))</f>
        <v>7113.11.10.00</v>
      </c>
      <c r="N1149" s="106" t="str">
        <f>Inventory[[#This Row],[ASIN]] &amp; " " &amp; Inventory[[#This Row],[Short Description]]</f>
        <v xml:space="preserve"> Gold Plated curb Sp. Pave chain 2.8mm thick 50cm length</v>
      </c>
      <c r="O1149" s="33">
        <f>Inventory[[#This Row],[Total Price GBP]]/ EURtoGBP</f>
        <v>9.3836047550129695</v>
      </c>
      <c r="P1149" s="33">
        <f>Inventory[[#This Row],[Total Price GBP]]/USDtoGBP</f>
        <v>11.33217273466277</v>
      </c>
      <c r="Q1149" s="33">
        <f>Inventory[[#This Row],[Total Price GBP]]/ CADtoGBP</f>
        <v>14.505832535801209</v>
      </c>
      <c r="R1149" s="33">
        <f>Inventory[[#This Row],[Total Price GBP]]/AUDtoGBP</f>
        <v>14.84773935447949</v>
      </c>
      <c r="S1149" s="33">
        <f>IFERROR(VLOOKUP(Inventory[[#This Row],[Assigned Item SKU]],skuQuantity[#All],2,FALSE),0)</f>
        <v>0</v>
      </c>
      <c r="T1149" s="33" t="str">
        <f>PROPER(Inventory[[#This Row],[METAL]] &amp; " " &amp; Inventory[[#This Row],[Item Type]])</f>
        <v>925 Silver Chain</v>
      </c>
      <c r="U1149" s="33">
        <f>Inventory[[#This Row],[Quantity]]*Inventory[[#This Row],[Weight (g)]]</f>
        <v>0</v>
      </c>
      <c r="V1149" s="33">
        <f>Inventory[[#This Row],[Total Price GBP]]*Inventory[[#This Row],[Quantity]]</f>
        <v>0</v>
      </c>
      <c r="W1149" s="33">
        <f>Inventory[[#This Row],[Total Cost GBP]]/EURtoGBP</f>
        <v>0</v>
      </c>
      <c r="X1149" s="33">
        <f>Inventory[[#This Row],[Total Cost GBP]]/USDtoGBP</f>
        <v>0</v>
      </c>
      <c r="Y1149" s="33">
        <f>Inventory[[#This Row],[Total Cost GBP]]/CADtoGBP</f>
        <v>0</v>
      </c>
      <c r="Z1149" s="33">
        <f>Inventory[[#This Row],[Total Cost GBP]]*AUDtoGBP</f>
        <v>0</v>
      </c>
      <c r="AA1149" s="33"/>
      <c r="AB1149" s="33"/>
    </row>
    <row r="1150" spans="1:28" x14ac:dyDescent="0.25">
      <c r="A1150" t="s">
        <v>2686</v>
      </c>
      <c r="C1150" t="s">
        <v>113</v>
      </c>
      <c r="D1150" t="s">
        <v>3416</v>
      </c>
      <c r="E1150">
        <v>12.2</v>
      </c>
      <c r="F1150" t="s">
        <v>116</v>
      </c>
      <c r="G1150" t="s">
        <v>102</v>
      </c>
      <c r="H1150">
        <v>13.185371610000001</v>
      </c>
      <c r="I1150" t="str">
        <f>IF(Inventory[[#This Row],[METAL]] = "925 Silver",  "7113.11.00"," 7113.19.00")</f>
        <v>7113.11.00</v>
      </c>
      <c r="J1150" t="str">
        <f>IF(Inventory[[#This Row],[METAL]]= "925 Silver", "7113.11.10.00"," 7113.19.10.00")</f>
        <v>7113.11.10.00</v>
      </c>
      <c r="K1150" t="str">
        <f>IF(Inventory[[#This Row],[METAL]] = "925 Silver",  "7113.11.00"," 7113.19.00")</f>
        <v>7113.11.00</v>
      </c>
      <c r="L1150" s="106" t="str">
        <f>PROPER(Inventory[[#This Row],[METAL]] &amp; " " &amp; Inventory[[#This Row],[Item Type]])</f>
        <v>925 Silver Chain</v>
      </c>
      <c r="M1150" s="106" t="str">
        <f>IFERROR(VLOOKUP(Inventory[[#This Row],[Short Description]],Map!$G$12:$H$32,2,FALSE), IF(F1149 = "925 Silver", "7113.11.10.00", "7113.19.29.00"))</f>
        <v>7113.11.10.00</v>
      </c>
      <c r="N1150" s="106" t="str">
        <f>Inventory[[#This Row],[ASIN]] &amp; " " &amp; Inventory[[#This Row],[Short Description]]</f>
        <v xml:space="preserve"> Gold Plated curb S. Flat Sp. Pave chain 5.5mm thick 36cm length + 5cm extender</v>
      </c>
      <c r="O1150" s="33">
        <f>Inventory[[#This Row],[Total Price GBP]]/ EURtoGBP</f>
        <v>14.966964192675078</v>
      </c>
      <c r="P1150" s="33">
        <f>Inventory[[#This Row],[Total Price GBP]]/USDtoGBP</f>
        <v>18.074953919419645</v>
      </c>
      <c r="Q1150" s="33">
        <f>Inventory[[#This Row],[Total Price GBP]]/ CADtoGBP</f>
        <v>23.136980064328995</v>
      </c>
      <c r="R1150" s="33">
        <f>Inventory[[#This Row],[Total Price GBP]]/AUDtoGBP</f>
        <v>23.682325616064372</v>
      </c>
      <c r="S1150" s="33">
        <f>IFERROR(VLOOKUP(Inventory[[#This Row],[Assigned Item SKU]],skuQuantity[#All],2,FALSE),0)</f>
        <v>0</v>
      </c>
      <c r="T1150" s="33" t="str">
        <f>PROPER(Inventory[[#This Row],[METAL]] &amp; " " &amp; Inventory[[#This Row],[Item Type]])</f>
        <v>925 Silver Chain</v>
      </c>
      <c r="U1150" s="33">
        <f>Inventory[[#This Row],[Quantity]]*Inventory[[#This Row],[Weight (g)]]</f>
        <v>0</v>
      </c>
      <c r="V1150" s="33">
        <f>Inventory[[#This Row],[Total Price GBP]]*Inventory[[#This Row],[Quantity]]</f>
        <v>0</v>
      </c>
      <c r="W1150" s="33">
        <f>Inventory[[#This Row],[Total Cost GBP]]/EURtoGBP</f>
        <v>0</v>
      </c>
      <c r="X1150" s="33">
        <f>Inventory[[#This Row],[Total Cost GBP]]/USDtoGBP</f>
        <v>0</v>
      </c>
      <c r="Y1150" s="33">
        <f>Inventory[[#This Row],[Total Cost GBP]]/CADtoGBP</f>
        <v>0</v>
      </c>
      <c r="Z1150" s="33">
        <f>Inventory[[#This Row],[Total Cost GBP]]*AUDtoGBP</f>
        <v>0</v>
      </c>
      <c r="AA1150" s="33"/>
      <c r="AB1150" s="33"/>
    </row>
    <row r="1151" spans="1:28" x14ac:dyDescent="0.25">
      <c r="A1151" t="s">
        <v>2687</v>
      </c>
      <c r="C1151" t="s">
        <v>113</v>
      </c>
      <c r="D1151" t="s">
        <v>3417</v>
      </c>
      <c r="E1151">
        <v>14.2</v>
      </c>
      <c r="F1151" t="s">
        <v>116</v>
      </c>
      <c r="G1151" t="s">
        <v>102</v>
      </c>
      <c r="H1151">
        <v>15.246829709999997</v>
      </c>
      <c r="I1151" t="str">
        <f>IF(Inventory[[#This Row],[METAL]] = "925 Silver",  "7113.11.00"," 7113.19.00")</f>
        <v>7113.11.00</v>
      </c>
      <c r="J1151" t="str">
        <f>IF(Inventory[[#This Row],[METAL]]= "925 Silver", "7113.11.10.00"," 7113.19.10.00")</f>
        <v>7113.11.10.00</v>
      </c>
      <c r="K1151" t="str">
        <f>IF(Inventory[[#This Row],[METAL]] = "925 Silver",  "7113.11.00"," 7113.19.00")</f>
        <v>7113.11.00</v>
      </c>
      <c r="L1151" s="106" t="str">
        <f>PROPER(Inventory[[#This Row],[METAL]] &amp; " " &amp; Inventory[[#This Row],[Item Type]])</f>
        <v>925 Silver Chain</v>
      </c>
      <c r="M1151" s="106" t="str">
        <f>IFERROR(VLOOKUP(Inventory[[#This Row],[Short Description]],Map!$G$12:$H$32,2,FALSE), IF(F1150 = "925 Silver", "7113.11.10.00", "7113.19.29.00"))</f>
        <v>7113.11.10.00</v>
      </c>
      <c r="N1151" s="106" t="str">
        <f>Inventory[[#This Row],[ASIN]] &amp; " " &amp; Inventory[[#This Row],[Short Description]]</f>
        <v xml:space="preserve"> Gold Plated curb S. Flat Sp. Pave chain 5.5mm thick 45cm length</v>
      </c>
      <c r="O1151" s="33">
        <f>Inventory[[#This Row],[Total Price GBP]]/ EURtoGBP</f>
        <v>17.306964192675075</v>
      </c>
      <c r="P1151" s="33">
        <f>Inventory[[#This Row],[Total Price GBP]]/USDtoGBP</f>
        <v>20.900870493212313</v>
      </c>
      <c r="Q1151" s="33">
        <f>Inventory[[#This Row],[Total Price GBP]]/ CADtoGBP</f>
        <v>26.754315727965206</v>
      </c>
      <c r="R1151" s="33">
        <f>Inventory[[#This Row],[Total Price GBP]]/AUDtoGBP</f>
        <v>27.384922965011846</v>
      </c>
      <c r="S1151" s="33">
        <f>IFERROR(VLOOKUP(Inventory[[#This Row],[Assigned Item SKU]],skuQuantity[#All],2,FALSE),0)</f>
        <v>0</v>
      </c>
      <c r="T1151" s="33" t="str">
        <f>PROPER(Inventory[[#This Row],[METAL]] &amp; " " &amp; Inventory[[#This Row],[Item Type]])</f>
        <v>925 Silver Chain</v>
      </c>
      <c r="U1151" s="33">
        <f>Inventory[[#This Row],[Quantity]]*Inventory[[#This Row],[Weight (g)]]</f>
        <v>0</v>
      </c>
      <c r="V1151" s="33">
        <f>Inventory[[#This Row],[Total Price GBP]]*Inventory[[#This Row],[Quantity]]</f>
        <v>0</v>
      </c>
      <c r="W1151" s="33">
        <f>Inventory[[#This Row],[Total Cost GBP]]/EURtoGBP</f>
        <v>0</v>
      </c>
      <c r="X1151" s="33">
        <f>Inventory[[#This Row],[Total Cost GBP]]/USDtoGBP</f>
        <v>0</v>
      </c>
      <c r="Y1151" s="33">
        <f>Inventory[[#This Row],[Total Cost GBP]]/CADtoGBP</f>
        <v>0</v>
      </c>
      <c r="Z1151" s="33">
        <f>Inventory[[#This Row],[Total Cost GBP]]*AUDtoGBP</f>
        <v>0</v>
      </c>
      <c r="AA1151" s="33"/>
      <c r="AB1151" s="33"/>
    </row>
    <row r="1152" spans="1:28" x14ac:dyDescent="0.25">
      <c r="A1152" t="s">
        <v>2688</v>
      </c>
      <c r="C1152" t="s">
        <v>113</v>
      </c>
      <c r="D1152" t="s">
        <v>3418</v>
      </c>
      <c r="E1152">
        <v>14.32</v>
      </c>
      <c r="F1152" t="s">
        <v>116</v>
      </c>
      <c r="G1152" t="s">
        <v>102</v>
      </c>
      <c r="H1152">
        <v>15.370517195999996</v>
      </c>
      <c r="I1152" t="str">
        <f>IF(Inventory[[#This Row],[METAL]] = "925 Silver",  "7113.11.00"," 7113.19.00")</f>
        <v>7113.11.00</v>
      </c>
      <c r="J1152" t="str">
        <f>IF(Inventory[[#This Row],[METAL]]= "925 Silver", "7113.11.10.00"," 7113.19.10.00")</f>
        <v>7113.11.10.00</v>
      </c>
      <c r="K1152" t="str">
        <f>IF(Inventory[[#This Row],[METAL]] = "925 Silver",  "7113.11.00"," 7113.19.00")</f>
        <v>7113.11.00</v>
      </c>
      <c r="L1152" s="106" t="str">
        <f>PROPER(Inventory[[#This Row],[METAL]] &amp; " " &amp; Inventory[[#This Row],[Item Type]])</f>
        <v>925 Silver Chain</v>
      </c>
      <c r="M1152" s="106" t="str">
        <f>IFERROR(VLOOKUP(Inventory[[#This Row],[Short Description]],Map!$G$12:$H$32,2,FALSE), IF(F1151 = "925 Silver", "7113.11.10.00", "7113.19.29.00"))</f>
        <v>7113.11.10.00</v>
      </c>
      <c r="N1152" s="106" t="str">
        <f>Inventory[[#This Row],[ASIN]] &amp; " " &amp; Inventory[[#This Row],[Short Description]]</f>
        <v xml:space="preserve"> Gold Plated curb S. Flat Sp. Pave chain 5.5mm thick 50cm length</v>
      </c>
      <c r="O1152" s="33">
        <f>Inventory[[#This Row],[Total Price GBP]]/ EURtoGBP</f>
        <v>17.447364192675074</v>
      </c>
      <c r="P1152" s="33">
        <f>Inventory[[#This Row],[Total Price GBP]]/USDtoGBP</f>
        <v>21.07042548763987</v>
      </c>
      <c r="Q1152" s="33">
        <f>Inventory[[#This Row],[Total Price GBP]]/ CADtoGBP</f>
        <v>26.97135586778338</v>
      </c>
      <c r="R1152" s="33">
        <f>Inventory[[#This Row],[Total Price GBP]]/AUDtoGBP</f>
        <v>27.607078805948696</v>
      </c>
      <c r="S1152" s="33">
        <f>IFERROR(VLOOKUP(Inventory[[#This Row],[Assigned Item SKU]],skuQuantity[#All],2,FALSE),0)</f>
        <v>0</v>
      </c>
      <c r="T1152" s="33" t="str">
        <f>PROPER(Inventory[[#This Row],[METAL]] &amp; " " &amp; Inventory[[#This Row],[Item Type]])</f>
        <v>925 Silver Chain</v>
      </c>
      <c r="U1152" s="33">
        <f>Inventory[[#This Row],[Quantity]]*Inventory[[#This Row],[Weight (g)]]</f>
        <v>0</v>
      </c>
      <c r="V1152" s="33">
        <f>Inventory[[#This Row],[Total Price GBP]]*Inventory[[#This Row],[Quantity]]</f>
        <v>0</v>
      </c>
      <c r="W1152" s="33">
        <f>Inventory[[#This Row],[Total Cost GBP]]/EURtoGBP</f>
        <v>0</v>
      </c>
      <c r="X1152" s="33">
        <f>Inventory[[#This Row],[Total Cost GBP]]/USDtoGBP</f>
        <v>0</v>
      </c>
      <c r="Y1152" s="33">
        <f>Inventory[[#This Row],[Total Cost GBP]]/CADtoGBP</f>
        <v>0</v>
      </c>
      <c r="Z1152" s="33">
        <f>Inventory[[#This Row],[Total Cost GBP]]*AUDtoGBP</f>
        <v>0</v>
      </c>
      <c r="AA1152" s="33"/>
      <c r="AB1152" s="33"/>
    </row>
    <row r="1153" spans="1:28" x14ac:dyDescent="0.25">
      <c r="A1153" t="s">
        <v>2689</v>
      </c>
      <c r="C1153" t="s">
        <v>113</v>
      </c>
      <c r="D1153" t="s">
        <v>3419</v>
      </c>
      <c r="E1153">
        <v>22.23</v>
      </c>
      <c r="F1153" t="s">
        <v>116</v>
      </c>
      <c r="G1153" t="s">
        <v>102</v>
      </c>
      <c r="H1153">
        <v>23.131906942499999</v>
      </c>
      <c r="I1153" t="str">
        <f>IF(Inventory[[#This Row],[METAL]] = "925 Silver",  "7113.11.00"," 7113.19.00")</f>
        <v>7113.11.00</v>
      </c>
      <c r="J1153" t="str">
        <f>IF(Inventory[[#This Row],[METAL]]= "925 Silver", "7113.11.10.00"," 7113.19.10.00")</f>
        <v>7113.11.10.00</v>
      </c>
      <c r="K1153" t="str">
        <f>IF(Inventory[[#This Row],[METAL]] = "925 Silver",  "7113.11.00"," 7113.19.00")</f>
        <v>7113.11.00</v>
      </c>
      <c r="L1153" s="106" t="str">
        <f>PROPER(Inventory[[#This Row],[METAL]] &amp; " " &amp; Inventory[[#This Row],[Item Type]])</f>
        <v>925 Silver Chain</v>
      </c>
      <c r="M1153" s="106" t="str">
        <f>IFERROR(VLOOKUP(Inventory[[#This Row],[Short Description]],Map!$G$12:$H$32,2,FALSE), IF(F1152 = "925 Silver", "7113.11.10.00", "7113.19.29.00"))</f>
        <v>7113.11.10.00</v>
      </c>
      <c r="N1153" s="106" t="str">
        <f>Inventory[[#This Row],[ASIN]] &amp; " " &amp; Inventory[[#This Row],[Short Description]]</f>
        <v xml:space="preserve"> Gold Plated curb S. Flat Sp. Pave chain 7.9mm thick 36cm length + 5cm extender</v>
      </c>
      <c r="O1153" s="33">
        <f>Inventory[[#This Row],[Total Price GBP]]/ EURtoGBP</f>
        <v>26.257464192675076</v>
      </c>
      <c r="P1153" s="33">
        <f>Inventory[[#This Row],[Total Price GBP]]/USDtoGBP</f>
        <v>31.710001387969285</v>
      </c>
      <c r="Q1153" s="33">
        <f>Inventory[[#This Row],[Total Price GBP]]/ CADtoGBP</f>
        <v>40.590624641373751</v>
      </c>
      <c r="R1153" s="33">
        <f>Inventory[[#This Row],[Total Price GBP]]/AUDtoGBP</f>
        <v>41.547357824735968</v>
      </c>
      <c r="S1153" s="33">
        <f>IFERROR(VLOOKUP(Inventory[[#This Row],[Assigned Item SKU]],skuQuantity[#All],2,FALSE),0)</f>
        <v>0</v>
      </c>
      <c r="T1153" s="33" t="str">
        <f>PROPER(Inventory[[#This Row],[METAL]] &amp; " " &amp; Inventory[[#This Row],[Item Type]])</f>
        <v>925 Silver Chain</v>
      </c>
      <c r="U1153" s="33">
        <f>Inventory[[#This Row],[Quantity]]*Inventory[[#This Row],[Weight (g)]]</f>
        <v>0</v>
      </c>
      <c r="V1153" s="33">
        <f>Inventory[[#This Row],[Total Price GBP]]*Inventory[[#This Row],[Quantity]]</f>
        <v>0</v>
      </c>
      <c r="W1153" s="33">
        <f>Inventory[[#This Row],[Total Cost GBP]]/EURtoGBP</f>
        <v>0</v>
      </c>
      <c r="X1153" s="33">
        <f>Inventory[[#This Row],[Total Cost GBP]]/USDtoGBP</f>
        <v>0</v>
      </c>
      <c r="Y1153" s="33">
        <f>Inventory[[#This Row],[Total Cost GBP]]/CADtoGBP</f>
        <v>0</v>
      </c>
      <c r="Z1153" s="33">
        <f>Inventory[[#This Row],[Total Cost GBP]]*AUDtoGBP</f>
        <v>0</v>
      </c>
      <c r="AA1153" s="33"/>
      <c r="AB1153" s="33"/>
    </row>
    <row r="1154" spans="1:28" x14ac:dyDescent="0.25">
      <c r="A1154" t="s">
        <v>2690</v>
      </c>
      <c r="C1154" t="s">
        <v>113</v>
      </c>
      <c r="D1154" t="s">
        <v>3420</v>
      </c>
      <c r="E1154">
        <v>27.58</v>
      </c>
      <c r="F1154" t="s">
        <v>116</v>
      </c>
      <c r="G1154" t="s">
        <v>102</v>
      </c>
      <c r="H1154">
        <v>28.552044105</v>
      </c>
      <c r="I1154" t="str">
        <f>IF(Inventory[[#This Row],[METAL]] = "925 Silver",  "7113.11.00"," 7113.19.00")</f>
        <v>7113.11.00</v>
      </c>
      <c r="J1154" t="str">
        <f>IF(Inventory[[#This Row],[METAL]]= "925 Silver", "7113.11.10.00"," 7113.19.10.00")</f>
        <v>7113.11.10.00</v>
      </c>
      <c r="K1154" t="str">
        <f>IF(Inventory[[#This Row],[METAL]] = "925 Silver",  "7113.11.00"," 7113.19.00")</f>
        <v>7113.11.00</v>
      </c>
      <c r="L1154" s="106" t="str">
        <f>PROPER(Inventory[[#This Row],[METAL]] &amp; " " &amp; Inventory[[#This Row],[Item Type]])</f>
        <v>925 Silver Chain</v>
      </c>
      <c r="M1154" s="106" t="str">
        <f>IFERROR(VLOOKUP(Inventory[[#This Row],[Short Description]],Map!$G$12:$H$32,2,FALSE), IF(F1153 = "925 Silver", "7113.11.10.00", "7113.19.29.00"))</f>
        <v>7113.11.10.00</v>
      </c>
      <c r="N1154" s="106" t="str">
        <f>Inventory[[#This Row],[ASIN]] &amp; " " &amp; Inventory[[#This Row],[Short Description]]</f>
        <v xml:space="preserve"> Gold Plated curb S. Flat Sp. Pave chain 7.9mm thick 45cm length</v>
      </c>
      <c r="O1154" s="33">
        <f>Inventory[[#This Row],[Total Price GBP]]/ EURtoGBP</f>
        <v>32.409964192675076</v>
      </c>
      <c r="P1154" s="33">
        <f>Inventory[[#This Row],[Total Price GBP]]/USDtoGBP</f>
        <v>39.140108960729719</v>
      </c>
      <c r="Q1154" s="33">
        <f>Inventory[[#This Row],[Total Price GBP]]/ CADtoGBP</f>
        <v>50.101589457836077</v>
      </c>
      <c r="R1154" s="33">
        <f>Inventory[[#This Row],[Total Price GBP]]/AUDtoGBP</f>
        <v>51.282498931316901</v>
      </c>
      <c r="S1154" s="33">
        <f>IFERROR(VLOOKUP(Inventory[[#This Row],[Assigned Item SKU]],skuQuantity[#All],2,FALSE),0)</f>
        <v>0</v>
      </c>
      <c r="T1154" s="33" t="str">
        <f>PROPER(Inventory[[#This Row],[METAL]] &amp; " " &amp; Inventory[[#This Row],[Item Type]])</f>
        <v>925 Silver Chain</v>
      </c>
      <c r="U1154" s="33">
        <f>Inventory[[#This Row],[Quantity]]*Inventory[[#This Row],[Weight (g)]]</f>
        <v>0</v>
      </c>
      <c r="V1154" s="33">
        <f>Inventory[[#This Row],[Total Price GBP]]*Inventory[[#This Row],[Quantity]]</f>
        <v>0</v>
      </c>
      <c r="W1154" s="33">
        <f>Inventory[[#This Row],[Total Cost GBP]]/EURtoGBP</f>
        <v>0</v>
      </c>
      <c r="X1154" s="33">
        <f>Inventory[[#This Row],[Total Cost GBP]]/USDtoGBP</f>
        <v>0</v>
      </c>
      <c r="Y1154" s="33">
        <f>Inventory[[#This Row],[Total Cost GBP]]/CADtoGBP</f>
        <v>0</v>
      </c>
      <c r="Z1154" s="33">
        <f>Inventory[[#This Row],[Total Cost GBP]]*AUDtoGBP</f>
        <v>0</v>
      </c>
      <c r="AA1154" s="33"/>
      <c r="AB1154" s="33"/>
    </row>
    <row r="1155" spans="1:28" x14ac:dyDescent="0.25">
      <c r="A1155" t="s">
        <v>2691</v>
      </c>
      <c r="C1155" t="s">
        <v>113</v>
      </c>
      <c r="D1155" t="s">
        <v>3421</v>
      </c>
      <c r="E1155">
        <v>31.07</v>
      </c>
      <c r="F1155" t="s">
        <v>116</v>
      </c>
      <c r="G1155" t="s">
        <v>102</v>
      </c>
      <c r="H1155">
        <v>32.087797132500008</v>
      </c>
      <c r="I1155" t="str">
        <f>IF(Inventory[[#This Row],[METAL]] = "925 Silver",  "7113.11.00"," 7113.19.00")</f>
        <v>7113.11.00</v>
      </c>
      <c r="J1155" t="str">
        <f>IF(Inventory[[#This Row],[METAL]]= "925 Silver", "7113.11.10.00"," 7113.19.10.00")</f>
        <v>7113.11.10.00</v>
      </c>
      <c r="K1155" t="str">
        <f>IF(Inventory[[#This Row],[METAL]] = "925 Silver",  "7113.11.00"," 7113.19.00")</f>
        <v>7113.11.00</v>
      </c>
      <c r="L1155" s="106" t="str">
        <f>PROPER(Inventory[[#This Row],[METAL]] &amp; " " &amp; Inventory[[#This Row],[Item Type]])</f>
        <v>925 Silver Chain</v>
      </c>
      <c r="M1155" s="106" t="str">
        <f>IFERROR(VLOOKUP(Inventory[[#This Row],[Short Description]],Map!$G$12:$H$32,2,FALSE), IF(F1154 = "925 Silver", "7113.11.10.00", "7113.19.29.00"))</f>
        <v>7113.11.10.00</v>
      </c>
      <c r="N1155" s="106" t="str">
        <f>Inventory[[#This Row],[ASIN]] &amp; " " &amp; Inventory[[#This Row],[Short Description]]</f>
        <v xml:space="preserve"> Gold Plated curb S. Flat Sp. Pave chain 7.9mm thick 50cm length</v>
      </c>
      <c r="O1155" s="33">
        <f>Inventory[[#This Row],[Total Price GBP]]/ EURtoGBP</f>
        <v>36.423464192675084</v>
      </c>
      <c r="P1155" s="33">
        <f>Inventory[[#This Row],[Total Price GBP]]/USDtoGBP</f>
        <v>43.987038947446351</v>
      </c>
      <c r="Q1155" s="33">
        <f>Inventory[[#This Row],[Total Price GBP]]/ CADtoGBP</f>
        <v>56.305938468948902</v>
      </c>
      <c r="R1155" s="33">
        <f>Inventory[[#This Row],[Total Price GBP]]/AUDtoGBP</f>
        <v>57.633086307385597</v>
      </c>
      <c r="S1155" s="33">
        <f>IFERROR(VLOOKUP(Inventory[[#This Row],[Assigned Item SKU]],skuQuantity[#All],2,FALSE),0)</f>
        <v>0</v>
      </c>
      <c r="T1155" s="33" t="str">
        <f>PROPER(Inventory[[#This Row],[METAL]] &amp; " " &amp; Inventory[[#This Row],[Item Type]])</f>
        <v>925 Silver Chain</v>
      </c>
      <c r="U1155" s="33">
        <f>Inventory[[#This Row],[Quantity]]*Inventory[[#This Row],[Weight (g)]]</f>
        <v>0</v>
      </c>
      <c r="V1155" s="33">
        <f>Inventory[[#This Row],[Total Price GBP]]*Inventory[[#This Row],[Quantity]]</f>
        <v>0</v>
      </c>
      <c r="W1155" s="33">
        <f>Inventory[[#This Row],[Total Cost GBP]]/EURtoGBP</f>
        <v>0</v>
      </c>
      <c r="X1155" s="33">
        <f>Inventory[[#This Row],[Total Cost GBP]]/USDtoGBP</f>
        <v>0</v>
      </c>
      <c r="Y1155" s="33">
        <f>Inventory[[#This Row],[Total Cost GBP]]/CADtoGBP</f>
        <v>0</v>
      </c>
      <c r="Z1155" s="33">
        <f>Inventory[[#This Row],[Total Cost GBP]]*AUDtoGBP</f>
        <v>0</v>
      </c>
      <c r="AA1155" s="33"/>
      <c r="AB1155" s="33"/>
    </row>
    <row r="1156" spans="1:28" x14ac:dyDescent="0.25">
      <c r="A1156" t="s">
        <v>2692</v>
      </c>
      <c r="C1156" t="s">
        <v>113</v>
      </c>
      <c r="E1156">
        <v>33.950000000000003</v>
      </c>
      <c r="F1156" t="s">
        <v>116</v>
      </c>
      <c r="G1156" t="s">
        <v>1413</v>
      </c>
      <c r="H1156">
        <v>33.809202742500005</v>
      </c>
      <c r="I1156" t="str">
        <f>IF(Inventory[[#This Row],[METAL]] = "925 Silver",  "7113.11.00"," 7113.19.00")</f>
        <v>7113.11.00</v>
      </c>
      <c r="J1156" t="str">
        <f>IF(Inventory[[#This Row],[METAL]]= "925 Silver", "7113.11.10.00"," 7113.19.10.00")</f>
        <v>7113.11.10.00</v>
      </c>
      <c r="K1156" t="str">
        <f>IF(Inventory[[#This Row],[METAL]] = "925 Silver",  "7113.11.00"," 7113.19.00")</f>
        <v>7113.11.00</v>
      </c>
      <c r="L1156" s="106" t="str">
        <f>PROPER(Inventory[[#This Row],[METAL]] &amp; " " &amp; Inventory[[#This Row],[Item Type]])</f>
        <v>925 Silver Bracelet</v>
      </c>
      <c r="M1156" s="106" t="str">
        <f>IFERROR(VLOOKUP(Inventory[[#This Row],[Short Description]],Map!$G$12:$H$32,2,FALSE), IF(F1155 = "925 Silver", "7113.11.10.00", "7113.19.29.00"))</f>
        <v>7113.11.10.00</v>
      </c>
      <c r="N1156" s="106" t="str">
        <f>Inventory[[#This Row],[ASIN]] &amp; " " &amp; Inventory[[#This Row],[Short Description]]</f>
        <v xml:space="preserve"> </v>
      </c>
      <c r="O1156" s="33">
        <f>Inventory[[#This Row],[Total Price GBP]]/ EURtoGBP</f>
        <v>38.377464192675085</v>
      </c>
      <c r="P1156" s="33">
        <f>Inventory[[#This Row],[Total Price GBP]]/USDtoGBP</f>
        <v>46.34680005222878</v>
      </c>
      <c r="Q1156" s="33">
        <f>Inventory[[#This Row],[Total Price GBP]]/ CADtoGBP</f>
        <v>59.326568335079315</v>
      </c>
      <c r="R1156" s="33">
        <f>Inventory[[#This Row],[Total Price GBP]]/AUDtoGBP</f>
        <v>60.724913324412682</v>
      </c>
      <c r="S1156" s="33">
        <f>IFERROR(VLOOKUP(Inventory[[#This Row],[Assigned Item SKU]],skuQuantity[#All],2,FALSE),0)</f>
        <v>0</v>
      </c>
      <c r="T1156" s="33" t="str">
        <f>PROPER(Inventory[[#This Row],[METAL]] &amp; " " &amp; Inventory[[#This Row],[Item Type]])</f>
        <v>925 Silver Bracelet</v>
      </c>
      <c r="U1156" s="33">
        <f>Inventory[[#This Row],[Quantity]]*Inventory[[#This Row],[Weight (g)]]</f>
        <v>0</v>
      </c>
      <c r="V1156" s="33">
        <f>Inventory[[#This Row],[Total Price GBP]]*Inventory[[#This Row],[Quantity]]</f>
        <v>0</v>
      </c>
      <c r="W1156" s="33">
        <f>Inventory[[#This Row],[Total Cost GBP]]/EURtoGBP</f>
        <v>0</v>
      </c>
      <c r="X1156" s="33">
        <f>Inventory[[#This Row],[Total Cost GBP]]/USDtoGBP</f>
        <v>0</v>
      </c>
      <c r="Y1156" s="33">
        <f>Inventory[[#This Row],[Total Cost GBP]]/CADtoGBP</f>
        <v>0</v>
      </c>
      <c r="Z1156" s="33">
        <f>Inventory[[#This Row],[Total Cost GBP]]*AUDtoGBP</f>
        <v>0</v>
      </c>
      <c r="AA1156" s="33"/>
      <c r="AB1156" s="33"/>
    </row>
    <row r="1157" spans="1:28" x14ac:dyDescent="0.25">
      <c r="A1157" t="s">
        <v>2693</v>
      </c>
      <c r="C1157" t="s">
        <v>113</v>
      </c>
      <c r="E1157">
        <v>34.31</v>
      </c>
      <c r="F1157" t="s">
        <v>116</v>
      </c>
      <c r="G1157" t="s">
        <v>1413</v>
      </c>
      <c r="H1157">
        <v>39.299640912000008</v>
      </c>
      <c r="I1157" t="str">
        <f>IF(Inventory[[#This Row],[METAL]] = "925 Silver",  "7113.11.00"," 7113.19.00")</f>
        <v>7113.11.00</v>
      </c>
      <c r="J1157" t="str">
        <f>IF(Inventory[[#This Row],[METAL]]= "925 Silver", "7113.11.10.00"," 7113.19.10.00")</f>
        <v>7113.11.10.00</v>
      </c>
      <c r="K1157" t="str">
        <f>IF(Inventory[[#This Row],[METAL]] = "925 Silver",  "7113.11.00"," 7113.19.00")</f>
        <v>7113.11.00</v>
      </c>
      <c r="L1157" s="106" t="str">
        <f>PROPER(Inventory[[#This Row],[METAL]] &amp; " " &amp; Inventory[[#This Row],[Item Type]])</f>
        <v>925 Silver Bracelet</v>
      </c>
      <c r="M1157" s="106" t="str">
        <f>IFERROR(VLOOKUP(Inventory[[#This Row],[Short Description]],Map!$G$12:$H$32,2,FALSE), IF(F1156 = "925 Silver", "7113.11.10.00", "7113.19.29.00"))</f>
        <v>7113.11.10.00</v>
      </c>
      <c r="N1157" s="106" t="str">
        <f>Inventory[[#This Row],[ASIN]] &amp; " " &amp; Inventory[[#This Row],[Short Description]]</f>
        <v xml:space="preserve"> </v>
      </c>
      <c r="O1157" s="33">
        <f>Inventory[[#This Row],[Total Price GBP]]/ EURtoGBP</f>
        <v>44.609764192675087</v>
      </c>
      <c r="P1157" s="33">
        <f>Inventory[[#This Row],[Total Price GBP]]/USDtoGBP</f>
        <v>53.873278626095477</v>
      </c>
      <c r="Q1157" s="33">
        <f>Inventory[[#This Row],[Total Price GBP]]/ CADtoGBP</f>
        <v>68.960893572891294</v>
      </c>
      <c r="R1157" s="33">
        <f>Inventory[[#This Row],[Total Price GBP]]/AUDtoGBP</f>
        <v>70.586322494432082</v>
      </c>
      <c r="S1157" s="33">
        <f>IFERROR(VLOOKUP(Inventory[[#This Row],[Assigned Item SKU]],skuQuantity[#All],2,FALSE),0)</f>
        <v>0</v>
      </c>
      <c r="T1157" s="33" t="str">
        <f>PROPER(Inventory[[#This Row],[METAL]] &amp; " " &amp; Inventory[[#This Row],[Item Type]])</f>
        <v>925 Silver Bracelet</v>
      </c>
      <c r="U1157" s="33">
        <f>Inventory[[#This Row],[Quantity]]*Inventory[[#This Row],[Weight (g)]]</f>
        <v>0</v>
      </c>
      <c r="V1157" s="33">
        <f>Inventory[[#This Row],[Total Price GBP]]*Inventory[[#This Row],[Quantity]]</f>
        <v>0</v>
      </c>
      <c r="W1157" s="33">
        <f>Inventory[[#This Row],[Total Cost GBP]]/EURtoGBP</f>
        <v>0</v>
      </c>
      <c r="X1157" s="33">
        <f>Inventory[[#This Row],[Total Cost GBP]]/USDtoGBP</f>
        <v>0</v>
      </c>
      <c r="Y1157" s="33">
        <f>Inventory[[#This Row],[Total Cost GBP]]/CADtoGBP</f>
        <v>0</v>
      </c>
      <c r="Z1157" s="33">
        <f>Inventory[[#This Row],[Total Cost GBP]]*AUDtoGBP</f>
        <v>0</v>
      </c>
      <c r="AA1157" s="33"/>
      <c r="AB1157" s="33"/>
    </row>
    <row r="1158" spans="1:28" x14ac:dyDescent="0.25">
      <c r="A1158" t="s">
        <v>2694</v>
      </c>
      <c r="C1158" t="s">
        <v>113</v>
      </c>
      <c r="D1158" t="s">
        <v>3422</v>
      </c>
      <c r="E1158">
        <v>5.0999999999999996</v>
      </c>
      <c r="F1158" t="s">
        <v>116</v>
      </c>
      <c r="G1158" t="s">
        <v>102</v>
      </c>
      <c r="H1158">
        <v>4.6483279150000012</v>
      </c>
      <c r="I1158" t="str">
        <f>IF(Inventory[[#This Row],[METAL]] = "925 Silver",  "7113.11.00"," 7113.19.00")</f>
        <v>7113.11.00</v>
      </c>
      <c r="J1158" t="str">
        <f>IF(Inventory[[#This Row],[METAL]]= "925 Silver", "7113.11.10.00"," 7113.19.10.00")</f>
        <v>7113.11.10.00</v>
      </c>
      <c r="K1158" t="str">
        <f>IF(Inventory[[#This Row],[METAL]] = "925 Silver",  "7113.11.00"," 7113.19.00")</f>
        <v>7113.11.00</v>
      </c>
      <c r="L1158" s="106" t="str">
        <f>PROPER(Inventory[[#This Row],[METAL]] &amp; " " &amp; Inventory[[#This Row],[Item Type]])</f>
        <v>925 Silver Chain</v>
      </c>
      <c r="M1158" s="106" t="str">
        <f>IFERROR(VLOOKUP(Inventory[[#This Row],[Short Description]],Map!$G$12:$H$32,2,FALSE), IF(F1157 = "925 Silver", "7113.11.10.00", "7113.19.29.00"))</f>
        <v>7113.11.10.00</v>
      </c>
      <c r="N1158" s="106" t="str">
        <f>Inventory[[#This Row],[ASIN]] &amp; " " &amp; Inventory[[#This Row],[Short Description]]</f>
        <v xml:space="preserve"> Silver Flat Snake chain 3mm thick 36cm length + 5cm extender</v>
      </c>
      <c r="O1158" s="33">
        <f>Inventory[[#This Row],[Total Price GBP]]/ EURtoGBP</f>
        <v>5.2764047550129698</v>
      </c>
      <c r="P1158" s="33">
        <f>Inventory[[#This Row],[Total Price GBP]]/USDtoGBP</f>
        <v>6.372085319328896</v>
      </c>
      <c r="Q1158" s="33">
        <f>Inventory[[#This Row],[Total Price GBP]]/ CADtoGBP</f>
        <v>8.1566355111487816</v>
      </c>
      <c r="R1158" s="33">
        <f>Inventory[[#This Row],[Total Price GBP]]/AUDtoGBP</f>
        <v>8.3488898537969707</v>
      </c>
      <c r="S1158" s="33">
        <f>IFERROR(VLOOKUP(Inventory[[#This Row],[Assigned Item SKU]],skuQuantity[#All],2,FALSE),0)</f>
        <v>0</v>
      </c>
      <c r="T1158" s="33" t="str">
        <f>PROPER(Inventory[[#This Row],[METAL]] &amp; " " &amp; Inventory[[#This Row],[Item Type]])</f>
        <v>925 Silver Chain</v>
      </c>
      <c r="U1158" s="33">
        <f>Inventory[[#This Row],[Quantity]]*Inventory[[#This Row],[Weight (g)]]</f>
        <v>0</v>
      </c>
      <c r="V1158" s="33">
        <f>Inventory[[#This Row],[Total Price GBP]]*Inventory[[#This Row],[Quantity]]</f>
        <v>0</v>
      </c>
      <c r="W1158" s="33">
        <f>Inventory[[#This Row],[Total Cost GBP]]/EURtoGBP</f>
        <v>0</v>
      </c>
      <c r="X1158" s="33">
        <f>Inventory[[#This Row],[Total Cost GBP]]/USDtoGBP</f>
        <v>0</v>
      </c>
      <c r="Y1158" s="33">
        <f>Inventory[[#This Row],[Total Cost GBP]]/CADtoGBP</f>
        <v>0</v>
      </c>
      <c r="Z1158" s="33">
        <f>Inventory[[#This Row],[Total Cost GBP]]*AUDtoGBP</f>
        <v>0</v>
      </c>
      <c r="AA1158" s="33"/>
      <c r="AB1158" s="33"/>
    </row>
    <row r="1159" spans="1:28" x14ac:dyDescent="0.25">
      <c r="A1159" t="s">
        <v>2695</v>
      </c>
      <c r="C1159" t="s">
        <v>113</v>
      </c>
      <c r="D1159" t="s">
        <v>3423</v>
      </c>
      <c r="E1159">
        <v>5.54</v>
      </c>
      <c r="F1159" t="s">
        <v>116</v>
      </c>
      <c r="G1159" t="s">
        <v>102</v>
      </c>
      <c r="H1159">
        <v>5.0398287610000008</v>
      </c>
      <c r="I1159" t="str">
        <f>IF(Inventory[[#This Row],[METAL]] = "925 Silver",  "7113.11.00"," 7113.19.00")</f>
        <v>7113.11.00</v>
      </c>
      <c r="J1159" t="str">
        <f>IF(Inventory[[#This Row],[METAL]]= "925 Silver", "7113.11.10.00"," 7113.19.10.00")</f>
        <v>7113.11.10.00</v>
      </c>
      <c r="K1159" t="str">
        <f>IF(Inventory[[#This Row],[METAL]] = "925 Silver",  "7113.11.00"," 7113.19.00")</f>
        <v>7113.11.00</v>
      </c>
      <c r="L1159" s="106" t="str">
        <f>PROPER(Inventory[[#This Row],[METAL]] &amp; " " &amp; Inventory[[#This Row],[Item Type]])</f>
        <v>925 Silver Chain</v>
      </c>
      <c r="M1159" s="106" t="str">
        <f>IFERROR(VLOOKUP(Inventory[[#This Row],[Short Description]],Map!$G$12:$H$32,2,FALSE), IF(F1158 = "925 Silver", "7113.11.10.00", "7113.19.29.00"))</f>
        <v>7113.11.10.00</v>
      </c>
      <c r="N1159" s="106" t="str">
        <f>Inventory[[#This Row],[ASIN]] &amp; " " &amp; Inventory[[#This Row],[Short Description]]</f>
        <v xml:space="preserve"> Silver Flat Snake chain 3mm thick 45cm length</v>
      </c>
      <c r="O1159" s="33">
        <f>Inventory[[#This Row],[Total Price GBP]]/ EURtoGBP</f>
        <v>5.7208047550129697</v>
      </c>
      <c r="P1159" s="33">
        <f>Inventory[[#This Row],[Total Price GBP]]/USDtoGBP</f>
        <v>6.9087679370184096</v>
      </c>
      <c r="Q1159" s="33">
        <f>Inventory[[#This Row],[Total Price GBP]]/ CADtoGBP</f>
        <v>8.8436201132513172</v>
      </c>
      <c r="R1159" s="33">
        <f>Inventory[[#This Row],[Total Price GBP]]/AUDtoGBP</f>
        <v>9.0520668887851148</v>
      </c>
      <c r="S1159" s="33">
        <f>IFERROR(VLOOKUP(Inventory[[#This Row],[Assigned Item SKU]],skuQuantity[#All],2,FALSE),0)</f>
        <v>0</v>
      </c>
      <c r="T1159" s="33" t="str">
        <f>PROPER(Inventory[[#This Row],[METAL]] &amp; " " &amp; Inventory[[#This Row],[Item Type]])</f>
        <v>925 Silver Chain</v>
      </c>
      <c r="U1159" s="33">
        <f>Inventory[[#This Row],[Quantity]]*Inventory[[#This Row],[Weight (g)]]</f>
        <v>0</v>
      </c>
      <c r="V1159" s="33">
        <f>Inventory[[#This Row],[Total Price GBP]]*Inventory[[#This Row],[Quantity]]</f>
        <v>0</v>
      </c>
      <c r="W1159" s="33">
        <f>Inventory[[#This Row],[Total Cost GBP]]/EURtoGBP</f>
        <v>0</v>
      </c>
      <c r="X1159" s="33">
        <f>Inventory[[#This Row],[Total Cost GBP]]/USDtoGBP</f>
        <v>0</v>
      </c>
      <c r="Y1159" s="33">
        <f>Inventory[[#This Row],[Total Cost GBP]]/CADtoGBP</f>
        <v>0</v>
      </c>
      <c r="Z1159" s="33">
        <f>Inventory[[#This Row],[Total Cost GBP]]*AUDtoGBP</f>
        <v>0</v>
      </c>
      <c r="AA1159" s="33"/>
      <c r="AB1159" s="33"/>
    </row>
    <row r="1160" spans="1:28" x14ac:dyDescent="0.25">
      <c r="A1160" t="s">
        <v>2696</v>
      </c>
      <c r="C1160" t="s">
        <v>113</v>
      </c>
      <c r="D1160" t="s">
        <v>3424</v>
      </c>
      <c r="E1160">
        <v>6.11</v>
      </c>
      <c r="F1160" t="s">
        <v>116</v>
      </c>
      <c r="G1160" t="s">
        <v>102</v>
      </c>
      <c r="H1160">
        <v>5.5470003115000015</v>
      </c>
      <c r="I1160" t="str">
        <f>IF(Inventory[[#This Row],[METAL]] = "925 Silver",  "7113.11.00"," 7113.19.00")</f>
        <v>7113.11.00</v>
      </c>
      <c r="J1160" t="str">
        <f>IF(Inventory[[#This Row],[METAL]]= "925 Silver", "7113.11.10.00"," 7113.19.10.00")</f>
        <v>7113.11.10.00</v>
      </c>
      <c r="K1160" t="str">
        <f>IF(Inventory[[#This Row],[METAL]] = "925 Silver",  "7113.11.00"," 7113.19.00")</f>
        <v>7113.11.00</v>
      </c>
      <c r="L1160" s="106" t="str">
        <f>PROPER(Inventory[[#This Row],[METAL]] &amp; " " &amp; Inventory[[#This Row],[Item Type]])</f>
        <v>925 Silver Chain</v>
      </c>
      <c r="M1160" s="106" t="str">
        <f>IFERROR(VLOOKUP(Inventory[[#This Row],[Short Description]],Map!$G$12:$H$32,2,FALSE), IF(F1159 = "925 Silver", "7113.11.10.00", "7113.19.29.00"))</f>
        <v>7113.11.10.00</v>
      </c>
      <c r="N1160" s="106" t="str">
        <f>Inventory[[#This Row],[ASIN]] &amp; " " &amp; Inventory[[#This Row],[Short Description]]</f>
        <v xml:space="preserve"> Silver Flat Snake chain 3mm thick 50cm length</v>
      </c>
      <c r="O1160" s="33">
        <f>Inventory[[#This Row],[Total Price GBP]]/ EURtoGBP</f>
        <v>6.29650475501297</v>
      </c>
      <c r="P1160" s="33">
        <f>Inventory[[#This Row],[Total Price GBP]]/USDtoGBP</f>
        <v>7.6040158735707362</v>
      </c>
      <c r="Q1160" s="33">
        <f>Inventory[[#This Row],[Total Price GBP]]/ CADtoGBP</f>
        <v>9.7335774387023317</v>
      </c>
      <c r="R1160" s="33">
        <f>Inventory[[#This Row],[Total Price GBP]]/AUDtoGBP</f>
        <v>9.9630007750197596</v>
      </c>
      <c r="S1160" s="33">
        <f>IFERROR(VLOOKUP(Inventory[[#This Row],[Assigned Item SKU]],skuQuantity[#All],2,FALSE),0)</f>
        <v>0</v>
      </c>
      <c r="T1160" s="33" t="str">
        <f>PROPER(Inventory[[#This Row],[METAL]] &amp; " " &amp; Inventory[[#This Row],[Item Type]])</f>
        <v>925 Silver Chain</v>
      </c>
      <c r="U1160" s="33">
        <f>Inventory[[#This Row],[Quantity]]*Inventory[[#This Row],[Weight (g)]]</f>
        <v>0</v>
      </c>
      <c r="V1160" s="33">
        <f>Inventory[[#This Row],[Total Price GBP]]*Inventory[[#This Row],[Quantity]]</f>
        <v>0</v>
      </c>
      <c r="W1160" s="33">
        <f>Inventory[[#This Row],[Total Cost GBP]]/EURtoGBP</f>
        <v>0</v>
      </c>
      <c r="X1160" s="33">
        <f>Inventory[[#This Row],[Total Cost GBP]]/USDtoGBP</f>
        <v>0</v>
      </c>
      <c r="Y1160" s="33">
        <f>Inventory[[#This Row],[Total Cost GBP]]/CADtoGBP</f>
        <v>0</v>
      </c>
      <c r="Z1160" s="33">
        <f>Inventory[[#This Row],[Total Cost GBP]]*AUDtoGBP</f>
        <v>0</v>
      </c>
      <c r="AA1160" s="33"/>
      <c r="AB1160" s="33"/>
    </row>
    <row r="1161" spans="1:28" x14ac:dyDescent="0.25">
      <c r="A1161" t="s">
        <v>2697</v>
      </c>
      <c r="C1161" t="s">
        <v>113</v>
      </c>
      <c r="D1161" t="s">
        <v>3425</v>
      </c>
      <c r="E1161">
        <v>7.8</v>
      </c>
      <c r="F1161" t="s">
        <v>116</v>
      </c>
      <c r="G1161" t="s">
        <v>102</v>
      </c>
      <c r="H1161">
        <v>6.9132889300000011</v>
      </c>
      <c r="I1161" t="str">
        <f>IF(Inventory[[#This Row],[METAL]] = "925 Silver",  "7113.11.00"," 7113.19.00")</f>
        <v>7113.11.00</v>
      </c>
      <c r="J1161" t="str">
        <f>IF(Inventory[[#This Row],[METAL]]= "925 Silver", "7113.11.10.00"," 7113.19.10.00")</f>
        <v>7113.11.10.00</v>
      </c>
      <c r="K1161" t="str">
        <f>IF(Inventory[[#This Row],[METAL]] = "925 Silver",  "7113.11.00"," 7113.19.00")</f>
        <v>7113.11.00</v>
      </c>
      <c r="L1161" s="106" t="str">
        <f>PROPER(Inventory[[#This Row],[METAL]] &amp; " " &amp; Inventory[[#This Row],[Item Type]])</f>
        <v>925 Silver Chain</v>
      </c>
      <c r="M1161" s="106" t="str">
        <f>IFERROR(VLOOKUP(Inventory[[#This Row],[Short Description]],Map!$G$12:$H$32,2,FALSE), IF(F1160 = "925 Silver", "7113.11.10.00", "7113.19.29.00"))</f>
        <v>7113.11.10.00</v>
      </c>
      <c r="N1161" s="106" t="str">
        <f>Inventory[[#This Row],[ASIN]] &amp; " " &amp; Inventory[[#This Row],[Short Description]]</f>
        <v xml:space="preserve"> Silver Flat Snake chain 4.5mm thick 36cm length + 5cm extender</v>
      </c>
      <c r="O1161" s="33">
        <f>Inventory[[#This Row],[Total Price GBP]]/ EURtoGBP</f>
        <v>7.8474047550129704</v>
      </c>
      <c r="P1161" s="33">
        <f>Inventory[[#This Row],[Total Price GBP]]/USDtoGBP</f>
        <v>9.4769705805344344</v>
      </c>
      <c r="Q1161" s="33">
        <f>Inventory[[#This Row],[Total Price GBP]]/ CADtoGBP</f>
        <v>12.131067131323448</v>
      </c>
      <c r="R1161" s="33">
        <f>Inventory[[#This Row],[Total Price GBP]]/AUDtoGBP</f>
        <v>12.417000017961062</v>
      </c>
      <c r="S1161" s="33">
        <f>IFERROR(VLOOKUP(Inventory[[#This Row],[Assigned Item SKU]],skuQuantity[#All],2,FALSE),0)</f>
        <v>0</v>
      </c>
      <c r="T1161" s="33" t="str">
        <f>PROPER(Inventory[[#This Row],[METAL]] &amp; " " &amp; Inventory[[#This Row],[Item Type]])</f>
        <v>925 Silver Chain</v>
      </c>
      <c r="U1161" s="33">
        <f>Inventory[[#This Row],[Quantity]]*Inventory[[#This Row],[Weight (g)]]</f>
        <v>0</v>
      </c>
      <c r="V1161" s="33">
        <f>Inventory[[#This Row],[Total Price GBP]]*Inventory[[#This Row],[Quantity]]</f>
        <v>0</v>
      </c>
      <c r="W1161" s="33">
        <f>Inventory[[#This Row],[Total Cost GBP]]/EURtoGBP</f>
        <v>0</v>
      </c>
      <c r="X1161" s="33">
        <f>Inventory[[#This Row],[Total Cost GBP]]/USDtoGBP</f>
        <v>0</v>
      </c>
      <c r="Y1161" s="33">
        <f>Inventory[[#This Row],[Total Cost GBP]]/CADtoGBP</f>
        <v>0</v>
      </c>
      <c r="Z1161" s="33">
        <f>Inventory[[#This Row],[Total Cost GBP]]*AUDtoGBP</f>
        <v>0</v>
      </c>
      <c r="AA1161" s="33"/>
      <c r="AB1161" s="33"/>
    </row>
    <row r="1162" spans="1:28" x14ac:dyDescent="0.25">
      <c r="A1162" t="s">
        <v>2698</v>
      </c>
      <c r="C1162" t="s">
        <v>113</v>
      </c>
      <c r="D1162" t="s">
        <v>3426</v>
      </c>
      <c r="E1162">
        <v>9</v>
      </c>
      <c r="F1162" t="s">
        <v>116</v>
      </c>
      <c r="G1162" t="s">
        <v>102</v>
      </c>
      <c r="H1162">
        <v>8.459875349999999</v>
      </c>
      <c r="I1162" t="str">
        <f>IF(Inventory[[#This Row],[METAL]] = "925 Silver",  "7113.11.00"," 7113.19.00")</f>
        <v>7113.11.00</v>
      </c>
      <c r="J1162" t="str">
        <f>IF(Inventory[[#This Row],[METAL]]= "925 Silver", "7113.11.10.00"," 7113.19.10.00")</f>
        <v>7113.11.10.00</v>
      </c>
      <c r="K1162" t="str">
        <f>IF(Inventory[[#This Row],[METAL]] = "925 Silver",  "7113.11.00"," 7113.19.00")</f>
        <v>7113.11.00</v>
      </c>
      <c r="L1162" s="106" t="str">
        <f>PROPER(Inventory[[#This Row],[METAL]] &amp; " " &amp; Inventory[[#This Row],[Item Type]])</f>
        <v>925 Silver Chain</v>
      </c>
      <c r="M1162" s="106" t="str">
        <f>IFERROR(VLOOKUP(Inventory[[#This Row],[Short Description]],Map!$G$12:$H$32,2,FALSE), IF(F1161 = "925 Silver", "7113.11.10.00", "7113.19.29.00"))</f>
        <v>7113.11.10.00</v>
      </c>
      <c r="N1162" s="106" t="str">
        <f>Inventory[[#This Row],[ASIN]] &amp; " " &amp; Inventory[[#This Row],[Short Description]]</f>
        <v xml:space="preserve"> Silver Flat Snake chain 4.5mm thick 45cm length</v>
      </c>
      <c r="O1162" s="33">
        <f>Inventory[[#This Row],[Total Price GBP]]/ EURtoGBP</f>
        <v>9.6029641926750759</v>
      </c>
      <c r="P1162" s="33">
        <f>Inventory[[#This Row],[Total Price GBP]]/USDtoGBP</f>
        <v>11.597083619494901</v>
      </c>
      <c r="Q1162" s="33">
        <f>Inventory[[#This Row],[Total Price GBP]]/ CADtoGBP</f>
        <v>14.844933696916733</v>
      </c>
      <c r="R1162" s="33">
        <f>Inventory[[#This Row],[Total Price GBP]]/AUDtoGBP</f>
        <v>15.194833231553988</v>
      </c>
      <c r="S1162" s="33">
        <f>IFERROR(VLOOKUP(Inventory[[#This Row],[Assigned Item SKU]],skuQuantity[#All],2,FALSE),0)</f>
        <v>0</v>
      </c>
      <c r="T1162" s="33" t="str">
        <f>PROPER(Inventory[[#This Row],[METAL]] &amp; " " &amp; Inventory[[#This Row],[Item Type]])</f>
        <v>925 Silver Chain</v>
      </c>
      <c r="U1162" s="33">
        <f>Inventory[[#This Row],[Quantity]]*Inventory[[#This Row],[Weight (g)]]</f>
        <v>0</v>
      </c>
      <c r="V1162" s="33">
        <f>Inventory[[#This Row],[Total Price GBP]]*Inventory[[#This Row],[Quantity]]</f>
        <v>0</v>
      </c>
      <c r="W1162" s="33">
        <f>Inventory[[#This Row],[Total Cost GBP]]/EURtoGBP</f>
        <v>0</v>
      </c>
      <c r="X1162" s="33">
        <f>Inventory[[#This Row],[Total Cost GBP]]/USDtoGBP</f>
        <v>0</v>
      </c>
      <c r="Y1162" s="33">
        <f>Inventory[[#This Row],[Total Cost GBP]]/CADtoGBP</f>
        <v>0</v>
      </c>
      <c r="Z1162" s="33">
        <f>Inventory[[#This Row],[Total Cost GBP]]*AUDtoGBP</f>
        <v>0</v>
      </c>
      <c r="AA1162" s="33"/>
      <c r="AB1162" s="33"/>
    </row>
    <row r="1163" spans="1:28" x14ac:dyDescent="0.25">
      <c r="A1163" t="s">
        <v>2699</v>
      </c>
      <c r="C1163" t="s">
        <v>113</v>
      </c>
      <c r="D1163" t="s">
        <v>3427</v>
      </c>
      <c r="E1163">
        <v>10.24</v>
      </c>
      <c r="F1163" t="s">
        <v>116</v>
      </c>
      <c r="G1163" t="s">
        <v>102</v>
      </c>
      <c r="H1163">
        <v>9.5413479840000015</v>
      </c>
      <c r="I1163" t="str">
        <f>IF(Inventory[[#This Row],[METAL]] = "925 Silver",  "7113.11.00"," 7113.19.00")</f>
        <v>7113.11.00</v>
      </c>
      <c r="J1163" t="str">
        <f>IF(Inventory[[#This Row],[METAL]]= "925 Silver", "7113.11.10.00"," 7113.19.10.00")</f>
        <v>7113.11.10.00</v>
      </c>
      <c r="K1163" t="str">
        <f>IF(Inventory[[#This Row],[METAL]] = "925 Silver",  "7113.11.00"," 7113.19.00")</f>
        <v>7113.11.00</v>
      </c>
      <c r="L1163" s="106" t="str">
        <f>PROPER(Inventory[[#This Row],[METAL]] &amp; " " &amp; Inventory[[#This Row],[Item Type]])</f>
        <v>925 Silver Chain</v>
      </c>
      <c r="M1163" s="106" t="str">
        <f>IFERROR(VLOOKUP(Inventory[[#This Row],[Short Description]],Map!$G$12:$H$32,2,FALSE), IF(F1162 = "925 Silver", "7113.11.10.00", "7113.19.29.00"))</f>
        <v>7113.11.10.00</v>
      </c>
      <c r="N1163" s="106" t="str">
        <f>Inventory[[#This Row],[ASIN]] &amp; " " &amp; Inventory[[#This Row],[Short Description]]</f>
        <v xml:space="preserve"> Silver Flat Snake chain 4.5mm thick 50cm length</v>
      </c>
      <c r="O1163" s="33">
        <f>Inventory[[#This Row],[Total Price GBP]]/ EURtoGBP</f>
        <v>10.83056419267508</v>
      </c>
      <c r="P1163" s="33">
        <f>Inventory[[#This Row],[Total Price GBP]]/USDtoGBP</f>
        <v>13.079602929746137</v>
      </c>
      <c r="Q1163" s="33">
        <f>Inventory[[#This Row],[Total Price GBP]]/ CADtoGBP</f>
        <v>16.742643637378201</v>
      </c>
      <c r="R1163" s="33">
        <f>Inventory[[#This Row],[Total Price GBP]]/AUDtoGBP</f>
        <v>17.137272763847978</v>
      </c>
      <c r="S1163" s="33">
        <f>IFERROR(VLOOKUP(Inventory[[#This Row],[Assigned Item SKU]],skuQuantity[#All],2,FALSE),0)</f>
        <v>0</v>
      </c>
      <c r="T1163" s="33" t="str">
        <f>PROPER(Inventory[[#This Row],[METAL]] &amp; " " &amp; Inventory[[#This Row],[Item Type]])</f>
        <v>925 Silver Chain</v>
      </c>
      <c r="U1163" s="33">
        <f>Inventory[[#This Row],[Quantity]]*Inventory[[#This Row],[Weight (g)]]</f>
        <v>0</v>
      </c>
      <c r="V1163" s="33">
        <f>Inventory[[#This Row],[Total Price GBP]]*Inventory[[#This Row],[Quantity]]</f>
        <v>0</v>
      </c>
      <c r="W1163" s="33">
        <f>Inventory[[#This Row],[Total Cost GBP]]/EURtoGBP</f>
        <v>0</v>
      </c>
      <c r="X1163" s="33">
        <f>Inventory[[#This Row],[Total Cost GBP]]/USDtoGBP</f>
        <v>0</v>
      </c>
      <c r="Y1163" s="33">
        <f>Inventory[[#This Row],[Total Cost GBP]]/CADtoGBP</f>
        <v>0</v>
      </c>
      <c r="Z1163" s="33">
        <f>Inventory[[#This Row],[Total Cost GBP]]*AUDtoGBP</f>
        <v>0</v>
      </c>
      <c r="AA1163" s="33"/>
      <c r="AB1163" s="33"/>
    </row>
    <row r="1164" spans="1:28" x14ac:dyDescent="0.25">
      <c r="A1164" t="s">
        <v>2700</v>
      </c>
      <c r="C1164" t="s">
        <v>113</v>
      </c>
      <c r="D1164" t="s">
        <v>3428</v>
      </c>
      <c r="E1164">
        <v>5.26</v>
      </c>
      <c r="F1164" t="s">
        <v>116</v>
      </c>
      <c r="G1164" t="s">
        <v>102</v>
      </c>
      <c r="H1164">
        <v>5.578450762000001</v>
      </c>
      <c r="I1164" t="str">
        <f>IF(Inventory[[#This Row],[METAL]] = "925 Silver",  "7113.11.00"," 7113.19.00")</f>
        <v>7113.11.00</v>
      </c>
      <c r="J1164" t="str">
        <f>IF(Inventory[[#This Row],[METAL]]= "925 Silver", "7113.11.10.00"," 7113.19.10.00")</f>
        <v>7113.11.10.00</v>
      </c>
      <c r="K1164" t="str">
        <f>IF(Inventory[[#This Row],[METAL]] = "925 Silver",  "7113.11.00"," 7113.19.00")</f>
        <v>7113.11.00</v>
      </c>
      <c r="L1164" s="106" t="str">
        <f>PROPER(Inventory[[#This Row],[METAL]] &amp; " " &amp; Inventory[[#This Row],[Item Type]])</f>
        <v>925 Silver Chain</v>
      </c>
      <c r="M1164" s="106" t="str">
        <f>IFERROR(VLOOKUP(Inventory[[#This Row],[Short Description]],Map!$G$12:$H$32,2,FALSE), IF(F1163 = "925 Silver", "7113.11.10.00", "7113.19.29.00"))</f>
        <v>7113.11.10.00</v>
      </c>
      <c r="N1164" s="106" t="str">
        <f>Inventory[[#This Row],[ASIN]] &amp; " " &amp; Inventory[[#This Row],[Short Description]]</f>
        <v xml:space="preserve"> Gold Plated Flat Snake chain 3mm thick 36cm length + 5cm extender</v>
      </c>
      <c r="O1164" s="33">
        <f>Inventory[[#This Row],[Total Price GBP]]/ EURtoGBP</f>
        <v>6.3322047550129703</v>
      </c>
      <c r="P1164" s="33">
        <f>Inventory[[#This Row],[Total Price GBP]]/USDtoGBP</f>
        <v>7.6471292161709057</v>
      </c>
      <c r="Q1164" s="33">
        <f>Inventory[[#This Row],[Total Price GBP]]/ CADtoGBP</f>
        <v>9.7887649956219089</v>
      </c>
      <c r="R1164" s="33">
        <f>Inventory[[#This Row],[Total Price GBP]]/AUDtoGBP</f>
        <v>10.019489119189599</v>
      </c>
      <c r="S1164" s="33">
        <f>IFERROR(VLOOKUP(Inventory[[#This Row],[Assigned Item SKU]],skuQuantity[#All],2,FALSE),0)</f>
        <v>0</v>
      </c>
      <c r="T1164" s="33" t="str">
        <f>PROPER(Inventory[[#This Row],[METAL]] &amp; " " &amp; Inventory[[#This Row],[Item Type]])</f>
        <v>925 Silver Chain</v>
      </c>
      <c r="U1164" s="33">
        <f>Inventory[[#This Row],[Quantity]]*Inventory[[#This Row],[Weight (g)]]</f>
        <v>0</v>
      </c>
      <c r="V1164" s="33">
        <f>Inventory[[#This Row],[Total Price GBP]]*Inventory[[#This Row],[Quantity]]</f>
        <v>0</v>
      </c>
      <c r="W1164" s="33">
        <f>Inventory[[#This Row],[Total Cost GBP]]/EURtoGBP</f>
        <v>0</v>
      </c>
      <c r="X1164" s="33">
        <f>Inventory[[#This Row],[Total Cost GBP]]/USDtoGBP</f>
        <v>0</v>
      </c>
      <c r="Y1164" s="33">
        <f>Inventory[[#This Row],[Total Cost GBP]]/CADtoGBP</f>
        <v>0</v>
      </c>
      <c r="Z1164" s="33">
        <f>Inventory[[#This Row],[Total Cost GBP]]*AUDtoGBP</f>
        <v>0</v>
      </c>
      <c r="AA1164" s="33"/>
      <c r="AB1164" s="33"/>
    </row>
    <row r="1165" spans="1:28" x14ac:dyDescent="0.25">
      <c r="A1165" t="s">
        <v>2701</v>
      </c>
      <c r="C1165" t="s">
        <v>113</v>
      </c>
      <c r="D1165" t="s">
        <v>3429</v>
      </c>
      <c r="E1165">
        <v>5.75</v>
      </c>
      <c r="F1165" t="s">
        <v>116</v>
      </c>
      <c r="G1165" t="s">
        <v>102</v>
      </c>
      <c r="H1165">
        <v>6.0878247250000008</v>
      </c>
      <c r="I1165" t="str">
        <f>IF(Inventory[[#This Row],[METAL]] = "925 Silver",  "7113.11.00"," 7113.19.00")</f>
        <v>7113.11.00</v>
      </c>
      <c r="J1165" t="str">
        <f>IF(Inventory[[#This Row],[METAL]]= "925 Silver", "7113.11.10.00"," 7113.19.10.00")</f>
        <v>7113.11.10.00</v>
      </c>
      <c r="K1165" t="str">
        <f>IF(Inventory[[#This Row],[METAL]] = "925 Silver",  "7113.11.00"," 7113.19.00")</f>
        <v>7113.11.00</v>
      </c>
      <c r="L1165" s="106" t="str">
        <f>PROPER(Inventory[[#This Row],[METAL]] &amp; " " &amp; Inventory[[#This Row],[Item Type]])</f>
        <v>925 Silver Chain</v>
      </c>
      <c r="M1165" s="106" t="str">
        <f>IFERROR(VLOOKUP(Inventory[[#This Row],[Short Description]],Map!$G$12:$H$32,2,FALSE), IF(F1164 = "925 Silver", "7113.11.10.00", "7113.19.29.00"))</f>
        <v>7113.11.10.00</v>
      </c>
      <c r="N1165" s="106" t="str">
        <f>Inventory[[#This Row],[ASIN]] &amp; " " &amp; Inventory[[#This Row],[Short Description]]</f>
        <v xml:space="preserve"> Gold Plated Flat Snake chain 3mm thick 45cm length</v>
      </c>
      <c r="O1165" s="33">
        <f>Inventory[[#This Row],[Total Price GBP]]/ EURtoGBP</f>
        <v>6.9104047550129692</v>
      </c>
      <c r="P1165" s="33">
        <f>Inventory[[#This Row],[Total Price GBP]]/USDtoGBP</f>
        <v>8.3453962943618993</v>
      </c>
      <c r="Q1165" s="33">
        <f>Inventory[[#This Row],[Total Price GBP]]/ CADtoGBP</f>
        <v>10.682586995927235</v>
      </c>
      <c r="R1165" s="33">
        <f>Inventory[[#This Row],[Total Price GBP]]/AUDtoGBP</f>
        <v>10.93437877182269</v>
      </c>
      <c r="S1165" s="33">
        <f>IFERROR(VLOOKUP(Inventory[[#This Row],[Assigned Item SKU]],skuQuantity[#All],2,FALSE),0)</f>
        <v>0</v>
      </c>
      <c r="T1165" s="33" t="str">
        <f>PROPER(Inventory[[#This Row],[METAL]] &amp; " " &amp; Inventory[[#This Row],[Item Type]])</f>
        <v>925 Silver Chain</v>
      </c>
      <c r="U1165" s="33">
        <f>Inventory[[#This Row],[Quantity]]*Inventory[[#This Row],[Weight (g)]]</f>
        <v>0</v>
      </c>
      <c r="V1165" s="33">
        <f>Inventory[[#This Row],[Total Price GBP]]*Inventory[[#This Row],[Quantity]]</f>
        <v>0</v>
      </c>
      <c r="W1165" s="33">
        <f>Inventory[[#This Row],[Total Cost GBP]]/EURtoGBP</f>
        <v>0</v>
      </c>
      <c r="X1165" s="33">
        <f>Inventory[[#This Row],[Total Cost GBP]]/USDtoGBP</f>
        <v>0</v>
      </c>
      <c r="Y1165" s="33">
        <f>Inventory[[#This Row],[Total Cost GBP]]/CADtoGBP</f>
        <v>0</v>
      </c>
      <c r="Z1165" s="33">
        <f>Inventory[[#This Row],[Total Cost GBP]]*AUDtoGBP</f>
        <v>0</v>
      </c>
      <c r="AA1165" s="33"/>
      <c r="AB1165" s="33"/>
    </row>
    <row r="1166" spans="1:28" x14ac:dyDescent="0.25">
      <c r="A1166" t="s">
        <v>2702</v>
      </c>
      <c r="C1166" t="s">
        <v>113</v>
      </c>
      <c r="D1166" t="s">
        <v>3430</v>
      </c>
      <c r="E1166">
        <v>6.42</v>
      </c>
      <c r="F1166" t="s">
        <v>116</v>
      </c>
      <c r="G1166" t="s">
        <v>102</v>
      </c>
      <c r="H1166">
        <v>6.7843156540000011</v>
      </c>
      <c r="I1166" t="str">
        <f>IF(Inventory[[#This Row],[METAL]] = "925 Silver",  "7113.11.00"," 7113.19.00")</f>
        <v>7113.11.00</v>
      </c>
      <c r="J1166" t="str">
        <f>IF(Inventory[[#This Row],[METAL]]= "925 Silver", "7113.11.10.00"," 7113.19.10.00")</f>
        <v>7113.11.10.00</v>
      </c>
      <c r="K1166" t="str">
        <f>IF(Inventory[[#This Row],[METAL]] = "925 Silver",  "7113.11.00"," 7113.19.00")</f>
        <v>7113.11.00</v>
      </c>
      <c r="L1166" s="106" t="str">
        <f>PROPER(Inventory[[#This Row],[METAL]] &amp; " " &amp; Inventory[[#This Row],[Item Type]])</f>
        <v>925 Silver Chain</v>
      </c>
      <c r="M1166" s="106" t="str">
        <f>IFERROR(VLOOKUP(Inventory[[#This Row],[Short Description]],Map!$G$12:$H$32,2,FALSE), IF(F1165 = "925 Silver", "7113.11.10.00", "7113.19.29.00"))</f>
        <v>7113.11.10.00</v>
      </c>
      <c r="N1166" s="106" t="str">
        <f>Inventory[[#This Row],[ASIN]] &amp; " " &amp; Inventory[[#This Row],[Short Description]]</f>
        <v xml:space="preserve"> Gold Plated Flat Snake chain 3mm thick 50cm length</v>
      </c>
      <c r="O1166" s="33">
        <f>Inventory[[#This Row],[Total Price GBP]]/ EURtoGBP</f>
        <v>7.7010047550129697</v>
      </c>
      <c r="P1166" s="33">
        <f>Inventory[[#This Row],[Total Price GBP]]/USDtoGBP</f>
        <v>9.3001696461740728</v>
      </c>
      <c r="Q1166" s="33">
        <f>Inventory[[#This Row],[Total Price GBP]]/ CADtoGBP</f>
        <v>11.904751771854926</v>
      </c>
      <c r="R1166" s="33">
        <f>Inventory[[#This Row],[Total Price GBP]]/AUDtoGBP</f>
        <v>12.185350337667938</v>
      </c>
      <c r="S1166" s="33">
        <f>IFERROR(VLOOKUP(Inventory[[#This Row],[Assigned Item SKU]],skuQuantity[#All],2,FALSE),0)</f>
        <v>0</v>
      </c>
      <c r="T1166" s="33" t="str">
        <f>PROPER(Inventory[[#This Row],[METAL]] &amp; " " &amp; Inventory[[#This Row],[Item Type]])</f>
        <v>925 Silver Chain</v>
      </c>
      <c r="U1166" s="33">
        <f>Inventory[[#This Row],[Quantity]]*Inventory[[#This Row],[Weight (g)]]</f>
        <v>0</v>
      </c>
      <c r="V1166" s="33">
        <f>Inventory[[#This Row],[Total Price GBP]]*Inventory[[#This Row],[Quantity]]</f>
        <v>0</v>
      </c>
      <c r="W1166" s="33">
        <f>Inventory[[#This Row],[Total Cost GBP]]/EURtoGBP</f>
        <v>0</v>
      </c>
      <c r="X1166" s="33">
        <f>Inventory[[#This Row],[Total Cost GBP]]/USDtoGBP</f>
        <v>0</v>
      </c>
      <c r="Y1166" s="33">
        <f>Inventory[[#This Row],[Total Cost GBP]]/CADtoGBP</f>
        <v>0</v>
      </c>
      <c r="Z1166" s="33">
        <f>Inventory[[#This Row],[Total Cost GBP]]*AUDtoGBP</f>
        <v>0</v>
      </c>
      <c r="AA1166" s="33"/>
      <c r="AB1166" s="33"/>
    </row>
    <row r="1167" spans="1:28" x14ac:dyDescent="0.25">
      <c r="A1167" t="s">
        <v>2703</v>
      </c>
      <c r="C1167" t="s">
        <v>113</v>
      </c>
      <c r="D1167" t="s">
        <v>3431</v>
      </c>
      <c r="E1167">
        <v>7.85</v>
      </c>
      <c r="F1167" t="s">
        <v>116</v>
      </c>
      <c r="G1167" t="s">
        <v>102</v>
      </c>
      <c r="H1167">
        <v>8.2708559949999998</v>
      </c>
      <c r="I1167" t="str">
        <f>IF(Inventory[[#This Row],[METAL]] = "925 Silver",  "7113.11.00"," 7113.19.00")</f>
        <v>7113.11.00</v>
      </c>
      <c r="J1167" t="str">
        <f>IF(Inventory[[#This Row],[METAL]]= "925 Silver", "7113.11.10.00"," 7113.19.10.00")</f>
        <v>7113.11.10.00</v>
      </c>
      <c r="K1167" t="str">
        <f>IF(Inventory[[#This Row],[METAL]] = "925 Silver",  "7113.11.00"," 7113.19.00")</f>
        <v>7113.11.00</v>
      </c>
      <c r="L1167" s="106" t="str">
        <f>PROPER(Inventory[[#This Row],[METAL]] &amp; " " &amp; Inventory[[#This Row],[Item Type]])</f>
        <v>925 Silver Chain</v>
      </c>
      <c r="M1167" s="106" t="str">
        <f>IFERROR(VLOOKUP(Inventory[[#This Row],[Short Description]],Map!$G$12:$H$32,2,FALSE), IF(F1166 = "925 Silver", "7113.11.10.00", "7113.19.29.00"))</f>
        <v>7113.11.10.00</v>
      </c>
      <c r="N1167" s="106" t="str">
        <f>Inventory[[#This Row],[ASIN]] &amp; " " &amp; Inventory[[#This Row],[Short Description]]</f>
        <v xml:space="preserve"> Gold Plated Flat Snake chain 4.5mm thick 36cm length + 5cm extender</v>
      </c>
      <c r="O1167" s="33">
        <f>Inventory[[#This Row],[Total Price GBP]]/ EURtoGBP</f>
        <v>9.388404755012969</v>
      </c>
      <c r="P1167" s="33">
        <f>Inventory[[#This Row],[Total Price GBP]]/USDtoGBP</f>
        <v>11.337969486609008</v>
      </c>
      <c r="Q1167" s="33">
        <f>Inventory[[#This Row],[Total Price GBP]]/ CADtoGBP</f>
        <v>14.513252711521487</v>
      </c>
      <c r="R1167" s="33">
        <f>Inventory[[#This Row],[Total Price GBP]]/AUDtoGBP</f>
        <v>14.855334425964507</v>
      </c>
      <c r="S1167" s="33">
        <f>IFERROR(VLOOKUP(Inventory[[#This Row],[Assigned Item SKU]],skuQuantity[#All],2,FALSE),0)</f>
        <v>0</v>
      </c>
      <c r="T1167" s="33" t="str">
        <f>PROPER(Inventory[[#This Row],[METAL]] &amp; " " &amp; Inventory[[#This Row],[Item Type]])</f>
        <v>925 Silver Chain</v>
      </c>
      <c r="U1167" s="33">
        <f>Inventory[[#This Row],[Quantity]]*Inventory[[#This Row],[Weight (g)]]</f>
        <v>0</v>
      </c>
      <c r="V1167" s="33">
        <f>Inventory[[#This Row],[Total Price GBP]]*Inventory[[#This Row],[Quantity]]</f>
        <v>0</v>
      </c>
      <c r="W1167" s="33">
        <f>Inventory[[#This Row],[Total Cost GBP]]/EURtoGBP</f>
        <v>0</v>
      </c>
      <c r="X1167" s="33">
        <f>Inventory[[#This Row],[Total Cost GBP]]/USDtoGBP</f>
        <v>0</v>
      </c>
      <c r="Y1167" s="33">
        <f>Inventory[[#This Row],[Total Cost GBP]]/CADtoGBP</f>
        <v>0</v>
      </c>
      <c r="Z1167" s="33">
        <f>Inventory[[#This Row],[Total Cost GBP]]*AUDtoGBP</f>
        <v>0</v>
      </c>
      <c r="AA1167" s="33"/>
      <c r="AB1167" s="33"/>
    </row>
    <row r="1168" spans="1:28" x14ac:dyDescent="0.25">
      <c r="A1168" t="s">
        <v>2704</v>
      </c>
      <c r="C1168" t="s">
        <v>113</v>
      </c>
      <c r="D1168" t="s">
        <v>3432</v>
      </c>
      <c r="E1168">
        <v>9.1999999999999993</v>
      </c>
      <c r="F1168" t="s">
        <v>116</v>
      </c>
      <c r="G1168" t="s">
        <v>102</v>
      </c>
      <c r="H1168">
        <v>10.17423324</v>
      </c>
      <c r="I1168" t="str">
        <f>IF(Inventory[[#This Row],[METAL]] = "925 Silver",  "7113.11.00"," 7113.19.00")</f>
        <v>7113.11.00</v>
      </c>
      <c r="J1168" t="str">
        <f>IF(Inventory[[#This Row],[METAL]]= "925 Silver", "7113.11.10.00"," 7113.19.10.00")</f>
        <v>7113.11.10.00</v>
      </c>
      <c r="K1168" t="str">
        <f>IF(Inventory[[#This Row],[METAL]] = "925 Silver",  "7113.11.00"," 7113.19.00")</f>
        <v>7113.11.00</v>
      </c>
      <c r="L1168" s="106" t="str">
        <f>PROPER(Inventory[[#This Row],[METAL]] &amp; " " &amp; Inventory[[#This Row],[Item Type]])</f>
        <v>925 Silver Chain</v>
      </c>
      <c r="M1168" s="106" t="str">
        <f>IFERROR(VLOOKUP(Inventory[[#This Row],[Short Description]],Map!$G$12:$H$32,2,FALSE), IF(F1167 = "925 Silver", "7113.11.10.00", "7113.19.29.00"))</f>
        <v>7113.11.10.00</v>
      </c>
      <c r="N1168" s="106" t="str">
        <f>Inventory[[#This Row],[ASIN]] &amp; " " &amp; Inventory[[#This Row],[Short Description]]</f>
        <v xml:space="preserve"> Gold Plated Flat Snake chain 4.5mm thick 45cm length</v>
      </c>
      <c r="O1168" s="33">
        <f>Inventory[[#This Row],[Total Price GBP]]/ EURtoGBP</f>
        <v>11.548964192675077</v>
      </c>
      <c r="P1168" s="33">
        <f>Inventory[[#This Row],[Total Price GBP]]/USDtoGBP</f>
        <v>13.947183471033595</v>
      </c>
      <c r="Q1168" s="33">
        <f>Inventory[[#This Row],[Total Price GBP]]/ CADtoGBP</f>
        <v>17.85319660351335</v>
      </c>
      <c r="R1168" s="33">
        <f>Inventory[[#This Row],[Total Price GBP]]/AUDtoGBP</f>
        <v>18.274001796106042</v>
      </c>
      <c r="S1168" s="33">
        <f>IFERROR(VLOOKUP(Inventory[[#This Row],[Assigned Item SKU]],skuQuantity[#All],2,FALSE),0)</f>
        <v>0</v>
      </c>
      <c r="T1168" s="33" t="str">
        <f>PROPER(Inventory[[#This Row],[METAL]] &amp; " " &amp; Inventory[[#This Row],[Item Type]])</f>
        <v>925 Silver Chain</v>
      </c>
      <c r="U1168" s="33">
        <f>Inventory[[#This Row],[Quantity]]*Inventory[[#This Row],[Weight (g)]]</f>
        <v>0</v>
      </c>
      <c r="V1168" s="33">
        <f>Inventory[[#This Row],[Total Price GBP]]*Inventory[[#This Row],[Quantity]]</f>
        <v>0</v>
      </c>
      <c r="W1168" s="33">
        <f>Inventory[[#This Row],[Total Cost GBP]]/EURtoGBP</f>
        <v>0</v>
      </c>
      <c r="X1168" s="33">
        <f>Inventory[[#This Row],[Total Cost GBP]]/USDtoGBP</f>
        <v>0</v>
      </c>
      <c r="Y1168" s="33">
        <f>Inventory[[#This Row],[Total Cost GBP]]/CADtoGBP</f>
        <v>0</v>
      </c>
      <c r="Z1168" s="33">
        <f>Inventory[[#This Row],[Total Cost GBP]]*AUDtoGBP</f>
        <v>0</v>
      </c>
      <c r="AA1168" s="33"/>
      <c r="AB1168" s="33"/>
    </row>
    <row r="1169" spans="1:28" x14ac:dyDescent="0.25">
      <c r="A1169" t="s">
        <v>2705</v>
      </c>
      <c r="C1169" t="s">
        <v>113</v>
      </c>
      <c r="D1169" t="s">
        <v>3433</v>
      </c>
      <c r="E1169">
        <v>10.220000000000001</v>
      </c>
      <c r="F1169" t="s">
        <v>116</v>
      </c>
      <c r="G1169" t="s">
        <v>102</v>
      </c>
      <c r="H1169">
        <v>11.234562714000001</v>
      </c>
      <c r="I1169" t="str">
        <f>IF(Inventory[[#This Row],[METAL]] = "925 Silver",  "7113.11.00"," 7113.19.00")</f>
        <v>7113.11.00</v>
      </c>
      <c r="J1169" t="str">
        <f>IF(Inventory[[#This Row],[METAL]]= "925 Silver", "7113.11.10.00"," 7113.19.10.00")</f>
        <v>7113.11.10.00</v>
      </c>
      <c r="K1169" t="str">
        <f>IF(Inventory[[#This Row],[METAL]] = "925 Silver",  "7113.11.00"," 7113.19.00")</f>
        <v>7113.11.00</v>
      </c>
      <c r="L1169" s="106" t="str">
        <f>PROPER(Inventory[[#This Row],[METAL]] &amp; " " &amp; Inventory[[#This Row],[Item Type]])</f>
        <v>925 Silver Chain</v>
      </c>
      <c r="M1169" s="106" t="str">
        <f>IFERROR(VLOOKUP(Inventory[[#This Row],[Short Description]],Map!$G$12:$H$32,2,FALSE), IF(F1168 = "925 Silver", "7113.11.10.00", "7113.19.29.00"))</f>
        <v>7113.11.10.00</v>
      </c>
      <c r="N1169" s="106" t="str">
        <f>Inventory[[#This Row],[ASIN]] &amp; " " &amp; Inventory[[#This Row],[Short Description]]</f>
        <v xml:space="preserve"> Gold Plated Flat Snake chain 4.5mm thick 50cm length</v>
      </c>
      <c r="O1169" s="33">
        <f>Inventory[[#This Row],[Total Price GBP]]/ EURtoGBP</f>
        <v>12.752564192675079</v>
      </c>
      <c r="P1169" s="33">
        <f>Inventory[[#This Row],[Total Price GBP]]/USDtoGBP</f>
        <v>15.400719021553622</v>
      </c>
      <c r="Q1169" s="33">
        <f>Inventory[[#This Row],[Total Price GBP]]/ CADtoGBP</f>
        <v>19.713805665373417</v>
      </c>
      <c r="R1169" s="33">
        <f>Inventory[[#This Row],[Total Price GBP]]/AUDtoGBP</f>
        <v>20.178465970974926</v>
      </c>
      <c r="S1169" s="33">
        <f>IFERROR(VLOOKUP(Inventory[[#This Row],[Assigned Item SKU]],skuQuantity[#All],2,FALSE),0)</f>
        <v>0</v>
      </c>
      <c r="T1169" s="33" t="str">
        <f>PROPER(Inventory[[#This Row],[METAL]] &amp; " " &amp; Inventory[[#This Row],[Item Type]])</f>
        <v>925 Silver Chain</v>
      </c>
      <c r="U1169" s="33">
        <f>Inventory[[#This Row],[Quantity]]*Inventory[[#This Row],[Weight (g)]]</f>
        <v>0</v>
      </c>
      <c r="V1169" s="33">
        <f>Inventory[[#This Row],[Total Price GBP]]*Inventory[[#This Row],[Quantity]]</f>
        <v>0</v>
      </c>
      <c r="W1169" s="33">
        <f>Inventory[[#This Row],[Total Cost GBP]]/EURtoGBP</f>
        <v>0</v>
      </c>
      <c r="X1169" s="33">
        <f>Inventory[[#This Row],[Total Cost GBP]]/USDtoGBP</f>
        <v>0</v>
      </c>
      <c r="Y1169" s="33">
        <f>Inventory[[#This Row],[Total Cost GBP]]/CADtoGBP</f>
        <v>0</v>
      </c>
      <c r="Z1169" s="33">
        <f>Inventory[[#This Row],[Total Cost GBP]]*AUDtoGBP</f>
        <v>0</v>
      </c>
      <c r="AA1169" s="33"/>
      <c r="AB1169" s="33"/>
    </row>
    <row r="1170" spans="1:28" x14ac:dyDescent="0.25">
      <c r="A1170" t="s">
        <v>2706</v>
      </c>
      <c r="C1170" t="s">
        <v>113</v>
      </c>
      <c r="D1170" t="s">
        <v>3434</v>
      </c>
      <c r="E1170">
        <v>5.83</v>
      </c>
      <c r="F1170" t="s">
        <v>116</v>
      </c>
      <c r="G1170" t="s">
        <v>102</v>
      </c>
      <c r="H1170">
        <v>5.5546647070000006</v>
      </c>
      <c r="I1170" t="str">
        <f>IF(Inventory[[#This Row],[METAL]] = "925 Silver",  "7113.11.00"," 7113.19.00")</f>
        <v>7113.11.00</v>
      </c>
      <c r="J1170" t="str">
        <f>IF(Inventory[[#This Row],[METAL]]= "925 Silver", "7113.11.10.00"," 7113.19.10.00")</f>
        <v>7113.11.10.00</v>
      </c>
      <c r="K1170" t="str">
        <f>IF(Inventory[[#This Row],[METAL]] = "925 Silver",  "7113.11.00"," 7113.19.00")</f>
        <v>7113.11.00</v>
      </c>
      <c r="L1170" s="106" t="str">
        <f>PROPER(Inventory[[#This Row],[METAL]] &amp; " " &amp; Inventory[[#This Row],[Item Type]])</f>
        <v>925 Silver Chain</v>
      </c>
      <c r="M1170" s="106" t="str">
        <f>IFERROR(VLOOKUP(Inventory[[#This Row],[Short Description]],Map!$G$12:$H$32,2,FALSE), IF(F1169 = "925 Silver", "7113.11.10.00", "7113.19.29.00"))</f>
        <v>7113.11.10.00</v>
      </c>
      <c r="N1170" s="106" t="str">
        <f>Inventory[[#This Row],[ASIN]] &amp; " " &amp; Inventory[[#This Row],[Short Description]]</f>
        <v xml:space="preserve"> Silver Paperclip chain 3mm thick 40cm length</v>
      </c>
      <c r="O1170" s="33">
        <f>Inventory[[#This Row],[Total Price GBP]]/ EURtoGBP</f>
        <v>6.3052047550129693</v>
      </c>
      <c r="P1170" s="33">
        <f>Inventory[[#This Row],[Total Price GBP]]/USDtoGBP</f>
        <v>7.6145224864732981</v>
      </c>
      <c r="Q1170" s="33">
        <f>Inventory[[#This Row],[Total Price GBP]]/ CADtoGBP</f>
        <v>9.7470265071953364</v>
      </c>
      <c r="R1170" s="33">
        <f>Inventory[[#This Row],[Total Price GBP]]/AUDtoGBP</f>
        <v>9.9767668420863576</v>
      </c>
      <c r="S1170" s="33">
        <f>IFERROR(VLOOKUP(Inventory[[#This Row],[Assigned Item SKU]],skuQuantity[#All],2,FALSE),0)</f>
        <v>0</v>
      </c>
      <c r="T1170" s="33" t="str">
        <f>PROPER(Inventory[[#This Row],[METAL]] &amp; " " &amp; Inventory[[#This Row],[Item Type]])</f>
        <v>925 Silver Chain</v>
      </c>
      <c r="U1170" s="33">
        <f>Inventory[[#This Row],[Quantity]]*Inventory[[#This Row],[Weight (g)]]</f>
        <v>0</v>
      </c>
      <c r="V1170" s="33">
        <f>Inventory[[#This Row],[Total Price GBP]]*Inventory[[#This Row],[Quantity]]</f>
        <v>0</v>
      </c>
      <c r="W1170" s="33">
        <f>Inventory[[#This Row],[Total Cost GBP]]/EURtoGBP</f>
        <v>0</v>
      </c>
      <c r="X1170" s="33">
        <f>Inventory[[#This Row],[Total Cost GBP]]/USDtoGBP</f>
        <v>0</v>
      </c>
      <c r="Y1170" s="33">
        <f>Inventory[[#This Row],[Total Cost GBP]]/CADtoGBP</f>
        <v>0</v>
      </c>
      <c r="Z1170" s="33">
        <f>Inventory[[#This Row],[Total Cost GBP]]*AUDtoGBP</f>
        <v>0</v>
      </c>
      <c r="AA1170" s="33"/>
      <c r="AB1170" s="33"/>
    </row>
    <row r="1171" spans="1:28" x14ac:dyDescent="0.25">
      <c r="A1171" t="s">
        <v>2707</v>
      </c>
      <c r="C1171" t="s">
        <v>113</v>
      </c>
      <c r="D1171" t="s">
        <v>3435</v>
      </c>
      <c r="E1171">
        <v>6.59</v>
      </c>
      <c r="F1171" t="s">
        <v>116</v>
      </c>
      <c r="G1171" t="s">
        <v>102</v>
      </c>
      <c r="H1171">
        <v>6.2643701110000007</v>
      </c>
      <c r="I1171" t="str">
        <f>IF(Inventory[[#This Row],[METAL]] = "925 Silver",  "7113.11.00"," 7113.19.00")</f>
        <v>7113.11.00</v>
      </c>
      <c r="J1171" t="str">
        <f>IF(Inventory[[#This Row],[METAL]]= "925 Silver", "7113.11.10.00"," 7113.19.10.00")</f>
        <v>7113.11.10.00</v>
      </c>
      <c r="K1171" t="str">
        <f>IF(Inventory[[#This Row],[METAL]] = "925 Silver",  "7113.11.00"," 7113.19.00")</f>
        <v>7113.11.00</v>
      </c>
      <c r="L1171" s="106" t="str">
        <f>PROPER(Inventory[[#This Row],[METAL]] &amp; " " &amp; Inventory[[#This Row],[Item Type]])</f>
        <v>925 Silver Chain</v>
      </c>
      <c r="M1171" s="106" t="str">
        <f>IFERROR(VLOOKUP(Inventory[[#This Row],[Short Description]],Map!$G$12:$H$32,2,FALSE), IF(F1170 = "925 Silver", "7113.11.10.00", "7113.19.29.00"))</f>
        <v>7113.11.10.00</v>
      </c>
      <c r="N1171" s="106" t="str">
        <f>Inventory[[#This Row],[ASIN]] &amp; " " &amp; Inventory[[#This Row],[Short Description]]</f>
        <v xml:space="preserve"> Silver Paperclip chain 3mm thick 45cm length</v>
      </c>
      <c r="O1171" s="33">
        <f>Inventory[[#This Row],[Total Price GBP]]/ EURtoGBP</f>
        <v>7.1108047550129694</v>
      </c>
      <c r="P1171" s="33">
        <f>Inventory[[#This Row],[Total Price GBP]]/USDtoGBP</f>
        <v>8.5874106881174761</v>
      </c>
      <c r="Q1171" s="33">
        <f>Inventory[[#This Row],[Total Price GBP]]/ CADtoGBP</f>
        <v>10.992379332248902</v>
      </c>
      <c r="R1171" s="33">
        <f>Inventory[[#This Row],[Total Price GBP]]/AUDtoGBP</f>
        <v>11.251473006322295</v>
      </c>
      <c r="S1171" s="33">
        <f>IFERROR(VLOOKUP(Inventory[[#This Row],[Assigned Item SKU]],skuQuantity[#All],2,FALSE),0)</f>
        <v>0</v>
      </c>
      <c r="T1171" s="33" t="str">
        <f>PROPER(Inventory[[#This Row],[METAL]] &amp; " " &amp; Inventory[[#This Row],[Item Type]])</f>
        <v>925 Silver Chain</v>
      </c>
      <c r="U1171" s="33">
        <f>Inventory[[#This Row],[Quantity]]*Inventory[[#This Row],[Weight (g)]]</f>
        <v>0</v>
      </c>
      <c r="V1171" s="33">
        <f>Inventory[[#This Row],[Total Price GBP]]*Inventory[[#This Row],[Quantity]]</f>
        <v>0</v>
      </c>
      <c r="W1171" s="33">
        <f>Inventory[[#This Row],[Total Cost GBP]]/EURtoGBP</f>
        <v>0</v>
      </c>
      <c r="X1171" s="33">
        <f>Inventory[[#This Row],[Total Cost GBP]]/USDtoGBP</f>
        <v>0</v>
      </c>
      <c r="Y1171" s="33">
        <f>Inventory[[#This Row],[Total Cost GBP]]/CADtoGBP</f>
        <v>0</v>
      </c>
      <c r="Z1171" s="33">
        <f>Inventory[[#This Row],[Total Cost GBP]]*AUDtoGBP</f>
        <v>0</v>
      </c>
      <c r="AA1171" s="33"/>
      <c r="AB1171" s="33"/>
    </row>
    <row r="1172" spans="1:28" x14ac:dyDescent="0.25">
      <c r="A1172" t="s">
        <v>2708</v>
      </c>
      <c r="C1172" t="s">
        <v>113</v>
      </c>
      <c r="D1172" t="s">
        <v>3436</v>
      </c>
      <c r="E1172">
        <v>8.31</v>
      </c>
      <c r="F1172" t="s">
        <v>116</v>
      </c>
      <c r="G1172" t="s">
        <v>102</v>
      </c>
      <c r="H1172">
        <v>7.8705454990000003</v>
      </c>
      <c r="I1172" t="str">
        <f>IF(Inventory[[#This Row],[METAL]] = "925 Silver",  "7113.11.00"," 7113.19.00")</f>
        <v>7113.11.00</v>
      </c>
      <c r="J1172" t="str">
        <f>IF(Inventory[[#This Row],[METAL]]= "925 Silver", "7113.11.10.00"," 7113.19.10.00")</f>
        <v>7113.11.10.00</v>
      </c>
      <c r="K1172" t="str">
        <f>IF(Inventory[[#This Row],[METAL]] = "925 Silver",  "7113.11.00"," 7113.19.00")</f>
        <v>7113.11.00</v>
      </c>
      <c r="L1172" s="106" t="str">
        <f>PROPER(Inventory[[#This Row],[METAL]] &amp; " " &amp; Inventory[[#This Row],[Item Type]])</f>
        <v>925 Silver Chain</v>
      </c>
      <c r="M1172" s="106" t="str">
        <f>IFERROR(VLOOKUP(Inventory[[#This Row],[Short Description]],Map!$G$12:$H$32,2,FALSE), IF(F1171 = "925 Silver", "7113.11.10.00", "7113.19.29.00"))</f>
        <v>7113.11.10.00</v>
      </c>
      <c r="N1172" s="106" t="str">
        <f>Inventory[[#This Row],[ASIN]] &amp; " " &amp; Inventory[[#This Row],[Short Description]]</f>
        <v xml:space="preserve"> Silver Paperclip chain 3mm thick 60cm length</v>
      </c>
      <c r="O1172" s="33">
        <f>Inventory[[#This Row],[Total Price GBP]]/ EURtoGBP</f>
        <v>8.9340047550129693</v>
      </c>
      <c r="P1172" s="33">
        <f>Inventory[[#This Row],[Total Price GBP]]/USDtoGBP</f>
        <v>10.789210302364825</v>
      </c>
      <c r="Q1172" s="33">
        <f>Inventory[[#This Row],[Total Price GBP]]/ CADtoGBP</f>
        <v>13.810809410001703</v>
      </c>
      <c r="R1172" s="33">
        <f>Inventory[[#This Row],[Total Price GBP]]/AUDtoGBP</f>
        <v>14.13633432538257</v>
      </c>
      <c r="S1172" s="33">
        <f>IFERROR(VLOOKUP(Inventory[[#This Row],[Assigned Item SKU]],skuQuantity[#All],2,FALSE),0)</f>
        <v>0</v>
      </c>
      <c r="T1172" s="33" t="str">
        <f>PROPER(Inventory[[#This Row],[METAL]] &amp; " " &amp; Inventory[[#This Row],[Item Type]])</f>
        <v>925 Silver Chain</v>
      </c>
      <c r="U1172" s="33">
        <f>Inventory[[#This Row],[Quantity]]*Inventory[[#This Row],[Weight (g)]]</f>
        <v>0</v>
      </c>
      <c r="V1172" s="33">
        <f>Inventory[[#This Row],[Total Price GBP]]*Inventory[[#This Row],[Quantity]]</f>
        <v>0</v>
      </c>
      <c r="W1172" s="33">
        <f>Inventory[[#This Row],[Total Cost GBP]]/EURtoGBP</f>
        <v>0</v>
      </c>
      <c r="X1172" s="33">
        <f>Inventory[[#This Row],[Total Cost GBP]]/USDtoGBP</f>
        <v>0</v>
      </c>
      <c r="Y1172" s="33">
        <f>Inventory[[#This Row],[Total Cost GBP]]/CADtoGBP</f>
        <v>0</v>
      </c>
      <c r="Z1172" s="33">
        <f>Inventory[[#This Row],[Total Cost GBP]]*AUDtoGBP</f>
        <v>0</v>
      </c>
      <c r="AA1172" s="33"/>
      <c r="AB1172" s="33"/>
    </row>
    <row r="1173" spans="1:28" x14ac:dyDescent="0.25">
      <c r="A1173" t="s">
        <v>2709</v>
      </c>
      <c r="C1173" t="s">
        <v>113</v>
      </c>
      <c r="D1173" t="s">
        <v>3437</v>
      </c>
      <c r="E1173">
        <v>8.36</v>
      </c>
      <c r="F1173" t="s">
        <v>116</v>
      </c>
      <c r="G1173" t="s">
        <v>102</v>
      </c>
      <c r="H1173">
        <v>7.7699392960000004</v>
      </c>
      <c r="I1173" t="str">
        <f>IF(Inventory[[#This Row],[METAL]] = "925 Silver",  "7113.11.00"," 7113.19.00")</f>
        <v>7113.11.00</v>
      </c>
      <c r="J1173" t="str">
        <f>IF(Inventory[[#This Row],[METAL]]= "925 Silver", "7113.11.10.00"," 7113.19.10.00")</f>
        <v>7113.11.10.00</v>
      </c>
      <c r="K1173" t="str">
        <f>IF(Inventory[[#This Row],[METAL]] = "925 Silver",  "7113.11.00"," 7113.19.00")</f>
        <v>7113.11.00</v>
      </c>
      <c r="L1173" s="106" t="str">
        <f>PROPER(Inventory[[#This Row],[METAL]] &amp; " " &amp; Inventory[[#This Row],[Item Type]])</f>
        <v>925 Silver Chain</v>
      </c>
      <c r="M1173" s="106" t="str">
        <f>IFERROR(VLOOKUP(Inventory[[#This Row],[Short Description]],Map!$G$12:$H$32,2,FALSE), IF(F1172 = "925 Silver", "7113.11.10.00", "7113.19.29.00"))</f>
        <v>7113.11.10.00</v>
      </c>
      <c r="N1173" s="106" t="str">
        <f>Inventory[[#This Row],[ASIN]] &amp; " " &amp; Inventory[[#This Row],[Short Description]]</f>
        <v xml:space="preserve"> Silver Paperclip chain 3.6mm thick 40cm length</v>
      </c>
      <c r="O1173" s="33">
        <f>Inventory[[#This Row],[Total Price GBP]]/ EURtoGBP</f>
        <v>8.819804755012969</v>
      </c>
      <c r="P1173" s="33">
        <f>Inventory[[#This Row],[Total Price GBP]]/USDtoGBP</f>
        <v>10.6512959123105</v>
      </c>
      <c r="Q1173" s="33">
        <f>Inventory[[#This Row],[Total Price GBP]]/ CADtoGBP</f>
        <v>13.634271062656721</v>
      </c>
      <c r="R1173" s="33">
        <f>Inventory[[#This Row],[Total Price GBP]]/AUDtoGBP</f>
        <v>13.955634916301458</v>
      </c>
      <c r="S1173" s="33">
        <f>IFERROR(VLOOKUP(Inventory[[#This Row],[Assigned Item SKU]],skuQuantity[#All],2,FALSE),0)</f>
        <v>0</v>
      </c>
      <c r="T1173" s="33" t="str">
        <f>PROPER(Inventory[[#This Row],[METAL]] &amp; " " &amp; Inventory[[#This Row],[Item Type]])</f>
        <v>925 Silver Chain</v>
      </c>
      <c r="U1173" s="33">
        <f>Inventory[[#This Row],[Quantity]]*Inventory[[#This Row],[Weight (g)]]</f>
        <v>0</v>
      </c>
      <c r="V1173" s="33">
        <f>Inventory[[#This Row],[Total Price GBP]]*Inventory[[#This Row],[Quantity]]</f>
        <v>0</v>
      </c>
      <c r="W1173" s="33">
        <f>Inventory[[#This Row],[Total Cost GBP]]/EURtoGBP</f>
        <v>0</v>
      </c>
      <c r="X1173" s="33">
        <f>Inventory[[#This Row],[Total Cost GBP]]/USDtoGBP</f>
        <v>0</v>
      </c>
      <c r="Y1173" s="33">
        <f>Inventory[[#This Row],[Total Cost GBP]]/CADtoGBP</f>
        <v>0</v>
      </c>
      <c r="Z1173" s="33">
        <f>Inventory[[#This Row],[Total Cost GBP]]*AUDtoGBP</f>
        <v>0</v>
      </c>
      <c r="AA1173" s="33"/>
      <c r="AB1173" s="33"/>
    </row>
    <row r="1174" spans="1:28" x14ac:dyDescent="0.25">
      <c r="A1174" t="s">
        <v>2710</v>
      </c>
      <c r="C1174" t="s">
        <v>113</v>
      </c>
      <c r="D1174" t="s">
        <v>3438</v>
      </c>
      <c r="E1174">
        <v>9.24</v>
      </c>
      <c r="F1174" t="s">
        <v>116</v>
      </c>
      <c r="G1174" t="s">
        <v>102</v>
      </c>
      <c r="H1174">
        <v>9.0761984640000009</v>
      </c>
      <c r="I1174" t="str">
        <f>IF(Inventory[[#This Row],[METAL]] = "925 Silver",  "7113.11.00"," 7113.19.00")</f>
        <v>7113.11.00</v>
      </c>
      <c r="J1174" t="str">
        <f>IF(Inventory[[#This Row],[METAL]]= "925 Silver", "7113.11.10.00"," 7113.19.10.00")</f>
        <v>7113.11.10.00</v>
      </c>
      <c r="K1174" t="str">
        <f>IF(Inventory[[#This Row],[METAL]] = "925 Silver",  "7113.11.00"," 7113.19.00")</f>
        <v>7113.11.00</v>
      </c>
      <c r="L1174" s="106" t="str">
        <f>PROPER(Inventory[[#This Row],[METAL]] &amp; " " &amp; Inventory[[#This Row],[Item Type]])</f>
        <v>925 Silver Chain</v>
      </c>
      <c r="M1174" s="106" t="str">
        <f>IFERROR(VLOOKUP(Inventory[[#This Row],[Short Description]],Map!$G$12:$H$32,2,FALSE), IF(F1173 = "925 Silver", "7113.11.10.00", "7113.19.29.00"))</f>
        <v>7113.11.10.00</v>
      </c>
      <c r="N1174" s="106" t="str">
        <f>Inventory[[#This Row],[ASIN]] &amp; " " &amp; Inventory[[#This Row],[Short Description]]</f>
        <v xml:space="preserve"> Silver Paperclip chain 3.6mm thick 45cm length</v>
      </c>
      <c r="O1174" s="33">
        <f>Inventory[[#This Row],[Total Price GBP]]/ EURtoGBP</f>
        <v>10.30256419267508</v>
      </c>
      <c r="P1174" s="33">
        <f>Inventory[[#This Row],[Total Price GBP]]/USDtoGBP</f>
        <v>12.441960215659584</v>
      </c>
      <c r="Q1174" s="33">
        <f>Inventory[[#This Row],[Total Price GBP]]/ CADtoGBP</f>
        <v>15.926424308147462</v>
      </c>
      <c r="R1174" s="33">
        <f>Inventory[[#This Row],[Total Price GBP]]/AUDtoGBP</f>
        <v>16.301814900495724</v>
      </c>
      <c r="S1174" s="33">
        <f>IFERROR(VLOOKUP(Inventory[[#This Row],[Assigned Item SKU]],skuQuantity[#All],2,FALSE),0)</f>
        <v>0</v>
      </c>
      <c r="T1174" s="33" t="str">
        <f>PROPER(Inventory[[#This Row],[METAL]] &amp; " " &amp; Inventory[[#This Row],[Item Type]])</f>
        <v>925 Silver Chain</v>
      </c>
      <c r="U1174" s="33">
        <f>Inventory[[#This Row],[Quantity]]*Inventory[[#This Row],[Weight (g)]]</f>
        <v>0</v>
      </c>
      <c r="V1174" s="33">
        <f>Inventory[[#This Row],[Total Price GBP]]*Inventory[[#This Row],[Quantity]]</f>
        <v>0</v>
      </c>
      <c r="W1174" s="33">
        <f>Inventory[[#This Row],[Total Cost GBP]]/EURtoGBP</f>
        <v>0</v>
      </c>
      <c r="X1174" s="33">
        <f>Inventory[[#This Row],[Total Cost GBP]]/USDtoGBP</f>
        <v>0</v>
      </c>
      <c r="Y1174" s="33">
        <f>Inventory[[#This Row],[Total Cost GBP]]/CADtoGBP</f>
        <v>0</v>
      </c>
      <c r="Z1174" s="33">
        <f>Inventory[[#This Row],[Total Cost GBP]]*AUDtoGBP</f>
        <v>0</v>
      </c>
      <c r="AA1174" s="33"/>
      <c r="AB1174" s="33"/>
    </row>
    <row r="1175" spans="1:28" x14ac:dyDescent="0.25">
      <c r="A1175" t="s">
        <v>2711</v>
      </c>
      <c r="C1175" t="s">
        <v>113</v>
      </c>
      <c r="D1175" t="s">
        <v>3439</v>
      </c>
      <c r="E1175">
        <v>12.32</v>
      </c>
      <c r="F1175" t="s">
        <v>116</v>
      </c>
      <c r="G1175" t="s">
        <v>102</v>
      </c>
      <c r="H1175">
        <v>11.898105552000001</v>
      </c>
      <c r="I1175" t="str">
        <f>IF(Inventory[[#This Row],[METAL]] = "925 Silver",  "7113.11.00"," 7113.19.00")</f>
        <v>7113.11.00</v>
      </c>
      <c r="J1175" t="str">
        <f>IF(Inventory[[#This Row],[METAL]]= "925 Silver", "7113.11.10.00"," 7113.19.10.00")</f>
        <v>7113.11.10.00</v>
      </c>
      <c r="K1175" t="str">
        <f>IF(Inventory[[#This Row],[METAL]] = "925 Silver",  "7113.11.00"," 7113.19.00")</f>
        <v>7113.11.00</v>
      </c>
      <c r="L1175" s="106" t="str">
        <f>PROPER(Inventory[[#This Row],[METAL]] &amp; " " &amp; Inventory[[#This Row],[Item Type]])</f>
        <v>925 Silver Chain</v>
      </c>
      <c r="M1175" s="106" t="str">
        <f>IFERROR(VLOOKUP(Inventory[[#This Row],[Short Description]],Map!$G$12:$H$32,2,FALSE), IF(F1174 = "925 Silver", "7113.11.10.00", "7113.19.29.00"))</f>
        <v>7113.11.10.00</v>
      </c>
      <c r="N1175" s="106" t="str">
        <f>Inventory[[#This Row],[ASIN]] &amp; " " &amp; Inventory[[#This Row],[Short Description]]</f>
        <v xml:space="preserve"> Silver Paperclip chain 3.6mm thick 60cm length</v>
      </c>
      <c r="O1175" s="33">
        <f>Inventory[[#This Row],[Total Price GBP]]/ EURtoGBP</f>
        <v>13.505764192675079</v>
      </c>
      <c r="P1175" s="33">
        <f>Inventory[[#This Row],[Total Price GBP]]/USDtoGBP</f>
        <v>16.310326014451331</v>
      </c>
      <c r="Q1175" s="33">
        <f>Inventory[[#This Row],[Total Price GBP]]/ CADtoGBP</f>
        <v>20.878154905480599</v>
      </c>
      <c r="R1175" s="33">
        <f>Inventory[[#This Row],[Total Price GBP]]/AUDtoGBP</f>
        <v>21.370259271499389</v>
      </c>
      <c r="S1175" s="33">
        <f>IFERROR(VLOOKUP(Inventory[[#This Row],[Assigned Item SKU]],skuQuantity[#All],2,FALSE),0)</f>
        <v>0</v>
      </c>
      <c r="T1175" s="33" t="str">
        <f>PROPER(Inventory[[#This Row],[METAL]] &amp; " " &amp; Inventory[[#This Row],[Item Type]])</f>
        <v>925 Silver Chain</v>
      </c>
      <c r="U1175" s="33">
        <f>Inventory[[#This Row],[Quantity]]*Inventory[[#This Row],[Weight (g)]]</f>
        <v>0</v>
      </c>
      <c r="V1175" s="33">
        <f>Inventory[[#This Row],[Total Price GBP]]*Inventory[[#This Row],[Quantity]]</f>
        <v>0</v>
      </c>
      <c r="W1175" s="33">
        <f>Inventory[[#This Row],[Total Cost GBP]]/EURtoGBP</f>
        <v>0</v>
      </c>
      <c r="X1175" s="33">
        <f>Inventory[[#This Row],[Total Cost GBP]]/USDtoGBP</f>
        <v>0</v>
      </c>
      <c r="Y1175" s="33">
        <f>Inventory[[#This Row],[Total Cost GBP]]/CADtoGBP</f>
        <v>0</v>
      </c>
      <c r="Z1175" s="33">
        <f>Inventory[[#This Row],[Total Cost GBP]]*AUDtoGBP</f>
        <v>0</v>
      </c>
      <c r="AA1175" s="33"/>
      <c r="AB1175" s="33"/>
    </row>
    <row r="1176" spans="1:28" x14ac:dyDescent="0.25">
      <c r="A1176" t="s">
        <v>2712</v>
      </c>
      <c r="C1176" t="s">
        <v>113</v>
      </c>
      <c r="D1176" t="s">
        <v>3440</v>
      </c>
      <c r="E1176">
        <v>11.92</v>
      </c>
      <c r="F1176" t="s">
        <v>116</v>
      </c>
      <c r="G1176" t="s">
        <v>102</v>
      </c>
      <c r="H1176">
        <v>11.321602056</v>
      </c>
      <c r="I1176" t="str">
        <f>IF(Inventory[[#This Row],[METAL]] = "925 Silver",  "7113.11.00"," 7113.19.00")</f>
        <v>7113.11.00</v>
      </c>
      <c r="J1176" t="str">
        <f>IF(Inventory[[#This Row],[METAL]]= "925 Silver", "7113.11.10.00"," 7113.19.10.00")</f>
        <v>7113.11.10.00</v>
      </c>
      <c r="K1176" t="str">
        <f>IF(Inventory[[#This Row],[METAL]] = "925 Silver",  "7113.11.00"," 7113.19.00")</f>
        <v>7113.11.00</v>
      </c>
      <c r="L1176" s="106" t="str">
        <f>PROPER(Inventory[[#This Row],[METAL]] &amp; " " &amp; Inventory[[#This Row],[Item Type]])</f>
        <v>925 Silver Chain</v>
      </c>
      <c r="M1176" s="106" t="str">
        <f>IFERROR(VLOOKUP(Inventory[[#This Row],[Short Description]],Map!$G$12:$H$32,2,FALSE), IF(F1175 = "925 Silver", "7113.11.10.00", "7113.19.29.00"))</f>
        <v>7113.11.10.00</v>
      </c>
      <c r="N1176" s="106" t="str">
        <f>Inventory[[#This Row],[ASIN]] &amp; " " &amp; Inventory[[#This Row],[Short Description]]</f>
        <v xml:space="preserve"> Silver Paperclip chain 4.4mm thick 40cm length</v>
      </c>
      <c r="O1176" s="33">
        <f>Inventory[[#This Row],[Total Price GBP]]/ EURtoGBP</f>
        <v>12.851364192675078</v>
      </c>
      <c r="P1176" s="33">
        <f>Inventory[[#This Row],[Total Price GBP]]/USDtoGBP</f>
        <v>15.520035499113755</v>
      </c>
      <c r="Q1176" s="33">
        <f>Inventory[[#This Row],[Total Price GBP]]/ CADtoGBP</f>
        <v>19.866537615615837</v>
      </c>
      <c r="R1176" s="33">
        <f>Inventory[[#This Row],[Total Price GBP]]/AUDtoGBP</f>
        <v>20.334797859041597</v>
      </c>
      <c r="S1176" s="33">
        <f>IFERROR(VLOOKUP(Inventory[[#This Row],[Assigned Item SKU]],skuQuantity[#All],2,FALSE),0)</f>
        <v>0</v>
      </c>
      <c r="T1176" s="33" t="str">
        <f>PROPER(Inventory[[#This Row],[METAL]] &amp; " " &amp; Inventory[[#This Row],[Item Type]])</f>
        <v>925 Silver Chain</v>
      </c>
      <c r="U1176" s="33">
        <f>Inventory[[#This Row],[Quantity]]*Inventory[[#This Row],[Weight (g)]]</f>
        <v>0</v>
      </c>
      <c r="V1176" s="33">
        <f>Inventory[[#This Row],[Total Price GBP]]*Inventory[[#This Row],[Quantity]]</f>
        <v>0</v>
      </c>
      <c r="W1176" s="33">
        <f>Inventory[[#This Row],[Total Cost GBP]]/EURtoGBP</f>
        <v>0</v>
      </c>
      <c r="X1176" s="33">
        <f>Inventory[[#This Row],[Total Cost GBP]]/USDtoGBP</f>
        <v>0</v>
      </c>
      <c r="Y1176" s="33">
        <f>Inventory[[#This Row],[Total Cost GBP]]/CADtoGBP</f>
        <v>0</v>
      </c>
      <c r="Z1176" s="33">
        <f>Inventory[[#This Row],[Total Cost GBP]]*AUDtoGBP</f>
        <v>0</v>
      </c>
      <c r="AA1176" s="33"/>
      <c r="AB1176" s="33"/>
    </row>
    <row r="1177" spans="1:28" x14ac:dyDescent="0.25">
      <c r="A1177" t="s">
        <v>2713</v>
      </c>
      <c r="C1177" t="s">
        <v>113</v>
      </c>
      <c r="D1177" t="s">
        <v>3441</v>
      </c>
      <c r="E1177">
        <v>13.35</v>
      </c>
      <c r="F1177" t="s">
        <v>116</v>
      </c>
      <c r="G1177" t="s">
        <v>102</v>
      </c>
      <c r="H1177">
        <v>12.606577605</v>
      </c>
      <c r="I1177" t="str">
        <f>IF(Inventory[[#This Row],[METAL]] = "925 Silver",  "7113.11.00"," 7113.19.00")</f>
        <v>7113.11.00</v>
      </c>
      <c r="J1177" t="str">
        <f>IF(Inventory[[#This Row],[METAL]]= "925 Silver", "7113.11.10.00"," 7113.19.10.00")</f>
        <v>7113.11.10.00</v>
      </c>
      <c r="K1177" t="str">
        <f>IF(Inventory[[#This Row],[METAL]] = "925 Silver",  "7113.11.00"," 7113.19.00")</f>
        <v>7113.11.00</v>
      </c>
      <c r="L1177" s="106" t="str">
        <f>PROPER(Inventory[[#This Row],[METAL]] &amp; " " &amp; Inventory[[#This Row],[Item Type]])</f>
        <v>925 Silver Chain</v>
      </c>
      <c r="M1177" s="106" t="str">
        <f>IFERROR(VLOOKUP(Inventory[[#This Row],[Short Description]],Map!$G$12:$H$32,2,FALSE), IF(F1176 = "925 Silver", "7113.11.10.00", "7113.19.29.00"))</f>
        <v>7113.11.10.00</v>
      </c>
      <c r="N1177" s="106" t="str">
        <f>Inventory[[#This Row],[ASIN]] &amp; " " &amp; Inventory[[#This Row],[Short Description]]</f>
        <v xml:space="preserve"> Silver Paperclip chain 4.4mm thick 45cm length</v>
      </c>
      <c r="O1177" s="33">
        <f>Inventory[[#This Row],[Total Price GBP]]/ EURtoGBP</f>
        <v>14.309964192675078</v>
      </c>
      <c r="P1177" s="33">
        <f>Inventory[[#This Row],[Total Price GBP]]/USDtoGBP</f>
        <v>17.281523496777854</v>
      </c>
      <c r="Q1177" s="33">
        <f>Inventory[[#This Row],[Total Price GBP]]/ CADtoGBP</f>
        <v>22.121343512615745</v>
      </c>
      <c r="R1177" s="33">
        <f>Inventory[[#This Row],[Total Price GBP]]/AUDtoGBP</f>
        <v>22.642750206552194</v>
      </c>
      <c r="S1177" s="33">
        <f>IFERROR(VLOOKUP(Inventory[[#This Row],[Assigned Item SKU]],skuQuantity[#All],2,FALSE),0)</f>
        <v>0</v>
      </c>
      <c r="T1177" s="33" t="str">
        <f>PROPER(Inventory[[#This Row],[METAL]] &amp; " " &amp; Inventory[[#This Row],[Item Type]])</f>
        <v>925 Silver Chain</v>
      </c>
      <c r="U1177" s="33">
        <f>Inventory[[#This Row],[Quantity]]*Inventory[[#This Row],[Weight (g)]]</f>
        <v>0</v>
      </c>
      <c r="V1177" s="33">
        <f>Inventory[[#This Row],[Total Price GBP]]*Inventory[[#This Row],[Quantity]]</f>
        <v>0</v>
      </c>
      <c r="W1177" s="33">
        <f>Inventory[[#This Row],[Total Cost GBP]]/EURtoGBP</f>
        <v>0</v>
      </c>
      <c r="X1177" s="33">
        <f>Inventory[[#This Row],[Total Cost GBP]]/USDtoGBP</f>
        <v>0</v>
      </c>
      <c r="Y1177" s="33">
        <f>Inventory[[#This Row],[Total Cost GBP]]/CADtoGBP</f>
        <v>0</v>
      </c>
      <c r="Z1177" s="33">
        <f>Inventory[[#This Row],[Total Cost GBP]]*AUDtoGBP</f>
        <v>0</v>
      </c>
      <c r="AA1177" s="33"/>
      <c r="AB1177" s="33"/>
    </row>
    <row r="1178" spans="1:28" x14ac:dyDescent="0.25">
      <c r="A1178" t="s">
        <v>2714</v>
      </c>
      <c r="C1178" t="s">
        <v>113</v>
      </c>
      <c r="D1178" t="s">
        <v>3442</v>
      </c>
      <c r="E1178">
        <v>17.28</v>
      </c>
      <c r="F1178" t="s">
        <v>116</v>
      </c>
      <c r="G1178" t="s">
        <v>102</v>
      </c>
      <c r="H1178">
        <v>16.138013903999997</v>
      </c>
      <c r="I1178" t="str">
        <f>IF(Inventory[[#This Row],[METAL]] = "925 Silver",  "7113.11.00"," 7113.19.00")</f>
        <v>7113.11.00</v>
      </c>
      <c r="J1178" t="str">
        <f>IF(Inventory[[#This Row],[METAL]]= "925 Silver", "7113.11.10.00"," 7113.19.10.00")</f>
        <v>7113.11.10.00</v>
      </c>
      <c r="K1178" t="str">
        <f>IF(Inventory[[#This Row],[METAL]] = "925 Silver",  "7113.11.00"," 7113.19.00")</f>
        <v>7113.11.00</v>
      </c>
      <c r="L1178" s="106" t="str">
        <f>PROPER(Inventory[[#This Row],[METAL]] &amp; " " &amp; Inventory[[#This Row],[Item Type]])</f>
        <v>925 Silver Chain</v>
      </c>
      <c r="M1178" s="106" t="str">
        <f>IFERROR(VLOOKUP(Inventory[[#This Row],[Short Description]],Map!$G$12:$H$32,2,FALSE), IF(F1177 = "925 Silver", "7113.11.10.00", "7113.19.29.00"))</f>
        <v>7113.11.10.00</v>
      </c>
      <c r="N1178" s="106" t="str">
        <f>Inventory[[#This Row],[ASIN]] &amp; " " &amp; Inventory[[#This Row],[Short Description]]</f>
        <v xml:space="preserve"> Silver Paperclip chain 4.4mm thick 60cm length</v>
      </c>
      <c r="O1178" s="33">
        <f>Inventory[[#This Row],[Total Price GBP]]/ EURtoGBP</f>
        <v>18.318564192675076</v>
      </c>
      <c r="P1178" s="33">
        <f>Inventory[[#This Row],[Total Price GBP]]/USDtoGBP</f>
        <v>22.122535965882683</v>
      </c>
      <c r="Q1178" s="33">
        <f>Inventory[[#This Row],[Total Price GBP]]/ CADtoGBP</f>
        <v>28.318117761014097</v>
      </c>
      <c r="R1178" s="33">
        <f>Inventory[[#This Row],[Total Price GBP]]/AUDtoGBP</f>
        <v>28.985584280479912</v>
      </c>
      <c r="S1178" s="33">
        <f>IFERROR(VLOOKUP(Inventory[[#This Row],[Assigned Item SKU]],skuQuantity[#All],2,FALSE),0)</f>
        <v>0</v>
      </c>
      <c r="T1178" s="33" t="str">
        <f>PROPER(Inventory[[#This Row],[METAL]] &amp; " " &amp; Inventory[[#This Row],[Item Type]])</f>
        <v>925 Silver Chain</v>
      </c>
      <c r="U1178" s="33">
        <f>Inventory[[#This Row],[Quantity]]*Inventory[[#This Row],[Weight (g)]]</f>
        <v>0</v>
      </c>
      <c r="V1178" s="33">
        <f>Inventory[[#This Row],[Total Price GBP]]*Inventory[[#This Row],[Quantity]]</f>
        <v>0</v>
      </c>
      <c r="W1178" s="33">
        <f>Inventory[[#This Row],[Total Cost GBP]]/EURtoGBP</f>
        <v>0</v>
      </c>
      <c r="X1178" s="33">
        <f>Inventory[[#This Row],[Total Cost GBP]]/USDtoGBP</f>
        <v>0</v>
      </c>
      <c r="Y1178" s="33">
        <f>Inventory[[#This Row],[Total Cost GBP]]/CADtoGBP</f>
        <v>0</v>
      </c>
      <c r="Z1178" s="33">
        <f>Inventory[[#This Row],[Total Cost GBP]]*AUDtoGBP</f>
        <v>0</v>
      </c>
      <c r="AA1178" s="33"/>
      <c r="AB1178" s="33"/>
    </row>
    <row r="1179" spans="1:28" x14ac:dyDescent="0.25">
      <c r="A1179" t="s">
        <v>2715</v>
      </c>
      <c r="C1179" t="s">
        <v>113</v>
      </c>
      <c r="D1179" t="s">
        <v>3443</v>
      </c>
      <c r="E1179">
        <v>5.78</v>
      </c>
      <c r="F1179" t="s">
        <v>116</v>
      </c>
      <c r="G1179" t="s">
        <v>102</v>
      </c>
      <c r="H1179">
        <v>6.3736097709999999</v>
      </c>
      <c r="I1179" t="str">
        <f>IF(Inventory[[#This Row],[METAL]] = "925 Silver",  "7113.11.00"," 7113.19.00")</f>
        <v>7113.11.00</v>
      </c>
      <c r="J1179" t="str">
        <f>IF(Inventory[[#This Row],[METAL]]= "925 Silver", "7113.11.10.00"," 7113.19.10.00")</f>
        <v>7113.11.10.00</v>
      </c>
      <c r="K1179" t="str">
        <f>IF(Inventory[[#This Row],[METAL]] = "925 Silver",  "7113.11.00"," 7113.19.00")</f>
        <v>7113.11.00</v>
      </c>
      <c r="L1179" s="106" t="str">
        <f>PROPER(Inventory[[#This Row],[METAL]] &amp; " " &amp; Inventory[[#This Row],[Item Type]])</f>
        <v>925 Silver Chain</v>
      </c>
      <c r="M1179" s="106" t="str">
        <f>IFERROR(VLOOKUP(Inventory[[#This Row],[Short Description]],Map!$G$12:$H$32,2,FALSE), IF(F1178 = "925 Silver", "7113.11.10.00", "7113.19.29.00"))</f>
        <v>7113.11.10.00</v>
      </c>
      <c r="N1179" s="106" t="str">
        <f>Inventory[[#This Row],[ASIN]] &amp; " " &amp; Inventory[[#This Row],[Short Description]]</f>
        <v xml:space="preserve"> Gold Plated Paperclip chain 3mm thick 40cm length</v>
      </c>
      <c r="O1179" s="33">
        <f>Inventory[[#This Row],[Total Price GBP]]/ EURtoGBP</f>
        <v>7.234804755012969</v>
      </c>
      <c r="P1179" s="33">
        <f>Inventory[[#This Row],[Total Price GBP]]/USDtoGBP</f>
        <v>8.7371601133953778</v>
      </c>
      <c r="Q1179" s="33">
        <f>Inventory[[#This Row],[Total Price GBP]]/ CADtoGBP</f>
        <v>11.184067205022785</v>
      </c>
      <c r="R1179" s="33">
        <f>Inventory[[#This Row],[Total Price GBP]]/AUDtoGBP</f>
        <v>11.447679019685321</v>
      </c>
      <c r="S1179" s="33">
        <f>IFERROR(VLOOKUP(Inventory[[#This Row],[Assigned Item SKU]],skuQuantity[#All],2,FALSE),0)</f>
        <v>0</v>
      </c>
      <c r="T1179" s="33" t="str">
        <f>PROPER(Inventory[[#This Row],[METAL]] &amp; " " &amp; Inventory[[#This Row],[Item Type]])</f>
        <v>925 Silver Chain</v>
      </c>
      <c r="U1179" s="33">
        <f>Inventory[[#This Row],[Quantity]]*Inventory[[#This Row],[Weight (g)]]</f>
        <v>0</v>
      </c>
      <c r="V1179" s="33">
        <f>Inventory[[#This Row],[Total Price GBP]]*Inventory[[#This Row],[Quantity]]</f>
        <v>0</v>
      </c>
      <c r="W1179" s="33">
        <f>Inventory[[#This Row],[Total Cost GBP]]/EURtoGBP</f>
        <v>0</v>
      </c>
      <c r="X1179" s="33">
        <f>Inventory[[#This Row],[Total Cost GBP]]/USDtoGBP</f>
        <v>0</v>
      </c>
      <c r="Y1179" s="33">
        <f>Inventory[[#This Row],[Total Cost GBP]]/CADtoGBP</f>
        <v>0</v>
      </c>
      <c r="Z1179" s="33">
        <f>Inventory[[#This Row],[Total Cost GBP]]*AUDtoGBP</f>
        <v>0</v>
      </c>
      <c r="AA1179" s="33"/>
      <c r="AB1179" s="33"/>
    </row>
    <row r="1180" spans="1:28" x14ac:dyDescent="0.25">
      <c r="A1180" t="s">
        <v>2716</v>
      </c>
      <c r="C1180" t="s">
        <v>113</v>
      </c>
      <c r="D1180" t="s">
        <v>3444</v>
      </c>
      <c r="E1180">
        <v>6.42</v>
      </c>
      <c r="F1180" t="s">
        <v>116</v>
      </c>
      <c r="G1180" t="s">
        <v>102</v>
      </c>
      <c r="H1180">
        <v>7.0671054189999998</v>
      </c>
      <c r="I1180" t="str">
        <f>IF(Inventory[[#This Row],[METAL]] = "925 Silver",  "7113.11.00"," 7113.19.00")</f>
        <v>7113.11.00</v>
      </c>
      <c r="J1180" t="str">
        <f>IF(Inventory[[#This Row],[METAL]]= "925 Silver", "7113.11.10.00"," 7113.19.10.00")</f>
        <v>7113.11.10.00</v>
      </c>
      <c r="K1180" t="str">
        <f>IF(Inventory[[#This Row],[METAL]] = "925 Silver",  "7113.11.00"," 7113.19.00")</f>
        <v>7113.11.00</v>
      </c>
      <c r="L1180" s="106" t="str">
        <f>PROPER(Inventory[[#This Row],[METAL]] &amp; " " &amp; Inventory[[#This Row],[Item Type]])</f>
        <v>925 Silver Chain</v>
      </c>
      <c r="M1180" s="106" t="str">
        <f>IFERROR(VLOOKUP(Inventory[[#This Row],[Short Description]],Map!$G$12:$H$32,2,FALSE), IF(F1179 = "925 Silver", "7113.11.10.00", "7113.19.29.00"))</f>
        <v>7113.11.10.00</v>
      </c>
      <c r="N1180" s="106" t="str">
        <f>Inventory[[#This Row],[ASIN]] &amp; " " &amp; Inventory[[#This Row],[Short Description]]</f>
        <v xml:space="preserve"> Gold Plated Paperclip chain 3mm thick 45cm length</v>
      </c>
      <c r="O1180" s="33">
        <f>Inventory[[#This Row],[Total Price GBP]]/ EURtoGBP</f>
        <v>8.0220047550129685</v>
      </c>
      <c r="P1180" s="33">
        <f>Inventory[[#This Row],[Total Price GBP]]/USDtoGBP</f>
        <v>9.6878274325789633</v>
      </c>
      <c r="Q1180" s="33">
        <f>Inventory[[#This Row],[Total Price GBP]]/ CADtoGBP</f>
        <v>12.40097602314861</v>
      </c>
      <c r="R1180" s="33">
        <f>Inventory[[#This Row],[Total Price GBP]]/AUDtoGBP</f>
        <v>12.693270743228679</v>
      </c>
      <c r="S1180" s="33">
        <f>IFERROR(VLOOKUP(Inventory[[#This Row],[Assigned Item SKU]],skuQuantity[#All],2,FALSE),0)</f>
        <v>0</v>
      </c>
      <c r="T1180" s="33" t="str">
        <f>PROPER(Inventory[[#This Row],[METAL]] &amp; " " &amp; Inventory[[#This Row],[Item Type]])</f>
        <v>925 Silver Chain</v>
      </c>
      <c r="U1180" s="33">
        <f>Inventory[[#This Row],[Quantity]]*Inventory[[#This Row],[Weight (g)]]</f>
        <v>0</v>
      </c>
      <c r="V1180" s="33">
        <f>Inventory[[#This Row],[Total Price GBP]]*Inventory[[#This Row],[Quantity]]</f>
        <v>0</v>
      </c>
      <c r="W1180" s="33">
        <f>Inventory[[#This Row],[Total Cost GBP]]/EURtoGBP</f>
        <v>0</v>
      </c>
      <c r="X1180" s="33">
        <f>Inventory[[#This Row],[Total Cost GBP]]/USDtoGBP</f>
        <v>0</v>
      </c>
      <c r="Y1180" s="33">
        <f>Inventory[[#This Row],[Total Cost GBP]]/CADtoGBP</f>
        <v>0</v>
      </c>
      <c r="Z1180" s="33">
        <f>Inventory[[#This Row],[Total Cost GBP]]*AUDtoGBP</f>
        <v>0</v>
      </c>
      <c r="AA1180" s="33"/>
      <c r="AB1180" s="33"/>
    </row>
    <row r="1181" spans="1:28" x14ac:dyDescent="0.25">
      <c r="A1181" t="s">
        <v>2717</v>
      </c>
      <c r="C1181" t="s">
        <v>113</v>
      </c>
      <c r="D1181" t="s">
        <v>3445</v>
      </c>
      <c r="E1181">
        <v>8.44</v>
      </c>
      <c r="F1181" t="s">
        <v>116</v>
      </c>
      <c r="G1181" t="s">
        <v>102</v>
      </c>
      <c r="H1181">
        <v>9.2559510580000008</v>
      </c>
      <c r="I1181" t="str">
        <f>IF(Inventory[[#This Row],[METAL]] = "925 Silver",  "7113.11.00"," 7113.19.00")</f>
        <v>7113.11.00</v>
      </c>
      <c r="J1181" t="str">
        <f>IF(Inventory[[#This Row],[METAL]]= "925 Silver", "7113.11.10.00"," 7113.19.10.00")</f>
        <v>7113.11.10.00</v>
      </c>
      <c r="K1181" t="str">
        <f>IF(Inventory[[#This Row],[METAL]] = "925 Silver",  "7113.11.00"," 7113.19.00")</f>
        <v>7113.11.00</v>
      </c>
      <c r="L1181" s="106" t="str">
        <f>PROPER(Inventory[[#This Row],[METAL]] &amp; " " &amp; Inventory[[#This Row],[Item Type]])</f>
        <v>925 Silver Chain</v>
      </c>
      <c r="M1181" s="106" t="str">
        <f>IFERROR(VLOOKUP(Inventory[[#This Row],[Short Description]],Map!$G$12:$H$32,2,FALSE), IF(F1180 = "925 Silver", "7113.11.10.00", "7113.19.29.00"))</f>
        <v>7113.11.10.00</v>
      </c>
      <c r="N1181" s="106" t="str">
        <f>Inventory[[#This Row],[ASIN]] &amp; " " &amp; Inventory[[#This Row],[Short Description]]</f>
        <v xml:space="preserve"> Gold Plated Paperclip chain 3mm thick 60cm length</v>
      </c>
      <c r="O1181" s="33">
        <f>Inventory[[#This Row],[Total Price GBP]]/ EURtoGBP</f>
        <v>10.506604755012969</v>
      </c>
      <c r="P1181" s="33">
        <f>Inventory[[#This Row],[Total Price GBP]]/USDtoGBP</f>
        <v>12.688371158752158</v>
      </c>
      <c r="Q1181" s="33">
        <f>Inventory[[#This Row],[Total Price GBP]]/ CADtoGBP</f>
        <v>16.24184448035825</v>
      </c>
      <c r="R1181" s="33">
        <f>Inventory[[#This Row],[Total Price GBP]]/AUDtoGBP</f>
        <v>16.624669620662406</v>
      </c>
      <c r="S1181" s="33">
        <f>IFERROR(VLOOKUP(Inventory[[#This Row],[Assigned Item SKU]],skuQuantity[#All],2,FALSE),0)</f>
        <v>0</v>
      </c>
      <c r="T1181" s="33" t="str">
        <f>PROPER(Inventory[[#This Row],[METAL]] &amp; " " &amp; Inventory[[#This Row],[Item Type]])</f>
        <v>925 Silver Chain</v>
      </c>
      <c r="U1181" s="33">
        <f>Inventory[[#This Row],[Quantity]]*Inventory[[#This Row],[Weight (g)]]</f>
        <v>0</v>
      </c>
      <c r="V1181" s="33">
        <f>Inventory[[#This Row],[Total Price GBP]]*Inventory[[#This Row],[Quantity]]</f>
        <v>0</v>
      </c>
      <c r="W1181" s="33">
        <f>Inventory[[#This Row],[Total Cost GBP]]/EURtoGBP</f>
        <v>0</v>
      </c>
      <c r="X1181" s="33">
        <f>Inventory[[#This Row],[Total Cost GBP]]/USDtoGBP</f>
        <v>0</v>
      </c>
      <c r="Y1181" s="33">
        <f>Inventory[[#This Row],[Total Cost GBP]]/CADtoGBP</f>
        <v>0</v>
      </c>
      <c r="Z1181" s="33">
        <f>Inventory[[#This Row],[Total Cost GBP]]*AUDtoGBP</f>
        <v>0</v>
      </c>
      <c r="AA1181" s="33"/>
      <c r="AB1181" s="33"/>
    </row>
    <row r="1182" spans="1:28" x14ac:dyDescent="0.25">
      <c r="A1182" t="s">
        <v>2718</v>
      </c>
      <c r="C1182" t="s">
        <v>113</v>
      </c>
      <c r="D1182" t="s">
        <v>3446</v>
      </c>
      <c r="E1182">
        <v>8.44</v>
      </c>
      <c r="F1182" t="s">
        <v>116</v>
      </c>
      <c r="G1182" t="s">
        <v>102</v>
      </c>
      <c r="H1182">
        <v>9.1072441659999992</v>
      </c>
      <c r="I1182" t="str">
        <f>IF(Inventory[[#This Row],[METAL]] = "925 Silver",  "7113.11.00"," 7113.19.00")</f>
        <v>7113.11.00</v>
      </c>
      <c r="J1182" t="str">
        <f>IF(Inventory[[#This Row],[METAL]]= "925 Silver", "7113.11.10.00"," 7113.19.10.00")</f>
        <v>7113.11.10.00</v>
      </c>
      <c r="K1182" t="str">
        <f>IF(Inventory[[#This Row],[METAL]] = "925 Silver",  "7113.11.00"," 7113.19.00")</f>
        <v>7113.11.00</v>
      </c>
      <c r="L1182" s="106" t="str">
        <f>PROPER(Inventory[[#This Row],[METAL]] &amp; " " &amp; Inventory[[#This Row],[Item Type]])</f>
        <v>925 Silver Chain</v>
      </c>
      <c r="M1182" s="106" t="str">
        <f>IFERROR(VLOOKUP(Inventory[[#This Row],[Short Description]],Map!$G$12:$H$32,2,FALSE), IF(F1181 = "925 Silver", "7113.11.10.00", "7113.19.29.00"))</f>
        <v>7113.11.10.00</v>
      </c>
      <c r="N1182" s="106" t="str">
        <f>Inventory[[#This Row],[ASIN]] &amp; " " &amp; Inventory[[#This Row],[Short Description]]</f>
        <v xml:space="preserve"> Gold Plated Paperclip chain 3.6mm thick 40cm length</v>
      </c>
      <c r="O1182" s="33">
        <f>Inventory[[#This Row],[Total Price GBP]]/ EURtoGBP</f>
        <v>10.337804755012968</v>
      </c>
      <c r="P1182" s="33">
        <f>Inventory[[#This Row],[Total Price GBP]]/USDtoGBP</f>
        <v>12.484518715309335</v>
      </c>
      <c r="Q1182" s="33">
        <f>Inventory[[#This Row],[Total Price GBP]]/ CADtoGBP</f>
        <v>15.980901634195087</v>
      </c>
      <c r="R1182" s="33">
        <f>Inventory[[#This Row],[Total Price GBP]]/AUDtoGBP</f>
        <v>16.357576273439182</v>
      </c>
      <c r="S1182" s="33">
        <f>IFERROR(VLOOKUP(Inventory[[#This Row],[Assigned Item SKU]],skuQuantity[#All],2,FALSE),0)</f>
        <v>0</v>
      </c>
      <c r="T1182" s="33" t="str">
        <f>PROPER(Inventory[[#This Row],[METAL]] &amp; " " &amp; Inventory[[#This Row],[Item Type]])</f>
        <v>925 Silver Chain</v>
      </c>
      <c r="U1182" s="33">
        <f>Inventory[[#This Row],[Quantity]]*Inventory[[#This Row],[Weight (g)]]</f>
        <v>0</v>
      </c>
      <c r="V1182" s="33">
        <f>Inventory[[#This Row],[Total Price GBP]]*Inventory[[#This Row],[Quantity]]</f>
        <v>0</v>
      </c>
      <c r="W1182" s="33">
        <f>Inventory[[#This Row],[Total Cost GBP]]/EURtoGBP</f>
        <v>0</v>
      </c>
      <c r="X1182" s="33">
        <f>Inventory[[#This Row],[Total Cost GBP]]/USDtoGBP</f>
        <v>0</v>
      </c>
      <c r="Y1182" s="33">
        <f>Inventory[[#This Row],[Total Cost GBP]]/CADtoGBP</f>
        <v>0</v>
      </c>
      <c r="Z1182" s="33">
        <f>Inventory[[#This Row],[Total Cost GBP]]*AUDtoGBP</f>
        <v>0</v>
      </c>
      <c r="AA1182" s="33"/>
      <c r="AB1182" s="33"/>
    </row>
    <row r="1183" spans="1:28" x14ac:dyDescent="0.25">
      <c r="A1183" t="s">
        <v>2719</v>
      </c>
      <c r="C1183" t="s">
        <v>113</v>
      </c>
      <c r="D1183" t="s">
        <v>3447</v>
      </c>
      <c r="E1183">
        <v>9.4499999999999993</v>
      </c>
      <c r="F1183" t="s">
        <v>116</v>
      </c>
      <c r="G1183" t="s">
        <v>102</v>
      </c>
      <c r="H1183">
        <v>10.6838714925</v>
      </c>
      <c r="I1183" t="str">
        <f>IF(Inventory[[#This Row],[METAL]] = "925 Silver",  "7113.11.00"," 7113.19.00")</f>
        <v>7113.11.00</v>
      </c>
      <c r="J1183" t="str">
        <f>IF(Inventory[[#This Row],[METAL]]= "925 Silver", "7113.11.10.00"," 7113.19.10.00")</f>
        <v>7113.11.10.00</v>
      </c>
      <c r="K1183" t="str">
        <f>IF(Inventory[[#This Row],[METAL]] = "925 Silver",  "7113.11.00"," 7113.19.00")</f>
        <v>7113.11.00</v>
      </c>
      <c r="L1183" s="106" t="str">
        <f>PROPER(Inventory[[#This Row],[METAL]] &amp; " " &amp; Inventory[[#This Row],[Item Type]])</f>
        <v>925 Silver Chain</v>
      </c>
      <c r="M1183" s="106" t="str">
        <f>IFERROR(VLOOKUP(Inventory[[#This Row],[Short Description]],Map!$G$12:$H$32,2,FALSE), IF(F1182 = "925 Silver", "7113.11.10.00", "7113.19.29.00"))</f>
        <v>7113.11.10.00</v>
      </c>
      <c r="N1183" s="106" t="str">
        <f>Inventory[[#This Row],[ASIN]] &amp; " " &amp; Inventory[[#This Row],[Short Description]]</f>
        <v xml:space="preserve"> Gold Plated Paperclip chain 3.6mm thick 45cm length</v>
      </c>
      <c r="O1183" s="33">
        <f>Inventory[[#This Row],[Total Price GBP]]/ EURtoGBP</f>
        <v>12.127464192675077</v>
      </c>
      <c r="P1183" s="33">
        <f>Inventory[[#This Row],[Total Price GBP]]/USDtoGBP</f>
        <v>14.645812846221228</v>
      </c>
      <c r="Q1183" s="33">
        <f>Inventory[[#This Row],[Total Price GBP]]/ CADtoGBP</f>
        <v>18.747482364801193</v>
      </c>
      <c r="R1183" s="33">
        <f>Inventory[[#This Row],[Total Price GBP]]/AUDtoGBP</f>
        <v>19.189366140706944</v>
      </c>
      <c r="S1183" s="33">
        <f>IFERROR(VLOOKUP(Inventory[[#This Row],[Assigned Item SKU]],skuQuantity[#All],2,FALSE),0)</f>
        <v>0</v>
      </c>
      <c r="T1183" s="33" t="str">
        <f>PROPER(Inventory[[#This Row],[METAL]] &amp; " " &amp; Inventory[[#This Row],[Item Type]])</f>
        <v>925 Silver Chain</v>
      </c>
      <c r="U1183" s="33">
        <f>Inventory[[#This Row],[Quantity]]*Inventory[[#This Row],[Weight (g)]]</f>
        <v>0</v>
      </c>
      <c r="V1183" s="33">
        <f>Inventory[[#This Row],[Total Price GBP]]*Inventory[[#This Row],[Quantity]]</f>
        <v>0</v>
      </c>
      <c r="W1183" s="33">
        <f>Inventory[[#This Row],[Total Cost GBP]]/EURtoGBP</f>
        <v>0</v>
      </c>
      <c r="X1183" s="33">
        <f>Inventory[[#This Row],[Total Cost GBP]]/USDtoGBP</f>
        <v>0</v>
      </c>
      <c r="Y1183" s="33">
        <f>Inventory[[#This Row],[Total Cost GBP]]/CADtoGBP</f>
        <v>0</v>
      </c>
      <c r="Z1183" s="33">
        <f>Inventory[[#This Row],[Total Cost GBP]]*AUDtoGBP</f>
        <v>0</v>
      </c>
      <c r="AA1183" s="33"/>
      <c r="AB1183" s="33"/>
    </row>
    <row r="1184" spans="1:28" x14ac:dyDescent="0.25">
      <c r="A1184" t="s">
        <v>2720</v>
      </c>
      <c r="C1184" t="s">
        <v>113</v>
      </c>
      <c r="D1184" t="s">
        <v>3448</v>
      </c>
      <c r="E1184">
        <v>12.17</v>
      </c>
      <c r="F1184" t="s">
        <v>116</v>
      </c>
      <c r="G1184" t="s">
        <v>102</v>
      </c>
      <c r="H1184">
        <v>13.5833035005</v>
      </c>
      <c r="I1184" t="str">
        <f>IF(Inventory[[#This Row],[METAL]] = "925 Silver",  "7113.11.00"," 7113.19.00")</f>
        <v>7113.11.00</v>
      </c>
      <c r="J1184" t="str">
        <f>IF(Inventory[[#This Row],[METAL]]= "925 Silver", "7113.11.10.00"," 7113.19.10.00")</f>
        <v>7113.11.10.00</v>
      </c>
      <c r="K1184" t="str">
        <f>IF(Inventory[[#This Row],[METAL]] = "925 Silver",  "7113.11.00"," 7113.19.00")</f>
        <v>7113.11.00</v>
      </c>
      <c r="L1184" s="106" t="str">
        <f>PROPER(Inventory[[#This Row],[METAL]] &amp; " " &amp; Inventory[[#This Row],[Item Type]])</f>
        <v>925 Silver Chain</v>
      </c>
      <c r="M1184" s="106" t="str">
        <f>IFERROR(VLOOKUP(Inventory[[#This Row],[Short Description]],Map!$G$12:$H$32,2,FALSE), IF(F1183 = "925 Silver", "7113.11.10.00", "7113.19.29.00"))</f>
        <v>7113.11.10.00</v>
      </c>
      <c r="N1184" s="106" t="str">
        <f>Inventory[[#This Row],[ASIN]] &amp; " " &amp; Inventory[[#This Row],[Short Description]]</f>
        <v xml:space="preserve"> Gold Plated Paperclip chain 3.6mm thick 60cm length</v>
      </c>
      <c r="O1184" s="33">
        <f>Inventory[[#This Row],[Total Price GBP]]/ EURtoGBP</f>
        <v>15.418664192675077</v>
      </c>
      <c r="P1184" s="33">
        <f>Inventory[[#This Row],[Total Price GBP]]/USDtoGBP</f>
        <v>18.620452430694066</v>
      </c>
      <c r="Q1184" s="33">
        <f>Inventory[[#This Row],[Total Price GBP]]/ CADtoGBP</f>
        <v>23.835249517006119</v>
      </c>
      <c r="R1184" s="33">
        <f>Inventory[[#This Row],[Total Price GBP]]/AUDtoGBP</f>
        <v>24.397053488935985</v>
      </c>
      <c r="S1184" s="33">
        <f>IFERROR(VLOOKUP(Inventory[[#This Row],[Assigned Item SKU]],skuQuantity[#All],2,FALSE),0)</f>
        <v>0</v>
      </c>
      <c r="T1184" s="33" t="str">
        <f>PROPER(Inventory[[#This Row],[METAL]] &amp; " " &amp; Inventory[[#This Row],[Item Type]])</f>
        <v>925 Silver Chain</v>
      </c>
      <c r="U1184" s="33">
        <f>Inventory[[#This Row],[Quantity]]*Inventory[[#This Row],[Weight (g)]]</f>
        <v>0</v>
      </c>
      <c r="V1184" s="33">
        <f>Inventory[[#This Row],[Total Price GBP]]*Inventory[[#This Row],[Quantity]]</f>
        <v>0</v>
      </c>
      <c r="W1184" s="33">
        <f>Inventory[[#This Row],[Total Cost GBP]]/EURtoGBP</f>
        <v>0</v>
      </c>
      <c r="X1184" s="33">
        <f>Inventory[[#This Row],[Total Cost GBP]]/USDtoGBP</f>
        <v>0</v>
      </c>
      <c r="Y1184" s="33">
        <f>Inventory[[#This Row],[Total Cost GBP]]/CADtoGBP</f>
        <v>0</v>
      </c>
      <c r="Z1184" s="33">
        <f>Inventory[[#This Row],[Total Cost GBP]]*AUDtoGBP</f>
        <v>0</v>
      </c>
      <c r="AA1184" s="33"/>
      <c r="AB1184" s="33"/>
    </row>
    <row r="1185" spans="1:28" x14ac:dyDescent="0.25">
      <c r="A1185" t="s">
        <v>2721</v>
      </c>
      <c r="C1185" t="s">
        <v>113</v>
      </c>
      <c r="D1185" t="s">
        <v>3449</v>
      </c>
      <c r="E1185">
        <v>11.67</v>
      </c>
      <c r="F1185" t="s">
        <v>116</v>
      </c>
      <c r="G1185" t="s">
        <v>102</v>
      </c>
      <c r="H1185">
        <v>12.844702444499999</v>
      </c>
      <c r="I1185" t="str">
        <f>IF(Inventory[[#This Row],[METAL]] = "925 Silver",  "7113.11.00"," 7113.19.00")</f>
        <v>7113.11.00</v>
      </c>
      <c r="J1185" t="str">
        <f>IF(Inventory[[#This Row],[METAL]]= "925 Silver", "7113.11.10.00"," 7113.19.10.00")</f>
        <v>7113.11.10.00</v>
      </c>
      <c r="K1185" t="str">
        <f>IF(Inventory[[#This Row],[METAL]] = "925 Silver",  "7113.11.00"," 7113.19.00")</f>
        <v>7113.11.00</v>
      </c>
      <c r="L1185" s="106" t="str">
        <f>PROPER(Inventory[[#This Row],[METAL]] &amp; " " &amp; Inventory[[#This Row],[Item Type]])</f>
        <v>925 Silver Chain</v>
      </c>
      <c r="M1185" s="106" t="str">
        <f>IFERROR(VLOOKUP(Inventory[[#This Row],[Short Description]],Map!$G$12:$H$32,2,FALSE), IF(F1184 = "925 Silver", "7113.11.10.00", "7113.19.29.00"))</f>
        <v>7113.11.10.00</v>
      </c>
      <c r="N1185" s="106" t="str">
        <f>Inventory[[#This Row],[ASIN]] &amp; " " &amp; Inventory[[#This Row],[Short Description]]</f>
        <v xml:space="preserve"> Gold Plated Paperclip chain 4.4mm thick 40cm length</v>
      </c>
      <c r="O1185" s="33">
        <f>Inventory[[#This Row],[Total Price GBP]]/ EURtoGBP</f>
        <v>14.580264192675077</v>
      </c>
      <c r="P1185" s="33">
        <f>Inventory[[#This Row],[Total Price GBP]]/USDtoGBP</f>
        <v>17.607953090750573</v>
      </c>
      <c r="Q1185" s="33">
        <f>Inventory[[#This Row],[Total Price GBP]]/ CADtoGBP</f>
        <v>22.53919215786398</v>
      </c>
      <c r="R1185" s="33">
        <f>Inventory[[#This Row],[Total Price GBP]]/AUDtoGBP</f>
        <v>23.070447669552408</v>
      </c>
      <c r="S1185" s="33">
        <f>IFERROR(VLOOKUP(Inventory[[#This Row],[Assigned Item SKU]],skuQuantity[#All],2,FALSE),0)</f>
        <v>0</v>
      </c>
      <c r="T1185" s="33" t="str">
        <f>PROPER(Inventory[[#This Row],[METAL]] &amp; " " &amp; Inventory[[#This Row],[Item Type]])</f>
        <v>925 Silver Chain</v>
      </c>
      <c r="U1185" s="33">
        <f>Inventory[[#This Row],[Quantity]]*Inventory[[#This Row],[Weight (g)]]</f>
        <v>0</v>
      </c>
      <c r="V1185" s="33">
        <f>Inventory[[#This Row],[Total Price GBP]]*Inventory[[#This Row],[Quantity]]</f>
        <v>0</v>
      </c>
      <c r="W1185" s="33">
        <f>Inventory[[#This Row],[Total Cost GBP]]/EURtoGBP</f>
        <v>0</v>
      </c>
      <c r="X1185" s="33">
        <f>Inventory[[#This Row],[Total Cost GBP]]/USDtoGBP</f>
        <v>0</v>
      </c>
      <c r="Y1185" s="33">
        <f>Inventory[[#This Row],[Total Cost GBP]]/CADtoGBP</f>
        <v>0</v>
      </c>
      <c r="Z1185" s="33">
        <f>Inventory[[#This Row],[Total Cost GBP]]*AUDtoGBP</f>
        <v>0</v>
      </c>
      <c r="AA1185" s="33"/>
      <c r="AB1185" s="33"/>
    </row>
    <row r="1186" spans="1:28" x14ac:dyDescent="0.25">
      <c r="A1186" t="s">
        <v>2722</v>
      </c>
      <c r="C1186" t="s">
        <v>113</v>
      </c>
      <c r="D1186" t="s">
        <v>3450</v>
      </c>
      <c r="E1186">
        <v>13.24</v>
      </c>
      <c r="F1186" t="s">
        <v>116</v>
      </c>
      <c r="G1186" t="s">
        <v>102</v>
      </c>
      <c r="H1186">
        <v>14.490609354</v>
      </c>
      <c r="I1186" t="str">
        <f>IF(Inventory[[#This Row],[METAL]] = "925 Silver",  "7113.11.00"," 7113.19.00")</f>
        <v>7113.11.00</v>
      </c>
      <c r="J1186" t="str">
        <f>IF(Inventory[[#This Row],[METAL]]= "925 Silver", "7113.11.10.00"," 7113.19.10.00")</f>
        <v>7113.11.10.00</v>
      </c>
      <c r="K1186" t="str">
        <f>IF(Inventory[[#This Row],[METAL]] = "925 Silver",  "7113.11.00"," 7113.19.00")</f>
        <v>7113.11.00</v>
      </c>
      <c r="L1186" s="106" t="str">
        <f>PROPER(Inventory[[#This Row],[METAL]] &amp; " " &amp; Inventory[[#This Row],[Item Type]])</f>
        <v>925 Silver Chain</v>
      </c>
      <c r="M1186" s="106" t="str">
        <f>IFERROR(VLOOKUP(Inventory[[#This Row],[Short Description]],Map!$G$12:$H$32,2,FALSE), IF(F1185 = "925 Silver", "7113.11.10.00", "7113.19.29.00"))</f>
        <v>7113.11.10.00</v>
      </c>
      <c r="N1186" s="106" t="str">
        <f>Inventory[[#This Row],[ASIN]] &amp; " " &amp; Inventory[[#This Row],[Short Description]]</f>
        <v xml:space="preserve"> Gold Plated Paperclip chain 4.4mm thick 45cm length</v>
      </c>
      <c r="O1186" s="33">
        <f>Inventory[[#This Row],[Total Price GBP]]/ EURtoGBP</f>
        <v>16.448564192675079</v>
      </c>
      <c r="P1186" s="33">
        <f>Inventory[[#This Row],[Total Price GBP]]/USDtoGBP</f>
        <v>19.864218020159484</v>
      </c>
      <c r="Q1186" s="33">
        <f>Inventory[[#This Row],[Total Price GBP]]/ CADtoGBP</f>
        <v>25.427340969988574</v>
      </c>
      <c r="R1186" s="33">
        <f>Inventory[[#This Row],[Total Price GBP]]/AUDtoGBP</f>
        <v>26.026671014440691</v>
      </c>
      <c r="S1186" s="33">
        <f>IFERROR(VLOOKUP(Inventory[[#This Row],[Assigned Item SKU]],skuQuantity[#All],2,FALSE),0)</f>
        <v>0</v>
      </c>
      <c r="T1186" s="33" t="str">
        <f>PROPER(Inventory[[#This Row],[METAL]] &amp; " " &amp; Inventory[[#This Row],[Item Type]])</f>
        <v>925 Silver Chain</v>
      </c>
      <c r="U1186" s="33">
        <f>Inventory[[#This Row],[Quantity]]*Inventory[[#This Row],[Weight (g)]]</f>
        <v>0</v>
      </c>
      <c r="V1186" s="33">
        <f>Inventory[[#This Row],[Total Price GBP]]*Inventory[[#This Row],[Quantity]]</f>
        <v>0</v>
      </c>
      <c r="W1186" s="33">
        <f>Inventory[[#This Row],[Total Cost GBP]]/EURtoGBP</f>
        <v>0</v>
      </c>
      <c r="X1186" s="33">
        <f>Inventory[[#This Row],[Total Cost GBP]]/USDtoGBP</f>
        <v>0</v>
      </c>
      <c r="Y1186" s="33">
        <f>Inventory[[#This Row],[Total Cost GBP]]/CADtoGBP</f>
        <v>0</v>
      </c>
      <c r="Z1186" s="33">
        <f>Inventory[[#This Row],[Total Cost GBP]]*AUDtoGBP</f>
        <v>0</v>
      </c>
      <c r="AA1186" s="33"/>
      <c r="AB1186" s="33"/>
    </row>
    <row r="1187" spans="1:28" x14ac:dyDescent="0.25">
      <c r="A1187" t="s">
        <v>2723</v>
      </c>
      <c r="C1187" t="s">
        <v>113</v>
      </c>
      <c r="D1187" t="s">
        <v>3451</v>
      </c>
      <c r="E1187">
        <v>17.45</v>
      </c>
      <c r="F1187" t="s">
        <v>116</v>
      </c>
      <c r="G1187" t="s">
        <v>102</v>
      </c>
      <c r="H1187">
        <v>18.904155907500002</v>
      </c>
      <c r="I1187" t="str">
        <f>IF(Inventory[[#This Row],[METAL]] = "925 Silver",  "7113.11.00"," 7113.19.00")</f>
        <v>7113.11.00</v>
      </c>
      <c r="J1187" t="str">
        <f>IF(Inventory[[#This Row],[METAL]]= "925 Silver", "7113.11.10.00"," 7113.19.10.00")</f>
        <v>7113.11.10.00</v>
      </c>
      <c r="K1187" t="str">
        <f>IF(Inventory[[#This Row],[METAL]] = "925 Silver",  "7113.11.00"," 7113.19.00")</f>
        <v>7113.11.00</v>
      </c>
      <c r="L1187" s="106" t="str">
        <f>PROPER(Inventory[[#This Row],[METAL]] &amp; " " &amp; Inventory[[#This Row],[Item Type]])</f>
        <v>925 Silver Chain</v>
      </c>
      <c r="M1187" s="106" t="str">
        <f>IFERROR(VLOOKUP(Inventory[[#This Row],[Short Description]],Map!$G$12:$H$32,2,FALSE), IF(F1186 = "925 Silver", "7113.11.10.00", "7113.19.29.00"))</f>
        <v>7113.11.10.00</v>
      </c>
      <c r="N1187" s="106" t="str">
        <f>Inventory[[#This Row],[ASIN]] &amp; " " &amp; Inventory[[#This Row],[Short Description]]</f>
        <v xml:space="preserve"> Gold Plated Paperclip chain 4.4mm thick 60cm length</v>
      </c>
      <c r="O1187" s="33">
        <f>Inventory[[#This Row],[Total Price GBP]]/ EURtoGBP</f>
        <v>21.458464192675081</v>
      </c>
      <c r="P1187" s="33">
        <f>Inventory[[#This Row],[Total Price GBP]]/USDtoGBP</f>
        <v>25.914457098383377</v>
      </c>
      <c r="Q1187" s="33">
        <f>Inventory[[#This Row],[Total Price GBP]]/ CADtoGBP</f>
        <v>33.171994791036056</v>
      </c>
      <c r="R1187" s="33">
        <f>Inventory[[#This Row],[Total Price GBP]]/AUDtoGBP</f>
        <v>33.953868646274877</v>
      </c>
      <c r="S1187" s="33">
        <f>IFERROR(VLOOKUP(Inventory[[#This Row],[Assigned Item SKU]],skuQuantity[#All],2,FALSE),0)</f>
        <v>0</v>
      </c>
      <c r="T1187" s="33" t="str">
        <f>PROPER(Inventory[[#This Row],[METAL]] &amp; " " &amp; Inventory[[#This Row],[Item Type]])</f>
        <v>925 Silver Chain</v>
      </c>
      <c r="U1187" s="33">
        <f>Inventory[[#This Row],[Quantity]]*Inventory[[#This Row],[Weight (g)]]</f>
        <v>0</v>
      </c>
      <c r="V1187" s="33">
        <f>Inventory[[#This Row],[Total Price GBP]]*Inventory[[#This Row],[Quantity]]</f>
        <v>0</v>
      </c>
      <c r="W1187" s="33">
        <f>Inventory[[#This Row],[Total Cost GBP]]/EURtoGBP</f>
        <v>0</v>
      </c>
      <c r="X1187" s="33">
        <f>Inventory[[#This Row],[Total Cost GBP]]/USDtoGBP</f>
        <v>0</v>
      </c>
      <c r="Y1187" s="33">
        <f>Inventory[[#This Row],[Total Cost GBP]]/CADtoGBP</f>
        <v>0</v>
      </c>
      <c r="Z1187" s="33">
        <f>Inventory[[#This Row],[Total Cost GBP]]*AUDtoGBP</f>
        <v>0</v>
      </c>
      <c r="AA1187" s="33"/>
      <c r="AB1187" s="33"/>
    </row>
    <row r="1188" spans="1:28" x14ac:dyDescent="0.25">
      <c r="A1188" t="s">
        <v>2724</v>
      </c>
      <c r="C1188" t="s">
        <v>113</v>
      </c>
      <c r="D1188" t="s">
        <v>3452</v>
      </c>
      <c r="E1188">
        <v>0.81</v>
      </c>
      <c r="F1188" t="s">
        <v>1229</v>
      </c>
      <c r="G1188" t="s">
        <v>3195</v>
      </c>
      <c r="H1188">
        <v>30.883538731249992</v>
      </c>
      <c r="I1188" t="str">
        <f>IF(Inventory[[#This Row],[METAL]] = "925 Silver",  "7113.11.00"," 7113.19.00")</f>
        <v xml:space="preserve"> 7113.19.00</v>
      </c>
      <c r="J1188" t="str">
        <f>IF(Inventory[[#This Row],[METAL]]= "925 Silver", "7113.11.10.00"," 7113.19.10.00")</f>
        <v xml:space="preserve"> 7113.19.10.00</v>
      </c>
      <c r="K1188" t="str">
        <f>IF(Inventory[[#This Row],[METAL]] = "925 Silver",  "7113.11.00"," 7113.19.00")</f>
        <v xml:space="preserve"> 7113.19.00</v>
      </c>
      <c r="L1188" s="106" t="str">
        <f>PROPER(Inventory[[#This Row],[METAL]] &amp; " " &amp; Inventory[[#This Row],[Item Type]])</f>
        <v>9K Gold Ring</v>
      </c>
      <c r="M1188" s="106" t="str">
        <f>IFERROR(VLOOKUP(Inventory[[#This Row],[Short Description]],Map!$G$12:$H$32,2,FALSE), IF(F1187 = "925 Silver", "7113.11.10.00", "7113.19.29.00"))</f>
        <v>7113.11.10.00</v>
      </c>
      <c r="N1188" s="106" t="str">
        <f>Inventory[[#This Row],[ASIN]] &amp; " " &amp; Inventory[[#This Row],[Short Description]]</f>
        <v xml:space="preserve"> Gold 9k 2.5mm comfort fit wedding band</v>
      </c>
      <c r="O1188" s="33">
        <f>Inventory[[#This Row],[Total Price GBP]]/ EURtoGBP</f>
        <v>35.056487750648429</v>
      </c>
      <c r="P1188" s="33">
        <f>Inventory[[#This Row],[Total Price GBP]]/USDtoGBP</f>
        <v>42.33620074936632</v>
      </c>
      <c r="Q1188" s="33">
        <f>Inventory[[#This Row],[Total Price GBP]]/ CADtoGBP</f>
        <v>54.192770676173865</v>
      </c>
      <c r="R1188" s="33">
        <f>Inventory[[#This Row],[Total Price GBP]]/AUDtoGBP</f>
        <v>55.470110516649882</v>
      </c>
      <c r="S1188" s="33">
        <f>IFERROR(VLOOKUP(Inventory[[#This Row],[Assigned Item SKU]],skuQuantity[#All],2,FALSE),0)</f>
        <v>0</v>
      </c>
      <c r="T1188" s="33" t="str">
        <f>PROPER(Inventory[[#This Row],[METAL]] &amp; " " &amp; Inventory[[#This Row],[Item Type]])</f>
        <v>9K Gold Ring</v>
      </c>
      <c r="U1188" s="33">
        <f>Inventory[[#This Row],[Quantity]]*Inventory[[#This Row],[Weight (g)]]</f>
        <v>0</v>
      </c>
      <c r="V1188" s="33">
        <f>Inventory[[#This Row],[Total Price GBP]]*Inventory[[#This Row],[Quantity]]</f>
        <v>0</v>
      </c>
      <c r="W1188" s="33">
        <f>Inventory[[#This Row],[Total Cost GBP]]/EURtoGBP</f>
        <v>0</v>
      </c>
      <c r="X1188" s="33">
        <f>Inventory[[#This Row],[Total Cost GBP]]/USDtoGBP</f>
        <v>0</v>
      </c>
      <c r="Y1188" s="33">
        <f>Inventory[[#This Row],[Total Cost GBP]]/CADtoGBP</f>
        <v>0</v>
      </c>
      <c r="Z1188" s="33">
        <f>Inventory[[#This Row],[Total Cost GBP]]*AUDtoGBP</f>
        <v>0</v>
      </c>
      <c r="AA1188" s="33"/>
      <c r="AB1188" s="33"/>
    </row>
    <row r="1189" spans="1:28" x14ac:dyDescent="0.25">
      <c r="A1189" t="s">
        <v>2725</v>
      </c>
      <c r="C1189" t="s">
        <v>113</v>
      </c>
      <c r="D1189" t="s">
        <v>3452</v>
      </c>
      <c r="E1189">
        <v>0.81</v>
      </c>
      <c r="F1189" t="s">
        <v>1229</v>
      </c>
      <c r="G1189" t="s">
        <v>3195</v>
      </c>
      <c r="H1189">
        <v>30.883538731249992</v>
      </c>
      <c r="I1189" t="str">
        <f>IF(Inventory[[#This Row],[METAL]] = "925 Silver",  "7113.11.00"," 7113.19.00")</f>
        <v xml:space="preserve"> 7113.19.00</v>
      </c>
      <c r="J1189" t="str">
        <f>IF(Inventory[[#This Row],[METAL]]= "925 Silver", "7113.11.10.00"," 7113.19.10.00")</f>
        <v xml:space="preserve"> 7113.19.10.00</v>
      </c>
      <c r="K1189" t="str">
        <f>IF(Inventory[[#This Row],[METAL]] = "925 Silver",  "7113.11.00"," 7113.19.00")</f>
        <v xml:space="preserve"> 7113.19.00</v>
      </c>
      <c r="L1189" s="106" t="str">
        <f>PROPER(Inventory[[#This Row],[METAL]] &amp; " " &amp; Inventory[[#This Row],[Item Type]])</f>
        <v>9K Gold Ring</v>
      </c>
      <c r="M1189" s="106" t="str">
        <f>IFERROR(VLOOKUP(Inventory[[#This Row],[Short Description]],Map!$G$12:$H$32,2,FALSE), IF(F1188 = "925 Silver", "7113.11.10.00", "7113.19.29.00"))</f>
        <v>7113.19.29.00</v>
      </c>
      <c r="N1189" s="106" t="str">
        <f>Inventory[[#This Row],[ASIN]] &amp; " " &amp; Inventory[[#This Row],[Short Description]]</f>
        <v xml:space="preserve"> Gold 9k 2.5mm comfort fit wedding band</v>
      </c>
      <c r="O1189" s="33">
        <f>Inventory[[#This Row],[Total Price GBP]]/ EURtoGBP</f>
        <v>35.056487750648429</v>
      </c>
      <c r="P1189" s="33">
        <f>Inventory[[#This Row],[Total Price GBP]]/USDtoGBP</f>
        <v>42.33620074936632</v>
      </c>
      <c r="Q1189" s="33">
        <f>Inventory[[#This Row],[Total Price GBP]]/ CADtoGBP</f>
        <v>54.192770676173865</v>
      </c>
      <c r="R1189" s="33">
        <f>Inventory[[#This Row],[Total Price GBP]]/AUDtoGBP</f>
        <v>55.470110516649882</v>
      </c>
      <c r="S1189" s="33">
        <f>IFERROR(VLOOKUP(Inventory[[#This Row],[Assigned Item SKU]],skuQuantity[#All],2,FALSE),0)</f>
        <v>0</v>
      </c>
      <c r="T1189" s="33" t="str">
        <f>PROPER(Inventory[[#This Row],[METAL]] &amp; " " &amp; Inventory[[#This Row],[Item Type]])</f>
        <v>9K Gold Ring</v>
      </c>
      <c r="U1189" s="33">
        <f>Inventory[[#This Row],[Quantity]]*Inventory[[#This Row],[Weight (g)]]</f>
        <v>0</v>
      </c>
      <c r="V1189" s="33">
        <f>Inventory[[#This Row],[Total Price GBP]]*Inventory[[#This Row],[Quantity]]</f>
        <v>0</v>
      </c>
      <c r="W1189" s="33">
        <f>Inventory[[#This Row],[Total Cost GBP]]/EURtoGBP</f>
        <v>0</v>
      </c>
      <c r="X1189" s="33">
        <f>Inventory[[#This Row],[Total Cost GBP]]/USDtoGBP</f>
        <v>0</v>
      </c>
      <c r="Y1189" s="33">
        <f>Inventory[[#This Row],[Total Cost GBP]]/CADtoGBP</f>
        <v>0</v>
      </c>
      <c r="Z1189" s="33">
        <f>Inventory[[#This Row],[Total Cost GBP]]*AUDtoGBP</f>
        <v>0</v>
      </c>
      <c r="AA1189" s="33"/>
      <c r="AB1189" s="33"/>
    </row>
    <row r="1190" spans="1:28" x14ac:dyDescent="0.25">
      <c r="A1190" t="s">
        <v>2726</v>
      </c>
      <c r="C1190" t="s">
        <v>113</v>
      </c>
      <c r="D1190" t="s">
        <v>3452</v>
      </c>
      <c r="E1190">
        <v>0.81</v>
      </c>
      <c r="F1190" t="s">
        <v>1229</v>
      </c>
      <c r="G1190" t="s">
        <v>3195</v>
      </c>
      <c r="H1190">
        <v>30.883538731249992</v>
      </c>
      <c r="I1190" t="str">
        <f>IF(Inventory[[#This Row],[METAL]] = "925 Silver",  "7113.11.00"," 7113.19.00")</f>
        <v xml:space="preserve"> 7113.19.00</v>
      </c>
      <c r="J1190" t="str">
        <f>IF(Inventory[[#This Row],[METAL]]= "925 Silver", "7113.11.10.00"," 7113.19.10.00")</f>
        <v xml:space="preserve"> 7113.19.10.00</v>
      </c>
      <c r="K1190" t="str">
        <f>IF(Inventory[[#This Row],[METAL]] = "925 Silver",  "7113.11.00"," 7113.19.00")</f>
        <v xml:space="preserve"> 7113.19.00</v>
      </c>
      <c r="L1190" s="106" t="str">
        <f>PROPER(Inventory[[#This Row],[METAL]] &amp; " " &amp; Inventory[[#This Row],[Item Type]])</f>
        <v>9K Gold Ring</v>
      </c>
      <c r="M1190" s="106" t="str">
        <f>IFERROR(VLOOKUP(Inventory[[#This Row],[Short Description]],Map!$G$12:$H$32,2,FALSE), IF(F1189 = "925 Silver", "7113.11.10.00", "7113.19.29.00"))</f>
        <v>7113.19.29.00</v>
      </c>
      <c r="N1190" s="106" t="str">
        <f>Inventory[[#This Row],[ASIN]] &amp; " " &amp; Inventory[[#This Row],[Short Description]]</f>
        <v xml:space="preserve"> Gold 9k 2.5mm comfort fit wedding band</v>
      </c>
      <c r="O1190" s="33">
        <f>Inventory[[#This Row],[Total Price GBP]]/ EURtoGBP</f>
        <v>35.056487750648429</v>
      </c>
      <c r="P1190" s="33">
        <f>Inventory[[#This Row],[Total Price GBP]]/USDtoGBP</f>
        <v>42.33620074936632</v>
      </c>
      <c r="Q1190" s="33">
        <f>Inventory[[#This Row],[Total Price GBP]]/ CADtoGBP</f>
        <v>54.192770676173865</v>
      </c>
      <c r="R1190" s="33">
        <f>Inventory[[#This Row],[Total Price GBP]]/AUDtoGBP</f>
        <v>55.470110516649882</v>
      </c>
      <c r="S1190" s="33">
        <f>IFERROR(VLOOKUP(Inventory[[#This Row],[Assigned Item SKU]],skuQuantity[#All],2,FALSE),0)</f>
        <v>0</v>
      </c>
      <c r="T1190" s="33" t="str">
        <f>PROPER(Inventory[[#This Row],[METAL]] &amp; " " &amp; Inventory[[#This Row],[Item Type]])</f>
        <v>9K Gold Ring</v>
      </c>
      <c r="U1190" s="33">
        <f>Inventory[[#This Row],[Quantity]]*Inventory[[#This Row],[Weight (g)]]</f>
        <v>0</v>
      </c>
      <c r="V1190" s="33">
        <f>Inventory[[#This Row],[Total Price GBP]]*Inventory[[#This Row],[Quantity]]</f>
        <v>0</v>
      </c>
      <c r="W1190" s="33">
        <f>Inventory[[#This Row],[Total Cost GBP]]/EURtoGBP</f>
        <v>0</v>
      </c>
      <c r="X1190" s="33">
        <f>Inventory[[#This Row],[Total Cost GBP]]/USDtoGBP</f>
        <v>0</v>
      </c>
      <c r="Y1190" s="33">
        <f>Inventory[[#This Row],[Total Cost GBP]]/CADtoGBP</f>
        <v>0</v>
      </c>
      <c r="Z1190" s="33">
        <f>Inventory[[#This Row],[Total Cost GBP]]*AUDtoGBP</f>
        <v>0</v>
      </c>
      <c r="AA1190" s="33"/>
      <c r="AB1190" s="33"/>
    </row>
    <row r="1191" spans="1:28" x14ac:dyDescent="0.25">
      <c r="A1191" t="s">
        <v>2727</v>
      </c>
      <c r="C1191" t="s">
        <v>113</v>
      </c>
      <c r="D1191" t="s">
        <v>3452</v>
      </c>
      <c r="E1191">
        <v>0.81</v>
      </c>
      <c r="F1191" t="s">
        <v>1229</v>
      </c>
      <c r="G1191" t="s">
        <v>3195</v>
      </c>
      <c r="H1191">
        <v>30.883538731249992</v>
      </c>
      <c r="I1191" t="str">
        <f>IF(Inventory[[#This Row],[METAL]] = "925 Silver",  "7113.11.00"," 7113.19.00")</f>
        <v xml:space="preserve"> 7113.19.00</v>
      </c>
      <c r="J1191" t="str">
        <f>IF(Inventory[[#This Row],[METAL]]= "925 Silver", "7113.11.10.00"," 7113.19.10.00")</f>
        <v xml:space="preserve"> 7113.19.10.00</v>
      </c>
      <c r="K1191" t="str">
        <f>IF(Inventory[[#This Row],[METAL]] = "925 Silver",  "7113.11.00"," 7113.19.00")</f>
        <v xml:space="preserve"> 7113.19.00</v>
      </c>
      <c r="L1191" s="106" t="str">
        <f>PROPER(Inventory[[#This Row],[METAL]] &amp; " " &amp; Inventory[[#This Row],[Item Type]])</f>
        <v>9K Gold Ring</v>
      </c>
      <c r="M1191" s="106" t="str">
        <f>IFERROR(VLOOKUP(Inventory[[#This Row],[Short Description]],Map!$G$12:$H$32,2,FALSE), IF(F1190 = "925 Silver", "7113.11.10.00", "7113.19.29.00"))</f>
        <v>7113.19.29.00</v>
      </c>
      <c r="N1191" s="106" t="str">
        <f>Inventory[[#This Row],[ASIN]] &amp; " " &amp; Inventory[[#This Row],[Short Description]]</f>
        <v xml:space="preserve"> Gold 9k 2.5mm comfort fit wedding band</v>
      </c>
      <c r="O1191" s="33">
        <f>Inventory[[#This Row],[Total Price GBP]]/ EURtoGBP</f>
        <v>35.056487750648429</v>
      </c>
      <c r="P1191" s="33">
        <f>Inventory[[#This Row],[Total Price GBP]]/USDtoGBP</f>
        <v>42.33620074936632</v>
      </c>
      <c r="Q1191" s="33">
        <f>Inventory[[#This Row],[Total Price GBP]]/ CADtoGBP</f>
        <v>54.192770676173865</v>
      </c>
      <c r="R1191" s="33">
        <f>Inventory[[#This Row],[Total Price GBP]]/AUDtoGBP</f>
        <v>55.470110516649882</v>
      </c>
      <c r="S1191" s="33">
        <f>IFERROR(VLOOKUP(Inventory[[#This Row],[Assigned Item SKU]],skuQuantity[#All],2,FALSE),0)</f>
        <v>0</v>
      </c>
      <c r="T1191" s="33" t="str">
        <f>PROPER(Inventory[[#This Row],[METAL]] &amp; " " &amp; Inventory[[#This Row],[Item Type]])</f>
        <v>9K Gold Ring</v>
      </c>
      <c r="U1191" s="33">
        <f>Inventory[[#This Row],[Quantity]]*Inventory[[#This Row],[Weight (g)]]</f>
        <v>0</v>
      </c>
      <c r="V1191" s="33">
        <f>Inventory[[#This Row],[Total Price GBP]]*Inventory[[#This Row],[Quantity]]</f>
        <v>0</v>
      </c>
      <c r="W1191" s="33">
        <f>Inventory[[#This Row],[Total Cost GBP]]/EURtoGBP</f>
        <v>0</v>
      </c>
      <c r="X1191" s="33">
        <f>Inventory[[#This Row],[Total Cost GBP]]/USDtoGBP</f>
        <v>0</v>
      </c>
      <c r="Y1191" s="33">
        <f>Inventory[[#This Row],[Total Cost GBP]]/CADtoGBP</f>
        <v>0</v>
      </c>
      <c r="Z1191" s="33">
        <f>Inventory[[#This Row],[Total Cost GBP]]*AUDtoGBP</f>
        <v>0</v>
      </c>
      <c r="AA1191" s="33"/>
      <c r="AB1191" s="33"/>
    </row>
    <row r="1192" spans="1:28" x14ac:dyDescent="0.25">
      <c r="A1192" t="s">
        <v>2728</v>
      </c>
      <c r="C1192" t="s">
        <v>113</v>
      </c>
      <c r="D1192" t="s">
        <v>3452</v>
      </c>
      <c r="E1192">
        <v>0.81</v>
      </c>
      <c r="F1192" t="s">
        <v>1229</v>
      </c>
      <c r="G1192" t="s">
        <v>3195</v>
      </c>
      <c r="H1192">
        <v>30.883538731249992</v>
      </c>
      <c r="I1192" t="str">
        <f>IF(Inventory[[#This Row],[METAL]] = "925 Silver",  "7113.11.00"," 7113.19.00")</f>
        <v xml:space="preserve"> 7113.19.00</v>
      </c>
      <c r="J1192" t="str">
        <f>IF(Inventory[[#This Row],[METAL]]= "925 Silver", "7113.11.10.00"," 7113.19.10.00")</f>
        <v xml:space="preserve"> 7113.19.10.00</v>
      </c>
      <c r="K1192" t="str">
        <f>IF(Inventory[[#This Row],[METAL]] = "925 Silver",  "7113.11.00"," 7113.19.00")</f>
        <v xml:space="preserve"> 7113.19.00</v>
      </c>
      <c r="L1192" s="106" t="str">
        <f>PROPER(Inventory[[#This Row],[METAL]] &amp; " " &amp; Inventory[[#This Row],[Item Type]])</f>
        <v>9K Gold Ring</v>
      </c>
      <c r="M1192" s="106" t="str">
        <f>IFERROR(VLOOKUP(Inventory[[#This Row],[Short Description]],Map!$G$12:$H$32,2,FALSE), IF(F1191 = "925 Silver", "7113.11.10.00", "7113.19.29.00"))</f>
        <v>7113.19.29.00</v>
      </c>
      <c r="N1192" s="106" t="str">
        <f>Inventory[[#This Row],[ASIN]] &amp; " " &amp; Inventory[[#This Row],[Short Description]]</f>
        <v xml:space="preserve"> Gold 9k 2.5mm comfort fit wedding band</v>
      </c>
      <c r="O1192" s="33">
        <f>Inventory[[#This Row],[Total Price GBP]]/ EURtoGBP</f>
        <v>35.056487750648429</v>
      </c>
      <c r="P1192" s="33">
        <f>Inventory[[#This Row],[Total Price GBP]]/USDtoGBP</f>
        <v>42.33620074936632</v>
      </c>
      <c r="Q1192" s="33">
        <f>Inventory[[#This Row],[Total Price GBP]]/ CADtoGBP</f>
        <v>54.192770676173865</v>
      </c>
      <c r="R1192" s="33">
        <f>Inventory[[#This Row],[Total Price GBP]]/AUDtoGBP</f>
        <v>55.470110516649882</v>
      </c>
      <c r="S1192" s="33">
        <f>IFERROR(VLOOKUP(Inventory[[#This Row],[Assigned Item SKU]],skuQuantity[#All],2,FALSE),0)</f>
        <v>0</v>
      </c>
      <c r="T1192" s="33" t="str">
        <f>PROPER(Inventory[[#This Row],[METAL]] &amp; " " &amp; Inventory[[#This Row],[Item Type]])</f>
        <v>9K Gold Ring</v>
      </c>
      <c r="U1192" s="33">
        <f>Inventory[[#This Row],[Quantity]]*Inventory[[#This Row],[Weight (g)]]</f>
        <v>0</v>
      </c>
      <c r="V1192" s="33">
        <f>Inventory[[#This Row],[Total Price GBP]]*Inventory[[#This Row],[Quantity]]</f>
        <v>0</v>
      </c>
      <c r="W1192" s="33">
        <f>Inventory[[#This Row],[Total Cost GBP]]/EURtoGBP</f>
        <v>0</v>
      </c>
      <c r="X1192" s="33">
        <f>Inventory[[#This Row],[Total Cost GBP]]/USDtoGBP</f>
        <v>0</v>
      </c>
      <c r="Y1192" s="33">
        <f>Inventory[[#This Row],[Total Cost GBP]]/CADtoGBP</f>
        <v>0</v>
      </c>
      <c r="Z1192" s="33">
        <f>Inventory[[#This Row],[Total Cost GBP]]*AUDtoGBP</f>
        <v>0</v>
      </c>
      <c r="AA1192" s="33"/>
      <c r="AB1192" s="33"/>
    </row>
    <row r="1193" spans="1:28" x14ac:dyDescent="0.25">
      <c r="A1193" t="s">
        <v>2729</v>
      </c>
      <c r="C1193" t="s">
        <v>113</v>
      </c>
      <c r="D1193" t="s">
        <v>3452</v>
      </c>
      <c r="E1193">
        <v>0.81</v>
      </c>
      <c r="F1193" t="s">
        <v>1229</v>
      </c>
      <c r="G1193" t="s">
        <v>3195</v>
      </c>
      <c r="H1193">
        <v>30.883538731249992</v>
      </c>
      <c r="I1193" t="str">
        <f>IF(Inventory[[#This Row],[METAL]] = "925 Silver",  "7113.11.00"," 7113.19.00")</f>
        <v xml:space="preserve"> 7113.19.00</v>
      </c>
      <c r="J1193" t="str">
        <f>IF(Inventory[[#This Row],[METAL]]= "925 Silver", "7113.11.10.00"," 7113.19.10.00")</f>
        <v xml:space="preserve"> 7113.19.10.00</v>
      </c>
      <c r="K1193" t="str">
        <f>IF(Inventory[[#This Row],[METAL]] = "925 Silver",  "7113.11.00"," 7113.19.00")</f>
        <v xml:space="preserve"> 7113.19.00</v>
      </c>
      <c r="L1193" s="106" t="str">
        <f>PROPER(Inventory[[#This Row],[METAL]] &amp; " " &amp; Inventory[[#This Row],[Item Type]])</f>
        <v>9K Gold Ring</v>
      </c>
      <c r="M1193" s="106" t="str">
        <f>IFERROR(VLOOKUP(Inventory[[#This Row],[Short Description]],Map!$G$12:$H$32,2,FALSE), IF(F1192 = "925 Silver", "7113.11.10.00", "7113.19.29.00"))</f>
        <v>7113.19.29.00</v>
      </c>
      <c r="N1193" s="106" t="str">
        <f>Inventory[[#This Row],[ASIN]] &amp; " " &amp; Inventory[[#This Row],[Short Description]]</f>
        <v xml:space="preserve"> Gold 9k 2.5mm comfort fit wedding band</v>
      </c>
      <c r="O1193" s="33">
        <f>Inventory[[#This Row],[Total Price GBP]]/ EURtoGBP</f>
        <v>35.056487750648429</v>
      </c>
      <c r="P1193" s="33">
        <f>Inventory[[#This Row],[Total Price GBP]]/USDtoGBP</f>
        <v>42.33620074936632</v>
      </c>
      <c r="Q1193" s="33">
        <f>Inventory[[#This Row],[Total Price GBP]]/ CADtoGBP</f>
        <v>54.192770676173865</v>
      </c>
      <c r="R1193" s="33">
        <f>Inventory[[#This Row],[Total Price GBP]]/AUDtoGBP</f>
        <v>55.470110516649882</v>
      </c>
      <c r="S1193" s="33">
        <f>IFERROR(VLOOKUP(Inventory[[#This Row],[Assigned Item SKU]],skuQuantity[#All],2,FALSE),0)</f>
        <v>0</v>
      </c>
      <c r="T1193" s="33" t="str">
        <f>PROPER(Inventory[[#This Row],[METAL]] &amp; " " &amp; Inventory[[#This Row],[Item Type]])</f>
        <v>9K Gold Ring</v>
      </c>
      <c r="U1193" s="33">
        <f>Inventory[[#This Row],[Quantity]]*Inventory[[#This Row],[Weight (g)]]</f>
        <v>0</v>
      </c>
      <c r="V1193" s="33">
        <f>Inventory[[#This Row],[Total Price GBP]]*Inventory[[#This Row],[Quantity]]</f>
        <v>0</v>
      </c>
      <c r="W1193" s="33">
        <f>Inventory[[#This Row],[Total Cost GBP]]/EURtoGBP</f>
        <v>0</v>
      </c>
      <c r="X1193" s="33">
        <f>Inventory[[#This Row],[Total Cost GBP]]/USDtoGBP</f>
        <v>0</v>
      </c>
      <c r="Y1193" s="33">
        <f>Inventory[[#This Row],[Total Cost GBP]]/CADtoGBP</f>
        <v>0</v>
      </c>
      <c r="Z1193" s="33">
        <f>Inventory[[#This Row],[Total Cost GBP]]*AUDtoGBP</f>
        <v>0</v>
      </c>
      <c r="AA1193" s="33"/>
      <c r="AB1193" s="33"/>
    </row>
    <row r="1194" spans="1:28" x14ac:dyDescent="0.25">
      <c r="A1194" t="s">
        <v>2730</v>
      </c>
      <c r="C1194" t="s">
        <v>113</v>
      </c>
      <c r="D1194" t="s">
        <v>3452</v>
      </c>
      <c r="E1194">
        <v>0.81</v>
      </c>
      <c r="F1194" t="s">
        <v>1229</v>
      </c>
      <c r="G1194" t="s">
        <v>3195</v>
      </c>
      <c r="H1194">
        <v>30.883538731249992</v>
      </c>
      <c r="I1194" t="str">
        <f>IF(Inventory[[#This Row],[METAL]] = "925 Silver",  "7113.11.00"," 7113.19.00")</f>
        <v xml:space="preserve"> 7113.19.00</v>
      </c>
      <c r="J1194" t="str">
        <f>IF(Inventory[[#This Row],[METAL]]= "925 Silver", "7113.11.10.00"," 7113.19.10.00")</f>
        <v xml:space="preserve"> 7113.19.10.00</v>
      </c>
      <c r="K1194" t="str">
        <f>IF(Inventory[[#This Row],[METAL]] = "925 Silver",  "7113.11.00"," 7113.19.00")</f>
        <v xml:space="preserve"> 7113.19.00</v>
      </c>
      <c r="L1194" s="106" t="str">
        <f>PROPER(Inventory[[#This Row],[METAL]] &amp; " " &amp; Inventory[[#This Row],[Item Type]])</f>
        <v>9K Gold Ring</v>
      </c>
      <c r="M1194" s="106" t="str">
        <f>IFERROR(VLOOKUP(Inventory[[#This Row],[Short Description]],Map!$G$12:$H$32,2,FALSE), IF(F1193 = "925 Silver", "7113.11.10.00", "7113.19.29.00"))</f>
        <v>7113.19.29.00</v>
      </c>
      <c r="N1194" s="106" t="str">
        <f>Inventory[[#This Row],[ASIN]] &amp; " " &amp; Inventory[[#This Row],[Short Description]]</f>
        <v xml:space="preserve"> Gold 9k 2.5mm comfort fit wedding band</v>
      </c>
      <c r="O1194" s="33">
        <f>Inventory[[#This Row],[Total Price GBP]]/ EURtoGBP</f>
        <v>35.056487750648429</v>
      </c>
      <c r="P1194" s="33">
        <f>Inventory[[#This Row],[Total Price GBP]]/USDtoGBP</f>
        <v>42.33620074936632</v>
      </c>
      <c r="Q1194" s="33">
        <f>Inventory[[#This Row],[Total Price GBP]]/ CADtoGBP</f>
        <v>54.192770676173865</v>
      </c>
      <c r="R1194" s="33">
        <f>Inventory[[#This Row],[Total Price GBP]]/AUDtoGBP</f>
        <v>55.470110516649882</v>
      </c>
      <c r="S1194" s="33">
        <f>IFERROR(VLOOKUP(Inventory[[#This Row],[Assigned Item SKU]],skuQuantity[#All],2,FALSE),0)</f>
        <v>0</v>
      </c>
      <c r="T1194" s="33" t="str">
        <f>PROPER(Inventory[[#This Row],[METAL]] &amp; " " &amp; Inventory[[#This Row],[Item Type]])</f>
        <v>9K Gold Ring</v>
      </c>
      <c r="U1194" s="33">
        <f>Inventory[[#This Row],[Quantity]]*Inventory[[#This Row],[Weight (g)]]</f>
        <v>0</v>
      </c>
      <c r="V1194" s="33">
        <f>Inventory[[#This Row],[Total Price GBP]]*Inventory[[#This Row],[Quantity]]</f>
        <v>0</v>
      </c>
      <c r="W1194" s="33">
        <f>Inventory[[#This Row],[Total Cost GBP]]/EURtoGBP</f>
        <v>0</v>
      </c>
      <c r="X1194" s="33">
        <f>Inventory[[#This Row],[Total Cost GBP]]/USDtoGBP</f>
        <v>0</v>
      </c>
      <c r="Y1194" s="33">
        <f>Inventory[[#This Row],[Total Cost GBP]]/CADtoGBP</f>
        <v>0</v>
      </c>
      <c r="Z1194" s="33">
        <f>Inventory[[#This Row],[Total Cost GBP]]*AUDtoGBP</f>
        <v>0</v>
      </c>
      <c r="AA1194" s="33"/>
      <c r="AB1194" s="33"/>
    </row>
    <row r="1195" spans="1:28" x14ac:dyDescent="0.25">
      <c r="A1195" t="s">
        <v>2731</v>
      </c>
      <c r="C1195" t="s">
        <v>113</v>
      </c>
      <c r="D1195" t="s">
        <v>3452</v>
      </c>
      <c r="E1195">
        <v>0.81</v>
      </c>
      <c r="F1195" t="s">
        <v>1229</v>
      </c>
      <c r="G1195" t="s">
        <v>3195</v>
      </c>
      <c r="H1195">
        <v>30.883538731249992</v>
      </c>
      <c r="I1195" t="str">
        <f>IF(Inventory[[#This Row],[METAL]] = "925 Silver",  "7113.11.00"," 7113.19.00")</f>
        <v xml:space="preserve"> 7113.19.00</v>
      </c>
      <c r="J1195" t="str">
        <f>IF(Inventory[[#This Row],[METAL]]= "925 Silver", "7113.11.10.00"," 7113.19.10.00")</f>
        <v xml:space="preserve"> 7113.19.10.00</v>
      </c>
      <c r="K1195" t="str">
        <f>IF(Inventory[[#This Row],[METAL]] = "925 Silver",  "7113.11.00"," 7113.19.00")</f>
        <v xml:space="preserve"> 7113.19.00</v>
      </c>
      <c r="L1195" s="106" t="str">
        <f>PROPER(Inventory[[#This Row],[METAL]] &amp; " " &amp; Inventory[[#This Row],[Item Type]])</f>
        <v>9K Gold Ring</v>
      </c>
      <c r="M1195" s="106" t="str">
        <f>IFERROR(VLOOKUP(Inventory[[#This Row],[Short Description]],Map!$G$12:$H$32,2,FALSE), IF(F1194 = "925 Silver", "7113.11.10.00", "7113.19.29.00"))</f>
        <v>7113.19.29.00</v>
      </c>
      <c r="N1195" s="106" t="str">
        <f>Inventory[[#This Row],[ASIN]] &amp; " " &amp; Inventory[[#This Row],[Short Description]]</f>
        <v xml:space="preserve"> Gold 9k 2.5mm comfort fit wedding band</v>
      </c>
      <c r="O1195" s="33">
        <f>Inventory[[#This Row],[Total Price GBP]]/ EURtoGBP</f>
        <v>35.056487750648429</v>
      </c>
      <c r="P1195" s="33">
        <f>Inventory[[#This Row],[Total Price GBP]]/USDtoGBP</f>
        <v>42.33620074936632</v>
      </c>
      <c r="Q1195" s="33">
        <f>Inventory[[#This Row],[Total Price GBP]]/ CADtoGBP</f>
        <v>54.192770676173865</v>
      </c>
      <c r="R1195" s="33">
        <f>Inventory[[#This Row],[Total Price GBP]]/AUDtoGBP</f>
        <v>55.470110516649882</v>
      </c>
      <c r="S1195" s="33">
        <f>IFERROR(VLOOKUP(Inventory[[#This Row],[Assigned Item SKU]],skuQuantity[#All],2,FALSE),0)</f>
        <v>0</v>
      </c>
      <c r="T1195" s="33" t="str">
        <f>PROPER(Inventory[[#This Row],[METAL]] &amp; " " &amp; Inventory[[#This Row],[Item Type]])</f>
        <v>9K Gold Ring</v>
      </c>
      <c r="U1195" s="33">
        <f>Inventory[[#This Row],[Quantity]]*Inventory[[#This Row],[Weight (g)]]</f>
        <v>0</v>
      </c>
      <c r="V1195" s="33">
        <f>Inventory[[#This Row],[Total Price GBP]]*Inventory[[#This Row],[Quantity]]</f>
        <v>0</v>
      </c>
      <c r="W1195" s="33">
        <f>Inventory[[#This Row],[Total Cost GBP]]/EURtoGBP</f>
        <v>0</v>
      </c>
      <c r="X1195" s="33">
        <f>Inventory[[#This Row],[Total Cost GBP]]/USDtoGBP</f>
        <v>0</v>
      </c>
      <c r="Y1195" s="33">
        <f>Inventory[[#This Row],[Total Cost GBP]]/CADtoGBP</f>
        <v>0</v>
      </c>
      <c r="Z1195" s="33">
        <f>Inventory[[#This Row],[Total Cost GBP]]*AUDtoGBP</f>
        <v>0</v>
      </c>
      <c r="AA1195" s="33"/>
      <c r="AB1195" s="33"/>
    </row>
    <row r="1196" spans="1:28" x14ac:dyDescent="0.25">
      <c r="A1196" t="s">
        <v>2732</v>
      </c>
      <c r="C1196" t="s">
        <v>113</v>
      </c>
      <c r="D1196" t="s">
        <v>3452</v>
      </c>
      <c r="E1196">
        <v>0.81</v>
      </c>
      <c r="F1196" t="s">
        <v>1229</v>
      </c>
      <c r="G1196" t="s">
        <v>3195</v>
      </c>
      <c r="H1196">
        <v>30.883538731249992</v>
      </c>
      <c r="I1196" t="str">
        <f>IF(Inventory[[#This Row],[METAL]] = "925 Silver",  "7113.11.00"," 7113.19.00")</f>
        <v xml:space="preserve"> 7113.19.00</v>
      </c>
      <c r="J1196" t="str">
        <f>IF(Inventory[[#This Row],[METAL]]= "925 Silver", "7113.11.10.00"," 7113.19.10.00")</f>
        <v xml:space="preserve"> 7113.19.10.00</v>
      </c>
      <c r="K1196" t="str">
        <f>IF(Inventory[[#This Row],[METAL]] = "925 Silver",  "7113.11.00"," 7113.19.00")</f>
        <v xml:space="preserve"> 7113.19.00</v>
      </c>
      <c r="L1196" s="106" t="str">
        <f>PROPER(Inventory[[#This Row],[METAL]] &amp; " " &amp; Inventory[[#This Row],[Item Type]])</f>
        <v>9K Gold Ring</v>
      </c>
      <c r="M1196" s="106" t="str">
        <f>IFERROR(VLOOKUP(Inventory[[#This Row],[Short Description]],Map!$G$12:$H$32,2,FALSE), IF(F1195 = "925 Silver", "7113.11.10.00", "7113.19.29.00"))</f>
        <v>7113.19.29.00</v>
      </c>
      <c r="N1196" s="106" t="str">
        <f>Inventory[[#This Row],[ASIN]] &amp; " " &amp; Inventory[[#This Row],[Short Description]]</f>
        <v xml:space="preserve"> Gold 9k 2.5mm comfort fit wedding band</v>
      </c>
      <c r="O1196" s="33">
        <f>Inventory[[#This Row],[Total Price GBP]]/ EURtoGBP</f>
        <v>35.056487750648429</v>
      </c>
      <c r="P1196" s="33">
        <f>Inventory[[#This Row],[Total Price GBP]]/USDtoGBP</f>
        <v>42.33620074936632</v>
      </c>
      <c r="Q1196" s="33">
        <f>Inventory[[#This Row],[Total Price GBP]]/ CADtoGBP</f>
        <v>54.192770676173865</v>
      </c>
      <c r="R1196" s="33">
        <f>Inventory[[#This Row],[Total Price GBP]]/AUDtoGBP</f>
        <v>55.470110516649882</v>
      </c>
      <c r="S1196" s="33">
        <f>IFERROR(VLOOKUP(Inventory[[#This Row],[Assigned Item SKU]],skuQuantity[#All],2,FALSE),0)</f>
        <v>0</v>
      </c>
      <c r="T1196" s="33" t="str">
        <f>PROPER(Inventory[[#This Row],[METAL]] &amp; " " &amp; Inventory[[#This Row],[Item Type]])</f>
        <v>9K Gold Ring</v>
      </c>
      <c r="U1196" s="33">
        <f>Inventory[[#This Row],[Quantity]]*Inventory[[#This Row],[Weight (g)]]</f>
        <v>0</v>
      </c>
      <c r="V1196" s="33">
        <f>Inventory[[#This Row],[Total Price GBP]]*Inventory[[#This Row],[Quantity]]</f>
        <v>0</v>
      </c>
      <c r="W1196" s="33">
        <f>Inventory[[#This Row],[Total Cost GBP]]/EURtoGBP</f>
        <v>0</v>
      </c>
      <c r="X1196" s="33">
        <f>Inventory[[#This Row],[Total Cost GBP]]/USDtoGBP</f>
        <v>0</v>
      </c>
      <c r="Y1196" s="33">
        <f>Inventory[[#This Row],[Total Cost GBP]]/CADtoGBP</f>
        <v>0</v>
      </c>
      <c r="Z1196" s="33">
        <f>Inventory[[#This Row],[Total Cost GBP]]*AUDtoGBP</f>
        <v>0</v>
      </c>
      <c r="AA1196" s="33"/>
      <c r="AB1196" s="33"/>
    </row>
    <row r="1197" spans="1:28" x14ac:dyDescent="0.25">
      <c r="A1197" t="s">
        <v>2733</v>
      </c>
      <c r="C1197" t="s">
        <v>113</v>
      </c>
      <c r="D1197" t="s">
        <v>3452</v>
      </c>
      <c r="E1197">
        <v>0.81</v>
      </c>
      <c r="F1197" t="s">
        <v>1229</v>
      </c>
      <c r="G1197" t="s">
        <v>3195</v>
      </c>
      <c r="H1197">
        <v>30.883538731249992</v>
      </c>
      <c r="I1197" t="str">
        <f>IF(Inventory[[#This Row],[METAL]] = "925 Silver",  "7113.11.00"," 7113.19.00")</f>
        <v xml:space="preserve"> 7113.19.00</v>
      </c>
      <c r="J1197" t="str">
        <f>IF(Inventory[[#This Row],[METAL]]= "925 Silver", "7113.11.10.00"," 7113.19.10.00")</f>
        <v xml:space="preserve"> 7113.19.10.00</v>
      </c>
      <c r="K1197" t="str">
        <f>IF(Inventory[[#This Row],[METAL]] = "925 Silver",  "7113.11.00"," 7113.19.00")</f>
        <v xml:space="preserve"> 7113.19.00</v>
      </c>
      <c r="L1197" s="106" t="str">
        <f>PROPER(Inventory[[#This Row],[METAL]] &amp; " " &amp; Inventory[[#This Row],[Item Type]])</f>
        <v>9K Gold Ring</v>
      </c>
      <c r="M1197" s="106" t="str">
        <f>IFERROR(VLOOKUP(Inventory[[#This Row],[Short Description]],Map!$G$12:$H$32,2,FALSE), IF(F1196 = "925 Silver", "7113.11.10.00", "7113.19.29.00"))</f>
        <v>7113.19.29.00</v>
      </c>
      <c r="N1197" s="106" t="str">
        <f>Inventory[[#This Row],[ASIN]] &amp; " " &amp; Inventory[[#This Row],[Short Description]]</f>
        <v xml:space="preserve"> Gold 9k 2.5mm comfort fit wedding band</v>
      </c>
      <c r="O1197" s="33">
        <f>Inventory[[#This Row],[Total Price GBP]]/ EURtoGBP</f>
        <v>35.056487750648429</v>
      </c>
      <c r="P1197" s="33">
        <f>Inventory[[#This Row],[Total Price GBP]]/USDtoGBP</f>
        <v>42.33620074936632</v>
      </c>
      <c r="Q1197" s="33">
        <f>Inventory[[#This Row],[Total Price GBP]]/ CADtoGBP</f>
        <v>54.192770676173865</v>
      </c>
      <c r="R1197" s="33">
        <f>Inventory[[#This Row],[Total Price GBP]]/AUDtoGBP</f>
        <v>55.470110516649882</v>
      </c>
      <c r="S1197" s="33">
        <f>IFERROR(VLOOKUP(Inventory[[#This Row],[Assigned Item SKU]],skuQuantity[#All],2,FALSE),0)</f>
        <v>0</v>
      </c>
      <c r="T1197" s="33" t="str">
        <f>PROPER(Inventory[[#This Row],[METAL]] &amp; " " &amp; Inventory[[#This Row],[Item Type]])</f>
        <v>9K Gold Ring</v>
      </c>
      <c r="U1197" s="33">
        <f>Inventory[[#This Row],[Quantity]]*Inventory[[#This Row],[Weight (g)]]</f>
        <v>0</v>
      </c>
      <c r="V1197" s="33">
        <f>Inventory[[#This Row],[Total Price GBP]]*Inventory[[#This Row],[Quantity]]</f>
        <v>0</v>
      </c>
      <c r="W1197" s="33">
        <f>Inventory[[#This Row],[Total Cost GBP]]/EURtoGBP</f>
        <v>0</v>
      </c>
      <c r="X1197" s="33">
        <f>Inventory[[#This Row],[Total Cost GBP]]/USDtoGBP</f>
        <v>0</v>
      </c>
      <c r="Y1197" s="33">
        <f>Inventory[[#This Row],[Total Cost GBP]]/CADtoGBP</f>
        <v>0</v>
      </c>
      <c r="Z1197" s="33">
        <f>Inventory[[#This Row],[Total Cost GBP]]*AUDtoGBP</f>
        <v>0</v>
      </c>
      <c r="AA1197" s="33"/>
      <c r="AB1197" s="33"/>
    </row>
    <row r="1198" spans="1:28" x14ac:dyDescent="0.25">
      <c r="A1198" t="s">
        <v>2734</v>
      </c>
      <c r="C1198" t="s">
        <v>113</v>
      </c>
      <c r="D1198" t="s">
        <v>3452</v>
      </c>
      <c r="E1198">
        <v>0.81</v>
      </c>
      <c r="F1198" t="s">
        <v>1229</v>
      </c>
      <c r="G1198" t="s">
        <v>3195</v>
      </c>
      <c r="H1198">
        <v>30.883538731249992</v>
      </c>
      <c r="I1198" t="str">
        <f>IF(Inventory[[#This Row],[METAL]] = "925 Silver",  "7113.11.00"," 7113.19.00")</f>
        <v xml:space="preserve"> 7113.19.00</v>
      </c>
      <c r="J1198" t="str">
        <f>IF(Inventory[[#This Row],[METAL]]= "925 Silver", "7113.11.10.00"," 7113.19.10.00")</f>
        <v xml:space="preserve"> 7113.19.10.00</v>
      </c>
      <c r="K1198" t="str">
        <f>IF(Inventory[[#This Row],[METAL]] = "925 Silver",  "7113.11.00"," 7113.19.00")</f>
        <v xml:space="preserve"> 7113.19.00</v>
      </c>
      <c r="L1198" s="106" t="str">
        <f>PROPER(Inventory[[#This Row],[METAL]] &amp; " " &amp; Inventory[[#This Row],[Item Type]])</f>
        <v>9K Gold Ring</v>
      </c>
      <c r="M1198" s="106" t="str">
        <f>IFERROR(VLOOKUP(Inventory[[#This Row],[Short Description]],Map!$G$12:$H$32,2,FALSE), IF(F1197 = "925 Silver", "7113.11.10.00", "7113.19.29.00"))</f>
        <v>7113.19.29.00</v>
      </c>
      <c r="N1198" s="106" t="str">
        <f>Inventory[[#This Row],[ASIN]] &amp; " " &amp; Inventory[[#This Row],[Short Description]]</f>
        <v xml:space="preserve"> Gold 9k 2.5mm comfort fit wedding band</v>
      </c>
      <c r="O1198" s="33">
        <f>Inventory[[#This Row],[Total Price GBP]]/ EURtoGBP</f>
        <v>35.056487750648429</v>
      </c>
      <c r="P1198" s="33">
        <f>Inventory[[#This Row],[Total Price GBP]]/USDtoGBP</f>
        <v>42.33620074936632</v>
      </c>
      <c r="Q1198" s="33">
        <f>Inventory[[#This Row],[Total Price GBP]]/ CADtoGBP</f>
        <v>54.192770676173865</v>
      </c>
      <c r="R1198" s="33">
        <f>Inventory[[#This Row],[Total Price GBP]]/AUDtoGBP</f>
        <v>55.470110516649882</v>
      </c>
      <c r="S1198" s="33">
        <f>IFERROR(VLOOKUP(Inventory[[#This Row],[Assigned Item SKU]],skuQuantity[#All],2,FALSE),0)</f>
        <v>0</v>
      </c>
      <c r="T1198" s="33" t="str">
        <f>PROPER(Inventory[[#This Row],[METAL]] &amp; " " &amp; Inventory[[#This Row],[Item Type]])</f>
        <v>9K Gold Ring</v>
      </c>
      <c r="U1198" s="33">
        <f>Inventory[[#This Row],[Quantity]]*Inventory[[#This Row],[Weight (g)]]</f>
        <v>0</v>
      </c>
      <c r="V1198" s="33">
        <f>Inventory[[#This Row],[Total Price GBP]]*Inventory[[#This Row],[Quantity]]</f>
        <v>0</v>
      </c>
      <c r="W1198" s="33">
        <f>Inventory[[#This Row],[Total Cost GBP]]/EURtoGBP</f>
        <v>0</v>
      </c>
      <c r="X1198" s="33">
        <f>Inventory[[#This Row],[Total Cost GBP]]/USDtoGBP</f>
        <v>0</v>
      </c>
      <c r="Y1198" s="33">
        <f>Inventory[[#This Row],[Total Cost GBP]]/CADtoGBP</f>
        <v>0</v>
      </c>
      <c r="Z1198" s="33">
        <f>Inventory[[#This Row],[Total Cost GBP]]*AUDtoGBP</f>
        <v>0</v>
      </c>
      <c r="AA1198" s="33"/>
      <c r="AB1198" s="33"/>
    </row>
    <row r="1199" spans="1:28" x14ac:dyDescent="0.25">
      <c r="A1199" t="s">
        <v>2735</v>
      </c>
      <c r="C1199" t="s">
        <v>113</v>
      </c>
      <c r="D1199" t="s">
        <v>3452</v>
      </c>
      <c r="E1199">
        <v>0.81</v>
      </c>
      <c r="F1199" t="s">
        <v>1229</v>
      </c>
      <c r="G1199" t="s">
        <v>3195</v>
      </c>
      <c r="H1199">
        <v>30.883538731249992</v>
      </c>
      <c r="I1199" t="str">
        <f>IF(Inventory[[#This Row],[METAL]] = "925 Silver",  "7113.11.00"," 7113.19.00")</f>
        <v xml:space="preserve"> 7113.19.00</v>
      </c>
      <c r="J1199" t="str">
        <f>IF(Inventory[[#This Row],[METAL]]= "925 Silver", "7113.11.10.00"," 7113.19.10.00")</f>
        <v xml:space="preserve"> 7113.19.10.00</v>
      </c>
      <c r="K1199" t="str">
        <f>IF(Inventory[[#This Row],[METAL]] = "925 Silver",  "7113.11.00"," 7113.19.00")</f>
        <v xml:space="preserve"> 7113.19.00</v>
      </c>
      <c r="L1199" s="106" t="str">
        <f>PROPER(Inventory[[#This Row],[METAL]] &amp; " " &amp; Inventory[[#This Row],[Item Type]])</f>
        <v>9K Gold Ring</v>
      </c>
      <c r="M1199" s="106" t="str">
        <f>IFERROR(VLOOKUP(Inventory[[#This Row],[Short Description]],Map!$G$12:$H$32,2,FALSE), IF(F1198 = "925 Silver", "7113.11.10.00", "7113.19.29.00"))</f>
        <v>7113.19.29.00</v>
      </c>
      <c r="N1199" s="106" t="str">
        <f>Inventory[[#This Row],[ASIN]] &amp; " " &amp; Inventory[[#This Row],[Short Description]]</f>
        <v xml:space="preserve"> Gold 9k 2.5mm comfort fit wedding band</v>
      </c>
      <c r="O1199" s="33">
        <f>Inventory[[#This Row],[Total Price GBP]]/ EURtoGBP</f>
        <v>35.056487750648429</v>
      </c>
      <c r="P1199" s="33">
        <f>Inventory[[#This Row],[Total Price GBP]]/USDtoGBP</f>
        <v>42.33620074936632</v>
      </c>
      <c r="Q1199" s="33">
        <f>Inventory[[#This Row],[Total Price GBP]]/ CADtoGBP</f>
        <v>54.192770676173865</v>
      </c>
      <c r="R1199" s="33">
        <f>Inventory[[#This Row],[Total Price GBP]]/AUDtoGBP</f>
        <v>55.470110516649882</v>
      </c>
      <c r="S1199" s="33">
        <f>IFERROR(VLOOKUP(Inventory[[#This Row],[Assigned Item SKU]],skuQuantity[#All],2,FALSE),0)</f>
        <v>0</v>
      </c>
      <c r="T1199" s="33" t="str">
        <f>PROPER(Inventory[[#This Row],[METAL]] &amp; " " &amp; Inventory[[#This Row],[Item Type]])</f>
        <v>9K Gold Ring</v>
      </c>
      <c r="U1199" s="33">
        <f>Inventory[[#This Row],[Quantity]]*Inventory[[#This Row],[Weight (g)]]</f>
        <v>0</v>
      </c>
      <c r="V1199" s="33">
        <f>Inventory[[#This Row],[Total Price GBP]]*Inventory[[#This Row],[Quantity]]</f>
        <v>0</v>
      </c>
      <c r="W1199" s="33">
        <f>Inventory[[#This Row],[Total Cost GBP]]/EURtoGBP</f>
        <v>0</v>
      </c>
      <c r="X1199" s="33">
        <f>Inventory[[#This Row],[Total Cost GBP]]/USDtoGBP</f>
        <v>0</v>
      </c>
      <c r="Y1199" s="33">
        <f>Inventory[[#This Row],[Total Cost GBP]]/CADtoGBP</f>
        <v>0</v>
      </c>
      <c r="Z1199" s="33">
        <f>Inventory[[#This Row],[Total Cost GBP]]*AUDtoGBP</f>
        <v>0</v>
      </c>
      <c r="AA1199" s="33"/>
      <c r="AB1199" s="33"/>
    </row>
    <row r="1200" spans="1:28" x14ac:dyDescent="0.25">
      <c r="A1200" t="s">
        <v>2736</v>
      </c>
      <c r="C1200" t="s">
        <v>113</v>
      </c>
      <c r="D1200" t="s">
        <v>3452</v>
      </c>
      <c r="E1200">
        <v>0.81</v>
      </c>
      <c r="F1200" t="s">
        <v>1229</v>
      </c>
      <c r="G1200" t="s">
        <v>3195</v>
      </c>
      <c r="H1200">
        <v>30.883538731249992</v>
      </c>
      <c r="I1200" t="str">
        <f>IF(Inventory[[#This Row],[METAL]] = "925 Silver",  "7113.11.00"," 7113.19.00")</f>
        <v xml:space="preserve"> 7113.19.00</v>
      </c>
      <c r="J1200" t="str">
        <f>IF(Inventory[[#This Row],[METAL]]= "925 Silver", "7113.11.10.00"," 7113.19.10.00")</f>
        <v xml:space="preserve"> 7113.19.10.00</v>
      </c>
      <c r="K1200" t="str">
        <f>IF(Inventory[[#This Row],[METAL]] = "925 Silver",  "7113.11.00"," 7113.19.00")</f>
        <v xml:space="preserve"> 7113.19.00</v>
      </c>
      <c r="L1200" s="106" t="str">
        <f>PROPER(Inventory[[#This Row],[METAL]] &amp; " " &amp; Inventory[[#This Row],[Item Type]])</f>
        <v>9K Gold Ring</v>
      </c>
      <c r="M1200" s="106" t="str">
        <f>IFERROR(VLOOKUP(Inventory[[#This Row],[Short Description]],Map!$G$12:$H$32,2,FALSE), IF(F1199 = "925 Silver", "7113.11.10.00", "7113.19.29.00"))</f>
        <v>7113.19.29.00</v>
      </c>
      <c r="N1200" s="106" t="str">
        <f>Inventory[[#This Row],[ASIN]] &amp; " " &amp; Inventory[[#This Row],[Short Description]]</f>
        <v xml:space="preserve"> Gold 9k 2.5mm comfort fit wedding band</v>
      </c>
      <c r="O1200" s="33">
        <f>Inventory[[#This Row],[Total Price GBP]]/ EURtoGBP</f>
        <v>35.056487750648429</v>
      </c>
      <c r="P1200" s="33">
        <f>Inventory[[#This Row],[Total Price GBP]]/USDtoGBP</f>
        <v>42.33620074936632</v>
      </c>
      <c r="Q1200" s="33">
        <f>Inventory[[#This Row],[Total Price GBP]]/ CADtoGBP</f>
        <v>54.192770676173865</v>
      </c>
      <c r="R1200" s="33">
        <f>Inventory[[#This Row],[Total Price GBP]]/AUDtoGBP</f>
        <v>55.470110516649882</v>
      </c>
      <c r="S1200" s="33">
        <f>IFERROR(VLOOKUP(Inventory[[#This Row],[Assigned Item SKU]],skuQuantity[#All],2,FALSE),0)</f>
        <v>0</v>
      </c>
      <c r="T1200" s="33" t="str">
        <f>PROPER(Inventory[[#This Row],[METAL]] &amp; " " &amp; Inventory[[#This Row],[Item Type]])</f>
        <v>9K Gold Ring</v>
      </c>
      <c r="U1200" s="33">
        <f>Inventory[[#This Row],[Quantity]]*Inventory[[#This Row],[Weight (g)]]</f>
        <v>0</v>
      </c>
      <c r="V1200" s="33">
        <f>Inventory[[#This Row],[Total Price GBP]]*Inventory[[#This Row],[Quantity]]</f>
        <v>0</v>
      </c>
      <c r="W1200" s="33">
        <f>Inventory[[#This Row],[Total Cost GBP]]/EURtoGBP</f>
        <v>0</v>
      </c>
      <c r="X1200" s="33">
        <f>Inventory[[#This Row],[Total Cost GBP]]/USDtoGBP</f>
        <v>0</v>
      </c>
      <c r="Y1200" s="33">
        <f>Inventory[[#This Row],[Total Cost GBP]]/CADtoGBP</f>
        <v>0</v>
      </c>
      <c r="Z1200" s="33">
        <f>Inventory[[#This Row],[Total Cost GBP]]*AUDtoGBP</f>
        <v>0</v>
      </c>
      <c r="AA1200" s="33"/>
      <c r="AB1200" s="33"/>
    </row>
    <row r="1201" spans="1:28" x14ac:dyDescent="0.25">
      <c r="A1201" t="s">
        <v>2737</v>
      </c>
      <c r="C1201" t="s">
        <v>113</v>
      </c>
      <c r="D1201" t="s">
        <v>3452</v>
      </c>
      <c r="E1201">
        <v>0.81</v>
      </c>
      <c r="F1201" t="s">
        <v>1229</v>
      </c>
      <c r="G1201" t="s">
        <v>3195</v>
      </c>
      <c r="H1201">
        <v>30.883538731249992</v>
      </c>
      <c r="I1201" t="str">
        <f>IF(Inventory[[#This Row],[METAL]] = "925 Silver",  "7113.11.00"," 7113.19.00")</f>
        <v xml:space="preserve"> 7113.19.00</v>
      </c>
      <c r="J1201" t="str">
        <f>IF(Inventory[[#This Row],[METAL]]= "925 Silver", "7113.11.10.00"," 7113.19.10.00")</f>
        <v xml:space="preserve"> 7113.19.10.00</v>
      </c>
      <c r="K1201" t="str">
        <f>IF(Inventory[[#This Row],[METAL]] = "925 Silver",  "7113.11.00"," 7113.19.00")</f>
        <v xml:space="preserve"> 7113.19.00</v>
      </c>
      <c r="L1201" s="106" t="str">
        <f>PROPER(Inventory[[#This Row],[METAL]] &amp; " " &amp; Inventory[[#This Row],[Item Type]])</f>
        <v>9K Gold Ring</v>
      </c>
      <c r="M1201" s="106" t="str">
        <f>IFERROR(VLOOKUP(Inventory[[#This Row],[Short Description]],Map!$G$12:$H$32,2,FALSE), IF(F1200 = "925 Silver", "7113.11.10.00", "7113.19.29.00"))</f>
        <v>7113.19.29.00</v>
      </c>
      <c r="N1201" s="106" t="str">
        <f>Inventory[[#This Row],[ASIN]] &amp; " " &amp; Inventory[[#This Row],[Short Description]]</f>
        <v xml:space="preserve"> Gold 9k 2.5mm comfort fit wedding band</v>
      </c>
      <c r="O1201" s="33">
        <f>Inventory[[#This Row],[Total Price GBP]]/ EURtoGBP</f>
        <v>35.056487750648429</v>
      </c>
      <c r="P1201" s="33">
        <f>Inventory[[#This Row],[Total Price GBP]]/USDtoGBP</f>
        <v>42.33620074936632</v>
      </c>
      <c r="Q1201" s="33">
        <f>Inventory[[#This Row],[Total Price GBP]]/ CADtoGBP</f>
        <v>54.192770676173865</v>
      </c>
      <c r="R1201" s="33">
        <f>Inventory[[#This Row],[Total Price GBP]]/AUDtoGBP</f>
        <v>55.470110516649882</v>
      </c>
      <c r="S1201" s="33">
        <f>IFERROR(VLOOKUP(Inventory[[#This Row],[Assigned Item SKU]],skuQuantity[#All],2,FALSE),0)</f>
        <v>0</v>
      </c>
      <c r="T1201" s="33" t="str">
        <f>PROPER(Inventory[[#This Row],[METAL]] &amp; " " &amp; Inventory[[#This Row],[Item Type]])</f>
        <v>9K Gold Ring</v>
      </c>
      <c r="U1201" s="33">
        <f>Inventory[[#This Row],[Quantity]]*Inventory[[#This Row],[Weight (g)]]</f>
        <v>0</v>
      </c>
      <c r="V1201" s="33">
        <f>Inventory[[#This Row],[Total Price GBP]]*Inventory[[#This Row],[Quantity]]</f>
        <v>0</v>
      </c>
      <c r="W1201" s="33">
        <f>Inventory[[#This Row],[Total Cost GBP]]/EURtoGBP</f>
        <v>0</v>
      </c>
      <c r="X1201" s="33">
        <f>Inventory[[#This Row],[Total Cost GBP]]/USDtoGBP</f>
        <v>0</v>
      </c>
      <c r="Y1201" s="33">
        <f>Inventory[[#This Row],[Total Cost GBP]]/CADtoGBP</f>
        <v>0</v>
      </c>
      <c r="Z1201" s="33">
        <f>Inventory[[#This Row],[Total Cost GBP]]*AUDtoGBP</f>
        <v>0</v>
      </c>
      <c r="AA1201" s="33"/>
      <c r="AB1201" s="33"/>
    </row>
    <row r="1202" spans="1:28" x14ac:dyDescent="0.25">
      <c r="A1202" t="s">
        <v>2738</v>
      </c>
      <c r="C1202" t="s">
        <v>113</v>
      </c>
      <c r="D1202" t="s">
        <v>3452</v>
      </c>
      <c r="E1202">
        <v>0.81</v>
      </c>
      <c r="F1202" t="s">
        <v>1229</v>
      </c>
      <c r="G1202" t="s">
        <v>3195</v>
      </c>
      <c r="H1202">
        <v>30.883538731249992</v>
      </c>
      <c r="I1202" t="str">
        <f>IF(Inventory[[#This Row],[METAL]] = "925 Silver",  "7113.11.00"," 7113.19.00")</f>
        <v xml:space="preserve"> 7113.19.00</v>
      </c>
      <c r="J1202" t="str">
        <f>IF(Inventory[[#This Row],[METAL]]= "925 Silver", "7113.11.10.00"," 7113.19.10.00")</f>
        <v xml:space="preserve"> 7113.19.10.00</v>
      </c>
      <c r="K1202" t="str">
        <f>IF(Inventory[[#This Row],[METAL]] = "925 Silver",  "7113.11.00"," 7113.19.00")</f>
        <v xml:space="preserve"> 7113.19.00</v>
      </c>
      <c r="L1202" s="106" t="str">
        <f>PROPER(Inventory[[#This Row],[METAL]] &amp; " " &amp; Inventory[[#This Row],[Item Type]])</f>
        <v>9K Gold Ring</v>
      </c>
      <c r="M1202" s="106" t="str">
        <f>IFERROR(VLOOKUP(Inventory[[#This Row],[Short Description]],Map!$G$12:$H$32,2,FALSE), IF(F1201 = "925 Silver", "7113.11.10.00", "7113.19.29.00"))</f>
        <v>7113.19.29.00</v>
      </c>
      <c r="N1202" s="106" t="str">
        <f>Inventory[[#This Row],[ASIN]] &amp; " " &amp; Inventory[[#This Row],[Short Description]]</f>
        <v xml:space="preserve"> Gold 9k 2.5mm comfort fit wedding band</v>
      </c>
      <c r="O1202" s="33">
        <f>Inventory[[#This Row],[Total Price GBP]]/ EURtoGBP</f>
        <v>35.056487750648429</v>
      </c>
      <c r="P1202" s="33">
        <f>Inventory[[#This Row],[Total Price GBP]]/USDtoGBP</f>
        <v>42.33620074936632</v>
      </c>
      <c r="Q1202" s="33">
        <f>Inventory[[#This Row],[Total Price GBP]]/ CADtoGBP</f>
        <v>54.192770676173865</v>
      </c>
      <c r="R1202" s="33">
        <f>Inventory[[#This Row],[Total Price GBP]]/AUDtoGBP</f>
        <v>55.470110516649882</v>
      </c>
      <c r="S1202" s="33">
        <f>IFERROR(VLOOKUP(Inventory[[#This Row],[Assigned Item SKU]],skuQuantity[#All],2,FALSE),0)</f>
        <v>0</v>
      </c>
      <c r="T1202" s="33" t="str">
        <f>PROPER(Inventory[[#This Row],[METAL]] &amp; " " &amp; Inventory[[#This Row],[Item Type]])</f>
        <v>9K Gold Ring</v>
      </c>
      <c r="U1202" s="33">
        <f>Inventory[[#This Row],[Quantity]]*Inventory[[#This Row],[Weight (g)]]</f>
        <v>0</v>
      </c>
      <c r="V1202" s="33">
        <f>Inventory[[#This Row],[Total Price GBP]]*Inventory[[#This Row],[Quantity]]</f>
        <v>0</v>
      </c>
      <c r="W1202" s="33">
        <f>Inventory[[#This Row],[Total Cost GBP]]/EURtoGBP</f>
        <v>0</v>
      </c>
      <c r="X1202" s="33">
        <f>Inventory[[#This Row],[Total Cost GBP]]/USDtoGBP</f>
        <v>0</v>
      </c>
      <c r="Y1202" s="33">
        <f>Inventory[[#This Row],[Total Cost GBP]]/CADtoGBP</f>
        <v>0</v>
      </c>
      <c r="Z1202" s="33">
        <f>Inventory[[#This Row],[Total Cost GBP]]*AUDtoGBP</f>
        <v>0</v>
      </c>
      <c r="AA1202" s="33"/>
      <c r="AB1202" s="33"/>
    </row>
    <row r="1203" spans="1:28" x14ac:dyDescent="0.25">
      <c r="A1203" t="s">
        <v>2739</v>
      </c>
      <c r="C1203" t="s">
        <v>113</v>
      </c>
      <c r="D1203" t="s">
        <v>3452</v>
      </c>
      <c r="E1203">
        <v>0.81</v>
      </c>
      <c r="F1203" t="s">
        <v>1229</v>
      </c>
      <c r="G1203" t="s">
        <v>3195</v>
      </c>
      <c r="H1203">
        <v>30.883538731249992</v>
      </c>
      <c r="I1203" t="str">
        <f>IF(Inventory[[#This Row],[METAL]] = "925 Silver",  "7113.11.00"," 7113.19.00")</f>
        <v xml:space="preserve"> 7113.19.00</v>
      </c>
      <c r="J1203" t="str">
        <f>IF(Inventory[[#This Row],[METAL]]= "925 Silver", "7113.11.10.00"," 7113.19.10.00")</f>
        <v xml:space="preserve"> 7113.19.10.00</v>
      </c>
      <c r="K1203" t="str">
        <f>IF(Inventory[[#This Row],[METAL]] = "925 Silver",  "7113.11.00"," 7113.19.00")</f>
        <v xml:space="preserve"> 7113.19.00</v>
      </c>
      <c r="L1203" s="106" t="str">
        <f>PROPER(Inventory[[#This Row],[METAL]] &amp; " " &amp; Inventory[[#This Row],[Item Type]])</f>
        <v>9K Gold Ring</v>
      </c>
      <c r="M1203" s="106" t="str">
        <f>IFERROR(VLOOKUP(Inventory[[#This Row],[Short Description]],Map!$G$12:$H$32,2,FALSE), IF(F1202 = "925 Silver", "7113.11.10.00", "7113.19.29.00"))</f>
        <v>7113.19.29.00</v>
      </c>
      <c r="N1203" s="106" t="str">
        <f>Inventory[[#This Row],[ASIN]] &amp; " " &amp; Inventory[[#This Row],[Short Description]]</f>
        <v xml:space="preserve"> Gold 9k 2.5mm comfort fit wedding band</v>
      </c>
      <c r="O1203" s="33">
        <f>Inventory[[#This Row],[Total Price GBP]]/ EURtoGBP</f>
        <v>35.056487750648429</v>
      </c>
      <c r="P1203" s="33">
        <f>Inventory[[#This Row],[Total Price GBP]]/USDtoGBP</f>
        <v>42.33620074936632</v>
      </c>
      <c r="Q1203" s="33">
        <f>Inventory[[#This Row],[Total Price GBP]]/ CADtoGBP</f>
        <v>54.192770676173865</v>
      </c>
      <c r="R1203" s="33">
        <f>Inventory[[#This Row],[Total Price GBP]]/AUDtoGBP</f>
        <v>55.470110516649882</v>
      </c>
      <c r="S1203" s="33">
        <f>IFERROR(VLOOKUP(Inventory[[#This Row],[Assigned Item SKU]],skuQuantity[#All],2,FALSE),0)</f>
        <v>0</v>
      </c>
      <c r="T1203" s="33" t="str">
        <f>PROPER(Inventory[[#This Row],[METAL]] &amp; " " &amp; Inventory[[#This Row],[Item Type]])</f>
        <v>9K Gold Ring</v>
      </c>
      <c r="U1203" s="33">
        <f>Inventory[[#This Row],[Quantity]]*Inventory[[#This Row],[Weight (g)]]</f>
        <v>0</v>
      </c>
      <c r="V1203" s="33">
        <f>Inventory[[#This Row],[Total Price GBP]]*Inventory[[#This Row],[Quantity]]</f>
        <v>0</v>
      </c>
      <c r="W1203" s="33">
        <f>Inventory[[#This Row],[Total Cost GBP]]/EURtoGBP</f>
        <v>0</v>
      </c>
      <c r="X1203" s="33">
        <f>Inventory[[#This Row],[Total Cost GBP]]/USDtoGBP</f>
        <v>0</v>
      </c>
      <c r="Y1203" s="33">
        <f>Inventory[[#This Row],[Total Cost GBP]]/CADtoGBP</f>
        <v>0</v>
      </c>
      <c r="Z1203" s="33">
        <f>Inventory[[#This Row],[Total Cost GBP]]*AUDtoGBP</f>
        <v>0</v>
      </c>
      <c r="AA1203" s="33"/>
      <c r="AB1203" s="33"/>
    </row>
    <row r="1204" spans="1:28" x14ac:dyDescent="0.25">
      <c r="A1204" t="s">
        <v>2740</v>
      </c>
      <c r="C1204" t="s">
        <v>113</v>
      </c>
      <c r="D1204" t="s">
        <v>3452</v>
      </c>
      <c r="E1204">
        <v>0.81</v>
      </c>
      <c r="F1204" t="s">
        <v>1229</v>
      </c>
      <c r="G1204" t="s">
        <v>3195</v>
      </c>
      <c r="H1204">
        <v>30.883538731249992</v>
      </c>
      <c r="I1204" t="str">
        <f>IF(Inventory[[#This Row],[METAL]] = "925 Silver",  "7113.11.00"," 7113.19.00")</f>
        <v xml:space="preserve"> 7113.19.00</v>
      </c>
      <c r="J1204" t="str">
        <f>IF(Inventory[[#This Row],[METAL]]= "925 Silver", "7113.11.10.00"," 7113.19.10.00")</f>
        <v xml:space="preserve"> 7113.19.10.00</v>
      </c>
      <c r="K1204" t="str">
        <f>IF(Inventory[[#This Row],[METAL]] = "925 Silver",  "7113.11.00"," 7113.19.00")</f>
        <v xml:space="preserve"> 7113.19.00</v>
      </c>
      <c r="L1204" s="106" t="str">
        <f>PROPER(Inventory[[#This Row],[METAL]] &amp; " " &amp; Inventory[[#This Row],[Item Type]])</f>
        <v>9K Gold Ring</v>
      </c>
      <c r="M1204" s="106" t="str">
        <f>IFERROR(VLOOKUP(Inventory[[#This Row],[Short Description]],Map!$G$12:$H$32,2,FALSE), IF(F1203 = "925 Silver", "7113.11.10.00", "7113.19.29.00"))</f>
        <v>7113.19.29.00</v>
      </c>
      <c r="N1204" s="106" t="str">
        <f>Inventory[[#This Row],[ASIN]] &amp; " " &amp; Inventory[[#This Row],[Short Description]]</f>
        <v xml:space="preserve"> Gold 9k 2.5mm comfort fit wedding band</v>
      </c>
      <c r="O1204" s="33">
        <f>Inventory[[#This Row],[Total Price GBP]]/ EURtoGBP</f>
        <v>35.056487750648429</v>
      </c>
      <c r="P1204" s="33">
        <f>Inventory[[#This Row],[Total Price GBP]]/USDtoGBP</f>
        <v>42.33620074936632</v>
      </c>
      <c r="Q1204" s="33">
        <f>Inventory[[#This Row],[Total Price GBP]]/ CADtoGBP</f>
        <v>54.192770676173865</v>
      </c>
      <c r="R1204" s="33">
        <f>Inventory[[#This Row],[Total Price GBP]]/AUDtoGBP</f>
        <v>55.470110516649882</v>
      </c>
      <c r="S1204" s="33">
        <f>IFERROR(VLOOKUP(Inventory[[#This Row],[Assigned Item SKU]],skuQuantity[#All],2,FALSE),0)</f>
        <v>0</v>
      </c>
      <c r="T1204" s="33" t="str">
        <f>PROPER(Inventory[[#This Row],[METAL]] &amp; " " &amp; Inventory[[#This Row],[Item Type]])</f>
        <v>9K Gold Ring</v>
      </c>
      <c r="U1204" s="33">
        <f>Inventory[[#This Row],[Quantity]]*Inventory[[#This Row],[Weight (g)]]</f>
        <v>0</v>
      </c>
      <c r="V1204" s="33">
        <f>Inventory[[#This Row],[Total Price GBP]]*Inventory[[#This Row],[Quantity]]</f>
        <v>0</v>
      </c>
      <c r="W1204" s="33">
        <f>Inventory[[#This Row],[Total Cost GBP]]/EURtoGBP</f>
        <v>0</v>
      </c>
      <c r="X1204" s="33">
        <f>Inventory[[#This Row],[Total Cost GBP]]/USDtoGBP</f>
        <v>0</v>
      </c>
      <c r="Y1204" s="33">
        <f>Inventory[[#This Row],[Total Cost GBP]]/CADtoGBP</f>
        <v>0</v>
      </c>
      <c r="Z1204" s="33">
        <f>Inventory[[#This Row],[Total Cost GBP]]*AUDtoGBP</f>
        <v>0</v>
      </c>
      <c r="AA1204" s="33"/>
      <c r="AB1204" s="33"/>
    </row>
    <row r="1205" spans="1:28" x14ac:dyDescent="0.25">
      <c r="A1205" t="s">
        <v>2741</v>
      </c>
      <c r="C1205" t="s">
        <v>113</v>
      </c>
      <c r="D1205" t="s">
        <v>3452</v>
      </c>
      <c r="E1205">
        <v>0.81</v>
      </c>
      <c r="F1205" t="s">
        <v>1229</v>
      </c>
      <c r="G1205" t="s">
        <v>3195</v>
      </c>
      <c r="H1205">
        <v>30.883538731249992</v>
      </c>
      <c r="I1205" t="str">
        <f>IF(Inventory[[#This Row],[METAL]] = "925 Silver",  "7113.11.00"," 7113.19.00")</f>
        <v xml:space="preserve"> 7113.19.00</v>
      </c>
      <c r="J1205" t="str">
        <f>IF(Inventory[[#This Row],[METAL]]= "925 Silver", "7113.11.10.00"," 7113.19.10.00")</f>
        <v xml:space="preserve"> 7113.19.10.00</v>
      </c>
      <c r="K1205" t="str">
        <f>IF(Inventory[[#This Row],[METAL]] = "925 Silver",  "7113.11.00"," 7113.19.00")</f>
        <v xml:space="preserve"> 7113.19.00</v>
      </c>
      <c r="L1205" s="106" t="str">
        <f>PROPER(Inventory[[#This Row],[METAL]] &amp; " " &amp; Inventory[[#This Row],[Item Type]])</f>
        <v>9K Gold Ring</v>
      </c>
      <c r="M1205" s="106" t="str">
        <f>IFERROR(VLOOKUP(Inventory[[#This Row],[Short Description]],Map!$G$12:$H$32,2,FALSE), IF(F1204 = "925 Silver", "7113.11.10.00", "7113.19.29.00"))</f>
        <v>7113.19.29.00</v>
      </c>
      <c r="N1205" s="106" t="str">
        <f>Inventory[[#This Row],[ASIN]] &amp; " " &amp; Inventory[[#This Row],[Short Description]]</f>
        <v xml:space="preserve"> Gold 9k 2.5mm comfort fit wedding band</v>
      </c>
      <c r="O1205" s="33">
        <f>Inventory[[#This Row],[Total Price GBP]]/ EURtoGBP</f>
        <v>35.056487750648429</v>
      </c>
      <c r="P1205" s="33">
        <f>Inventory[[#This Row],[Total Price GBP]]/USDtoGBP</f>
        <v>42.33620074936632</v>
      </c>
      <c r="Q1205" s="33">
        <f>Inventory[[#This Row],[Total Price GBP]]/ CADtoGBP</f>
        <v>54.192770676173865</v>
      </c>
      <c r="R1205" s="33">
        <f>Inventory[[#This Row],[Total Price GBP]]/AUDtoGBP</f>
        <v>55.470110516649882</v>
      </c>
      <c r="S1205" s="33">
        <f>IFERROR(VLOOKUP(Inventory[[#This Row],[Assigned Item SKU]],skuQuantity[#All],2,FALSE),0)</f>
        <v>0</v>
      </c>
      <c r="T1205" s="33" t="str">
        <f>PROPER(Inventory[[#This Row],[METAL]] &amp; " " &amp; Inventory[[#This Row],[Item Type]])</f>
        <v>9K Gold Ring</v>
      </c>
      <c r="U1205" s="33">
        <f>Inventory[[#This Row],[Quantity]]*Inventory[[#This Row],[Weight (g)]]</f>
        <v>0</v>
      </c>
      <c r="V1205" s="33">
        <f>Inventory[[#This Row],[Total Price GBP]]*Inventory[[#This Row],[Quantity]]</f>
        <v>0</v>
      </c>
      <c r="W1205" s="33">
        <f>Inventory[[#This Row],[Total Cost GBP]]/EURtoGBP</f>
        <v>0</v>
      </c>
      <c r="X1205" s="33">
        <f>Inventory[[#This Row],[Total Cost GBP]]/USDtoGBP</f>
        <v>0</v>
      </c>
      <c r="Y1205" s="33">
        <f>Inventory[[#This Row],[Total Cost GBP]]/CADtoGBP</f>
        <v>0</v>
      </c>
      <c r="Z1205" s="33">
        <f>Inventory[[#This Row],[Total Cost GBP]]*AUDtoGBP</f>
        <v>0</v>
      </c>
      <c r="AA1205" s="33"/>
      <c r="AB1205" s="33"/>
    </row>
    <row r="1206" spans="1:28" x14ac:dyDescent="0.25">
      <c r="A1206" t="s">
        <v>2742</v>
      </c>
      <c r="C1206" t="s">
        <v>113</v>
      </c>
      <c r="D1206" t="s">
        <v>3453</v>
      </c>
      <c r="E1206">
        <v>1.62</v>
      </c>
      <c r="F1206" t="s">
        <v>1229</v>
      </c>
      <c r="G1206" t="s">
        <v>3195</v>
      </c>
      <c r="H1206">
        <v>46.101160262500002</v>
      </c>
      <c r="I1206" t="str">
        <f>IF(Inventory[[#This Row],[METAL]] = "925 Silver",  "7113.11.00"," 7113.19.00")</f>
        <v xml:space="preserve"> 7113.19.00</v>
      </c>
      <c r="J1206" t="str">
        <f>IF(Inventory[[#This Row],[METAL]]= "925 Silver", "7113.11.10.00"," 7113.19.10.00")</f>
        <v xml:space="preserve"> 7113.19.10.00</v>
      </c>
      <c r="K1206" t="str">
        <f>IF(Inventory[[#This Row],[METAL]] = "925 Silver",  "7113.11.00"," 7113.19.00")</f>
        <v xml:space="preserve"> 7113.19.00</v>
      </c>
      <c r="L1206" s="106" t="str">
        <f>PROPER(Inventory[[#This Row],[METAL]] &amp; " " &amp; Inventory[[#This Row],[Item Type]])</f>
        <v>9K Gold Ring</v>
      </c>
      <c r="M1206" s="106" t="str">
        <f>IFERROR(VLOOKUP(Inventory[[#This Row],[Short Description]],Map!$G$12:$H$32,2,FALSE), IF(F1205 = "925 Silver", "7113.11.10.00", "7113.19.29.00"))</f>
        <v>7113.19.29.00</v>
      </c>
      <c r="N1206" s="106" t="str">
        <f>Inventory[[#This Row],[ASIN]] &amp; " " &amp; Inventory[[#This Row],[Short Description]]</f>
        <v xml:space="preserve"> Gold 9k 3.5mm comfort fit wedding band</v>
      </c>
      <c r="O1206" s="33">
        <f>Inventory[[#This Row],[Total Price GBP]]/ EURtoGBP</f>
        <v>52.330297188310546</v>
      </c>
      <c r="P1206" s="33">
        <f>Inventory[[#This Row],[Total Price GBP]]/USDtoGBP</f>
        <v>63.197031682026861</v>
      </c>
      <c r="Q1206" s="33">
        <f>Inventory[[#This Row],[Total Price GBP]]/ CADtoGBP</f>
        <v>80.895833464939301</v>
      </c>
      <c r="R1206" s="33">
        <f>Inventory[[#This Row],[Total Price GBP]]/AUDtoGBP</f>
        <v>82.802572495330125</v>
      </c>
      <c r="S1206" s="33">
        <f>IFERROR(VLOOKUP(Inventory[[#This Row],[Assigned Item SKU]],skuQuantity[#All],2,FALSE),0)</f>
        <v>0</v>
      </c>
      <c r="T1206" s="33" t="str">
        <f>PROPER(Inventory[[#This Row],[METAL]] &amp; " " &amp; Inventory[[#This Row],[Item Type]])</f>
        <v>9K Gold Ring</v>
      </c>
      <c r="U1206" s="33">
        <f>Inventory[[#This Row],[Quantity]]*Inventory[[#This Row],[Weight (g)]]</f>
        <v>0</v>
      </c>
      <c r="V1206" s="33">
        <f>Inventory[[#This Row],[Total Price GBP]]*Inventory[[#This Row],[Quantity]]</f>
        <v>0</v>
      </c>
      <c r="W1206" s="33">
        <f>Inventory[[#This Row],[Total Cost GBP]]/EURtoGBP</f>
        <v>0</v>
      </c>
      <c r="X1206" s="33">
        <f>Inventory[[#This Row],[Total Cost GBP]]/USDtoGBP</f>
        <v>0</v>
      </c>
      <c r="Y1206" s="33">
        <f>Inventory[[#This Row],[Total Cost GBP]]/CADtoGBP</f>
        <v>0</v>
      </c>
      <c r="Z1206" s="33">
        <f>Inventory[[#This Row],[Total Cost GBP]]*AUDtoGBP</f>
        <v>0</v>
      </c>
      <c r="AA1206" s="33"/>
      <c r="AB1206" s="33"/>
    </row>
    <row r="1207" spans="1:28" x14ac:dyDescent="0.25">
      <c r="A1207" t="s">
        <v>2743</v>
      </c>
      <c r="C1207" t="s">
        <v>113</v>
      </c>
      <c r="D1207" t="s">
        <v>3453</v>
      </c>
      <c r="E1207">
        <v>1.62</v>
      </c>
      <c r="F1207" t="s">
        <v>1229</v>
      </c>
      <c r="G1207" t="s">
        <v>3195</v>
      </c>
      <c r="H1207">
        <v>46.101160262500002</v>
      </c>
      <c r="I1207" t="str">
        <f>IF(Inventory[[#This Row],[METAL]] = "925 Silver",  "7113.11.00"," 7113.19.00")</f>
        <v xml:space="preserve"> 7113.19.00</v>
      </c>
      <c r="J1207" t="str">
        <f>IF(Inventory[[#This Row],[METAL]]= "925 Silver", "7113.11.10.00"," 7113.19.10.00")</f>
        <v xml:space="preserve"> 7113.19.10.00</v>
      </c>
      <c r="K1207" t="str">
        <f>IF(Inventory[[#This Row],[METAL]] = "925 Silver",  "7113.11.00"," 7113.19.00")</f>
        <v xml:space="preserve"> 7113.19.00</v>
      </c>
      <c r="L1207" s="106" t="str">
        <f>PROPER(Inventory[[#This Row],[METAL]] &amp; " " &amp; Inventory[[#This Row],[Item Type]])</f>
        <v>9K Gold Ring</v>
      </c>
      <c r="M1207" s="106" t="str">
        <f>IFERROR(VLOOKUP(Inventory[[#This Row],[Short Description]],Map!$G$12:$H$32,2,FALSE), IF(F1206 = "925 Silver", "7113.11.10.00", "7113.19.29.00"))</f>
        <v>7113.19.29.00</v>
      </c>
      <c r="N1207" s="106" t="str">
        <f>Inventory[[#This Row],[ASIN]] &amp; " " &amp; Inventory[[#This Row],[Short Description]]</f>
        <v xml:space="preserve"> Gold 9k 3.5mm comfort fit wedding band</v>
      </c>
      <c r="O1207" s="33">
        <f>Inventory[[#This Row],[Total Price GBP]]/ EURtoGBP</f>
        <v>52.330297188310546</v>
      </c>
      <c r="P1207" s="33">
        <f>Inventory[[#This Row],[Total Price GBP]]/USDtoGBP</f>
        <v>63.197031682026861</v>
      </c>
      <c r="Q1207" s="33">
        <f>Inventory[[#This Row],[Total Price GBP]]/ CADtoGBP</f>
        <v>80.895833464939301</v>
      </c>
      <c r="R1207" s="33">
        <f>Inventory[[#This Row],[Total Price GBP]]/AUDtoGBP</f>
        <v>82.802572495330125</v>
      </c>
      <c r="S1207" s="33">
        <f>IFERROR(VLOOKUP(Inventory[[#This Row],[Assigned Item SKU]],skuQuantity[#All],2,FALSE),0)</f>
        <v>0</v>
      </c>
      <c r="T1207" s="33" t="str">
        <f>PROPER(Inventory[[#This Row],[METAL]] &amp; " " &amp; Inventory[[#This Row],[Item Type]])</f>
        <v>9K Gold Ring</v>
      </c>
      <c r="U1207" s="33">
        <f>Inventory[[#This Row],[Quantity]]*Inventory[[#This Row],[Weight (g)]]</f>
        <v>0</v>
      </c>
      <c r="V1207" s="33">
        <f>Inventory[[#This Row],[Total Price GBP]]*Inventory[[#This Row],[Quantity]]</f>
        <v>0</v>
      </c>
      <c r="W1207" s="33">
        <f>Inventory[[#This Row],[Total Cost GBP]]/EURtoGBP</f>
        <v>0</v>
      </c>
      <c r="X1207" s="33">
        <f>Inventory[[#This Row],[Total Cost GBP]]/USDtoGBP</f>
        <v>0</v>
      </c>
      <c r="Y1207" s="33">
        <f>Inventory[[#This Row],[Total Cost GBP]]/CADtoGBP</f>
        <v>0</v>
      </c>
      <c r="Z1207" s="33">
        <f>Inventory[[#This Row],[Total Cost GBP]]*AUDtoGBP</f>
        <v>0</v>
      </c>
      <c r="AA1207" s="33"/>
      <c r="AB1207" s="33"/>
    </row>
    <row r="1208" spans="1:28" x14ac:dyDescent="0.25">
      <c r="A1208" t="s">
        <v>2744</v>
      </c>
      <c r="C1208" t="s">
        <v>113</v>
      </c>
      <c r="D1208" t="s">
        <v>3453</v>
      </c>
      <c r="E1208">
        <v>1.62</v>
      </c>
      <c r="F1208" t="s">
        <v>1229</v>
      </c>
      <c r="G1208" t="s">
        <v>3195</v>
      </c>
      <c r="H1208">
        <v>46.101160262500002</v>
      </c>
      <c r="I1208" t="str">
        <f>IF(Inventory[[#This Row],[METAL]] = "925 Silver",  "7113.11.00"," 7113.19.00")</f>
        <v xml:space="preserve"> 7113.19.00</v>
      </c>
      <c r="J1208" t="str">
        <f>IF(Inventory[[#This Row],[METAL]]= "925 Silver", "7113.11.10.00"," 7113.19.10.00")</f>
        <v xml:space="preserve"> 7113.19.10.00</v>
      </c>
      <c r="K1208" t="str">
        <f>IF(Inventory[[#This Row],[METAL]] = "925 Silver",  "7113.11.00"," 7113.19.00")</f>
        <v xml:space="preserve"> 7113.19.00</v>
      </c>
      <c r="L1208" s="106" t="str">
        <f>PROPER(Inventory[[#This Row],[METAL]] &amp; " " &amp; Inventory[[#This Row],[Item Type]])</f>
        <v>9K Gold Ring</v>
      </c>
      <c r="M1208" s="106" t="str">
        <f>IFERROR(VLOOKUP(Inventory[[#This Row],[Short Description]],Map!$G$12:$H$32,2,FALSE), IF(F1207 = "925 Silver", "7113.11.10.00", "7113.19.29.00"))</f>
        <v>7113.19.29.00</v>
      </c>
      <c r="N1208" s="106" t="str">
        <f>Inventory[[#This Row],[ASIN]] &amp; " " &amp; Inventory[[#This Row],[Short Description]]</f>
        <v xml:space="preserve"> Gold 9k 3.5mm comfort fit wedding band</v>
      </c>
      <c r="O1208" s="33">
        <f>Inventory[[#This Row],[Total Price GBP]]/ EURtoGBP</f>
        <v>52.330297188310546</v>
      </c>
      <c r="P1208" s="33">
        <f>Inventory[[#This Row],[Total Price GBP]]/USDtoGBP</f>
        <v>63.197031682026861</v>
      </c>
      <c r="Q1208" s="33">
        <f>Inventory[[#This Row],[Total Price GBP]]/ CADtoGBP</f>
        <v>80.895833464939301</v>
      </c>
      <c r="R1208" s="33">
        <f>Inventory[[#This Row],[Total Price GBP]]/AUDtoGBP</f>
        <v>82.802572495330125</v>
      </c>
      <c r="S1208" s="33">
        <f>IFERROR(VLOOKUP(Inventory[[#This Row],[Assigned Item SKU]],skuQuantity[#All],2,FALSE),0)</f>
        <v>0</v>
      </c>
      <c r="T1208" s="33" t="str">
        <f>PROPER(Inventory[[#This Row],[METAL]] &amp; " " &amp; Inventory[[#This Row],[Item Type]])</f>
        <v>9K Gold Ring</v>
      </c>
      <c r="U1208" s="33">
        <f>Inventory[[#This Row],[Quantity]]*Inventory[[#This Row],[Weight (g)]]</f>
        <v>0</v>
      </c>
      <c r="V1208" s="33">
        <f>Inventory[[#This Row],[Total Price GBP]]*Inventory[[#This Row],[Quantity]]</f>
        <v>0</v>
      </c>
      <c r="W1208" s="33">
        <f>Inventory[[#This Row],[Total Cost GBP]]/EURtoGBP</f>
        <v>0</v>
      </c>
      <c r="X1208" s="33">
        <f>Inventory[[#This Row],[Total Cost GBP]]/USDtoGBP</f>
        <v>0</v>
      </c>
      <c r="Y1208" s="33">
        <f>Inventory[[#This Row],[Total Cost GBP]]/CADtoGBP</f>
        <v>0</v>
      </c>
      <c r="Z1208" s="33">
        <f>Inventory[[#This Row],[Total Cost GBP]]*AUDtoGBP</f>
        <v>0</v>
      </c>
      <c r="AA1208" s="33"/>
      <c r="AB1208" s="33"/>
    </row>
    <row r="1209" spans="1:28" x14ac:dyDescent="0.25">
      <c r="A1209" t="s">
        <v>2745</v>
      </c>
      <c r="C1209" t="s">
        <v>113</v>
      </c>
      <c r="D1209" t="s">
        <v>3453</v>
      </c>
      <c r="E1209">
        <v>1.62</v>
      </c>
      <c r="F1209" t="s">
        <v>1229</v>
      </c>
      <c r="G1209" t="s">
        <v>3195</v>
      </c>
      <c r="H1209">
        <v>46.101160262500002</v>
      </c>
      <c r="I1209" t="str">
        <f>IF(Inventory[[#This Row],[METAL]] = "925 Silver",  "7113.11.00"," 7113.19.00")</f>
        <v xml:space="preserve"> 7113.19.00</v>
      </c>
      <c r="J1209" t="str">
        <f>IF(Inventory[[#This Row],[METAL]]= "925 Silver", "7113.11.10.00"," 7113.19.10.00")</f>
        <v xml:space="preserve"> 7113.19.10.00</v>
      </c>
      <c r="K1209" t="str">
        <f>IF(Inventory[[#This Row],[METAL]] = "925 Silver",  "7113.11.00"," 7113.19.00")</f>
        <v xml:space="preserve"> 7113.19.00</v>
      </c>
      <c r="L1209" s="106" t="str">
        <f>PROPER(Inventory[[#This Row],[METAL]] &amp; " " &amp; Inventory[[#This Row],[Item Type]])</f>
        <v>9K Gold Ring</v>
      </c>
      <c r="M1209" s="106" t="str">
        <f>IFERROR(VLOOKUP(Inventory[[#This Row],[Short Description]],Map!$G$12:$H$32,2,FALSE), IF(F1208 = "925 Silver", "7113.11.10.00", "7113.19.29.00"))</f>
        <v>7113.19.29.00</v>
      </c>
      <c r="N1209" s="106" t="str">
        <f>Inventory[[#This Row],[ASIN]] &amp; " " &amp; Inventory[[#This Row],[Short Description]]</f>
        <v xml:space="preserve"> Gold 9k 3.5mm comfort fit wedding band</v>
      </c>
      <c r="O1209" s="33">
        <f>Inventory[[#This Row],[Total Price GBP]]/ EURtoGBP</f>
        <v>52.330297188310546</v>
      </c>
      <c r="P1209" s="33">
        <f>Inventory[[#This Row],[Total Price GBP]]/USDtoGBP</f>
        <v>63.197031682026861</v>
      </c>
      <c r="Q1209" s="33">
        <f>Inventory[[#This Row],[Total Price GBP]]/ CADtoGBP</f>
        <v>80.895833464939301</v>
      </c>
      <c r="R1209" s="33">
        <f>Inventory[[#This Row],[Total Price GBP]]/AUDtoGBP</f>
        <v>82.802572495330125</v>
      </c>
      <c r="S1209" s="33">
        <f>IFERROR(VLOOKUP(Inventory[[#This Row],[Assigned Item SKU]],skuQuantity[#All],2,FALSE),0)</f>
        <v>0</v>
      </c>
      <c r="T1209" s="33" t="str">
        <f>PROPER(Inventory[[#This Row],[METAL]] &amp; " " &amp; Inventory[[#This Row],[Item Type]])</f>
        <v>9K Gold Ring</v>
      </c>
      <c r="U1209" s="33">
        <f>Inventory[[#This Row],[Quantity]]*Inventory[[#This Row],[Weight (g)]]</f>
        <v>0</v>
      </c>
      <c r="V1209" s="33">
        <f>Inventory[[#This Row],[Total Price GBP]]*Inventory[[#This Row],[Quantity]]</f>
        <v>0</v>
      </c>
      <c r="W1209" s="33">
        <f>Inventory[[#This Row],[Total Cost GBP]]/EURtoGBP</f>
        <v>0</v>
      </c>
      <c r="X1209" s="33">
        <f>Inventory[[#This Row],[Total Cost GBP]]/USDtoGBP</f>
        <v>0</v>
      </c>
      <c r="Y1209" s="33">
        <f>Inventory[[#This Row],[Total Cost GBP]]/CADtoGBP</f>
        <v>0</v>
      </c>
      <c r="Z1209" s="33">
        <f>Inventory[[#This Row],[Total Cost GBP]]*AUDtoGBP</f>
        <v>0</v>
      </c>
      <c r="AA1209" s="33"/>
      <c r="AB1209" s="33"/>
    </row>
    <row r="1210" spans="1:28" x14ac:dyDescent="0.25">
      <c r="A1210" t="s">
        <v>2746</v>
      </c>
      <c r="C1210" t="s">
        <v>113</v>
      </c>
      <c r="D1210" t="s">
        <v>3453</v>
      </c>
      <c r="E1210">
        <v>1.62</v>
      </c>
      <c r="F1210" t="s">
        <v>1229</v>
      </c>
      <c r="G1210" t="s">
        <v>3195</v>
      </c>
      <c r="H1210">
        <v>46.101160262500002</v>
      </c>
      <c r="I1210" t="str">
        <f>IF(Inventory[[#This Row],[METAL]] = "925 Silver",  "7113.11.00"," 7113.19.00")</f>
        <v xml:space="preserve"> 7113.19.00</v>
      </c>
      <c r="J1210" t="str">
        <f>IF(Inventory[[#This Row],[METAL]]= "925 Silver", "7113.11.10.00"," 7113.19.10.00")</f>
        <v xml:space="preserve"> 7113.19.10.00</v>
      </c>
      <c r="K1210" t="str">
        <f>IF(Inventory[[#This Row],[METAL]] = "925 Silver",  "7113.11.00"," 7113.19.00")</f>
        <v xml:space="preserve"> 7113.19.00</v>
      </c>
      <c r="L1210" s="106" t="str">
        <f>PROPER(Inventory[[#This Row],[METAL]] &amp; " " &amp; Inventory[[#This Row],[Item Type]])</f>
        <v>9K Gold Ring</v>
      </c>
      <c r="M1210" s="106" t="str">
        <f>IFERROR(VLOOKUP(Inventory[[#This Row],[Short Description]],Map!$G$12:$H$32,2,FALSE), IF(F1209 = "925 Silver", "7113.11.10.00", "7113.19.29.00"))</f>
        <v>7113.19.29.00</v>
      </c>
      <c r="N1210" s="106" t="str">
        <f>Inventory[[#This Row],[ASIN]] &amp; " " &amp; Inventory[[#This Row],[Short Description]]</f>
        <v xml:space="preserve"> Gold 9k 3.5mm comfort fit wedding band</v>
      </c>
      <c r="O1210" s="33">
        <f>Inventory[[#This Row],[Total Price GBP]]/ EURtoGBP</f>
        <v>52.330297188310546</v>
      </c>
      <c r="P1210" s="33">
        <f>Inventory[[#This Row],[Total Price GBP]]/USDtoGBP</f>
        <v>63.197031682026861</v>
      </c>
      <c r="Q1210" s="33">
        <f>Inventory[[#This Row],[Total Price GBP]]/ CADtoGBP</f>
        <v>80.895833464939301</v>
      </c>
      <c r="R1210" s="33">
        <f>Inventory[[#This Row],[Total Price GBP]]/AUDtoGBP</f>
        <v>82.802572495330125</v>
      </c>
      <c r="S1210" s="33">
        <f>IFERROR(VLOOKUP(Inventory[[#This Row],[Assigned Item SKU]],skuQuantity[#All],2,FALSE),0)</f>
        <v>0</v>
      </c>
      <c r="T1210" s="33" t="str">
        <f>PROPER(Inventory[[#This Row],[METAL]] &amp; " " &amp; Inventory[[#This Row],[Item Type]])</f>
        <v>9K Gold Ring</v>
      </c>
      <c r="U1210" s="33">
        <f>Inventory[[#This Row],[Quantity]]*Inventory[[#This Row],[Weight (g)]]</f>
        <v>0</v>
      </c>
      <c r="V1210" s="33">
        <f>Inventory[[#This Row],[Total Price GBP]]*Inventory[[#This Row],[Quantity]]</f>
        <v>0</v>
      </c>
      <c r="W1210" s="33">
        <f>Inventory[[#This Row],[Total Cost GBP]]/EURtoGBP</f>
        <v>0</v>
      </c>
      <c r="X1210" s="33">
        <f>Inventory[[#This Row],[Total Cost GBP]]/USDtoGBP</f>
        <v>0</v>
      </c>
      <c r="Y1210" s="33">
        <f>Inventory[[#This Row],[Total Cost GBP]]/CADtoGBP</f>
        <v>0</v>
      </c>
      <c r="Z1210" s="33">
        <f>Inventory[[#This Row],[Total Cost GBP]]*AUDtoGBP</f>
        <v>0</v>
      </c>
      <c r="AA1210" s="33"/>
      <c r="AB1210" s="33"/>
    </row>
    <row r="1211" spans="1:28" x14ac:dyDescent="0.25">
      <c r="A1211" t="s">
        <v>2747</v>
      </c>
      <c r="C1211" t="s">
        <v>113</v>
      </c>
      <c r="D1211" t="s">
        <v>3453</v>
      </c>
      <c r="E1211">
        <v>1.62</v>
      </c>
      <c r="F1211" t="s">
        <v>1229</v>
      </c>
      <c r="G1211" t="s">
        <v>3195</v>
      </c>
      <c r="H1211">
        <v>46.101160262500002</v>
      </c>
      <c r="I1211" t="str">
        <f>IF(Inventory[[#This Row],[METAL]] = "925 Silver",  "7113.11.00"," 7113.19.00")</f>
        <v xml:space="preserve"> 7113.19.00</v>
      </c>
      <c r="J1211" t="str">
        <f>IF(Inventory[[#This Row],[METAL]]= "925 Silver", "7113.11.10.00"," 7113.19.10.00")</f>
        <v xml:space="preserve"> 7113.19.10.00</v>
      </c>
      <c r="K1211" t="str">
        <f>IF(Inventory[[#This Row],[METAL]] = "925 Silver",  "7113.11.00"," 7113.19.00")</f>
        <v xml:space="preserve"> 7113.19.00</v>
      </c>
      <c r="L1211" s="106" t="str">
        <f>PROPER(Inventory[[#This Row],[METAL]] &amp; " " &amp; Inventory[[#This Row],[Item Type]])</f>
        <v>9K Gold Ring</v>
      </c>
      <c r="M1211" s="106" t="str">
        <f>IFERROR(VLOOKUP(Inventory[[#This Row],[Short Description]],Map!$G$12:$H$32,2,FALSE), IF(F1210 = "925 Silver", "7113.11.10.00", "7113.19.29.00"))</f>
        <v>7113.19.29.00</v>
      </c>
      <c r="N1211" s="106" t="str">
        <f>Inventory[[#This Row],[ASIN]] &amp; " " &amp; Inventory[[#This Row],[Short Description]]</f>
        <v xml:space="preserve"> Gold 9k 3.5mm comfort fit wedding band</v>
      </c>
      <c r="O1211" s="33">
        <f>Inventory[[#This Row],[Total Price GBP]]/ EURtoGBP</f>
        <v>52.330297188310546</v>
      </c>
      <c r="P1211" s="33">
        <f>Inventory[[#This Row],[Total Price GBP]]/USDtoGBP</f>
        <v>63.197031682026861</v>
      </c>
      <c r="Q1211" s="33">
        <f>Inventory[[#This Row],[Total Price GBP]]/ CADtoGBP</f>
        <v>80.895833464939301</v>
      </c>
      <c r="R1211" s="33">
        <f>Inventory[[#This Row],[Total Price GBP]]/AUDtoGBP</f>
        <v>82.802572495330125</v>
      </c>
      <c r="S1211" s="33">
        <f>IFERROR(VLOOKUP(Inventory[[#This Row],[Assigned Item SKU]],skuQuantity[#All],2,FALSE),0)</f>
        <v>0</v>
      </c>
      <c r="T1211" s="33" t="str">
        <f>PROPER(Inventory[[#This Row],[METAL]] &amp; " " &amp; Inventory[[#This Row],[Item Type]])</f>
        <v>9K Gold Ring</v>
      </c>
      <c r="U1211" s="33">
        <f>Inventory[[#This Row],[Quantity]]*Inventory[[#This Row],[Weight (g)]]</f>
        <v>0</v>
      </c>
      <c r="V1211" s="33">
        <f>Inventory[[#This Row],[Total Price GBP]]*Inventory[[#This Row],[Quantity]]</f>
        <v>0</v>
      </c>
      <c r="W1211" s="33">
        <f>Inventory[[#This Row],[Total Cost GBP]]/EURtoGBP</f>
        <v>0</v>
      </c>
      <c r="X1211" s="33">
        <f>Inventory[[#This Row],[Total Cost GBP]]/USDtoGBP</f>
        <v>0</v>
      </c>
      <c r="Y1211" s="33">
        <f>Inventory[[#This Row],[Total Cost GBP]]/CADtoGBP</f>
        <v>0</v>
      </c>
      <c r="Z1211" s="33">
        <f>Inventory[[#This Row],[Total Cost GBP]]*AUDtoGBP</f>
        <v>0</v>
      </c>
      <c r="AA1211" s="33"/>
      <c r="AB1211" s="33"/>
    </row>
    <row r="1212" spans="1:28" x14ac:dyDescent="0.25">
      <c r="A1212" t="s">
        <v>2748</v>
      </c>
      <c r="C1212" t="s">
        <v>113</v>
      </c>
      <c r="D1212" t="s">
        <v>3453</v>
      </c>
      <c r="E1212">
        <v>1.62</v>
      </c>
      <c r="F1212" t="s">
        <v>1229</v>
      </c>
      <c r="G1212" t="s">
        <v>3195</v>
      </c>
      <c r="H1212">
        <v>46.101160262500002</v>
      </c>
      <c r="I1212" t="str">
        <f>IF(Inventory[[#This Row],[METAL]] = "925 Silver",  "7113.11.00"," 7113.19.00")</f>
        <v xml:space="preserve"> 7113.19.00</v>
      </c>
      <c r="J1212" t="str">
        <f>IF(Inventory[[#This Row],[METAL]]= "925 Silver", "7113.11.10.00"," 7113.19.10.00")</f>
        <v xml:space="preserve"> 7113.19.10.00</v>
      </c>
      <c r="K1212" t="str">
        <f>IF(Inventory[[#This Row],[METAL]] = "925 Silver",  "7113.11.00"," 7113.19.00")</f>
        <v xml:space="preserve"> 7113.19.00</v>
      </c>
      <c r="L1212" s="106" t="str">
        <f>PROPER(Inventory[[#This Row],[METAL]] &amp; " " &amp; Inventory[[#This Row],[Item Type]])</f>
        <v>9K Gold Ring</v>
      </c>
      <c r="M1212" s="106" t="str">
        <f>IFERROR(VLOOKUP(Inventory[[#This Row],[Short Description]],Map!$G$12:$H$32,2,FALSE), IF(F1211 = "925 Silver", "7113.11.10.00", "7113.19.29.00"))</f>
        <v>7113.19.29.00</v>
      </c>
      <c r="N1212" s="106" t="str">
        <f>Inventory[[#This Row],[ASIN]] &amp; " " &amp; Inventory[[#This Row],[Short Description]]</f>
        <v xml:space="preserve"> Gold 9k 3.5mm comfort fit wedding band</v>
      </c>
      <c r="O1212" s="33">
        <f>Inventory[[#This Row],[Total Price GBP]]/ EURtoGBP</f>
        <v>52.330297188310546</v>
      </c>
      <c r="P1212" s="33">
        <f>Inventory[[#This Row],[Total Price GBP]]/USDtoGBP</f>
        <v>63.197031682026861</v>
      </c>
      <c r="Q1212" s="33">
        <f>Inventory[[#This Row],[Total Price GBP]]/ CADtoGBP</f>
        <v>80.895833464939301</v>
      </c>
      <c r="R1212" s="33">
        <f>Inventory[[#This Row],[Total Price GBP]]/AUDtoGBP</f>
        <v>82.802572495330125</v>
      </c>
      <c r="S1212" s="33">
        <f>IFERROR(VLOOKUP(Inventory[[#This Row],[Assigned Item SKU]],skuQuantity[#All],2,FALSE),0)</f>
        <v>0</v>
      </c>
      <c r="T1212" s="33" t="str">
        <f>PROPER(Inventory[[#This Row],[METAL]] &amp; " " &amp; Inventory[[#This Row],[Item Type]])</f>
        <v>9K Gold Ring</v>
      </c>
      <c r="U1212" s="33">
        <f>Inventory[[#This Row],[Quantity]]*Inventory[[#This Row],[Weight (g)]]</f>
        <v>0</v>
      </c>
      <c r="V1212" s="33">
        <f>Inventory[[#This Row],[Total Price GBP]]*Inventory[[#This Row],[Quantity]]</f>
        <v>0</v>
      </c>
      <c r="W1212" s="33">
        <f>Inventory[[#This Row],[Total Cost GBP]]/EURtoGBP</f>
        <v>0</v>
      </c>
      <c r="X1212" s="33">
        <f>Inventory[[#This Row],[Total Cost GBP]]/USDtoGBP</f>
        <v>0</v>
      </c>
      <c r="Y1212" s="33">
        <f>Inventory[[#This Row],[Total Cost GBP]]/CADtoGBP</f>
        <v>0</v>
      </c>
      <c r="Z1212" s="33">
        <f>Inventory[[#This Row],[Total Cost GBP]]*AUDtoGBP</f>
        <v>0</v>
      </c>
      <c r="AA1212" s="33"/>
      <c r="AB1212" s="33"/>
    </row>
    <row r="1213" spans="1:28" x14ac:dyDescent="0.25">
      <c r="A1213" t="s">
        <v>2749</v>
      </c>
      <c r="C1213" t="s">
        <v>113</v>
      </c>
      <c r="D1213" t="s">
        <v>3453</v>
      </c>
      <c r="E1213">
        <v>1.62</v>
      </c>
      <c r="F1213" t="s">
        <v>1229</v>
      </c>
      <c r="G1213" t="s">
        <v>3195</v>
      </c>
      <c r="H1213">
        <v>46.101160262500002</v>
      </c>
      <c r="I1213" t="str">
        <f>IF(Inventory[[#This Row],[METAL]] = "925 Silver",  "7113.11.00"," 7113.19.00")</f>
        <v xml:space="preserve"> 7113.19.00</v>
      </c>
      <c r="J1213" t="str">
        <f>IF(Inventory[[#This Row],[METAL]]= "925 Silver", "7113.11.10.00"," 7113.19.10.00")</f>
        <v xml:space="preserve"> 7113.19.10.00</v>
      </c>
      <c r="K1213" t="str">
        <f>IF(Inventory[[#This Row],[METAL]] = "925 Silver",  "7113.11.00"," 7113.19.00")</f>
        <v xml:space="preserve"> 7113.19.00</v>
      </c>
      <c r="L1213" s="106" t="str">
        <f>PROPER(Inventory[[#This Row],[METAL]] &amp; " " &amp; Inventory[[#This Row],[Item Type]])</f>
        <v>9K Gold Ring</v>
      </c>
      <c r="M1213" s="106" t="str">
        <f>IFERROR(VLOOKUP(Inventory[[#This Row],[Short Description]],Map!$G$12:$H$32,2,FALSE), IF(F1212 = "925 Silver", "7113.11.10.00", "7113.19.29.00"))</f>
        <v>7113.19.29.00</v>
      </c>
      <c r="N1213" s="106" t="str">
        <f>Inventory[[#This Row],[ASIN]] &amp; " " &amp; Inventory[[#This Row],[Short Description]]</f>
        <v xml:space="preserve"> Gold 9k 3.5mm comfort fit wedding band</v>
      </c>
      <c r="O1213" s="33">
        <f>Inventory[[#This Row],[Total Price GBP]]/ EURtoGBP</f>
        <v>52.330297188310546</v>
      </c>
      <c r="P1213" s="33">
        <f>Inventory[[#This Row],[Total Price GBP]]/USDtoGBP</f>
        <v>63.197031682026861</v>
      </c>
      <c r="Q1213" s="33">
        <f>Inventory[[#This Row],[Total Price GBP]]/ CADtoGBP</f>
        <v>80.895833464939301</v>
      </c>
      <c r="R1213" s="33">
        <f>Inventory[[#This Row],[Total Price GBP]]/AUDtoGBP</f>
        <v>82.802572495330125</v>
      </c>
      <c r="S1213" s="33">
        <f>IFERROR(VLOOKUP(Inventory[[#This Row],[Assigned Item SKU]],skuQuantity[#All],2,FALSE),0)</f>
        <v>0</v>
      </c>
      <c r="T1213" s="33" t="str">
        <f>PROPER(Inventory[[#This Row],[METAL]] &amp; " " &amp; Inventory[[#This Row],[Item Type]])</f>
        <v>9K Gold Ring</v>
      </c>
      <c r="U1213" s="33">
        <f>Inventory[[#This Row],[Quantity]]*Inventory[[#This Row],[Weight (g)]]</f>
        <v>0</v>
      </c>
      <c r="V1213" s="33">
        <f>Inventory[[#This Row],[Total Price GBP]]*Inventory[[#This Row],[Quantity]]</f>
        <v>0</v>
      </c>
      <c r="W1213" s="33">
        <f>Inventory[[#This Row],[Total Cost GBP]]/EURtoGBP</f>
        <v>0</v>
      </c>
      <c r="X1213" s="33">
        <f>Inventory[[#This Row],[Total Cost GBP]]/USDtoGBP</f>
        <v>0</v>
      </c>
      <c r="Y1213" s="33">
        <f>Inventory[[#This Row],[Total Cost GBP]]/CADtoGBP</f>
        <v>0</v>
      </c>
      <c r="Z1213" s="33">
        <f>Inventory[[#This Row],[Total Cost GBP]]*AUDtoGBP</f>
        <v>0</v>
      </c>
      <c r="AA1213" s="33"/>
      <c r="AB1213" s="33"/>
    </row>
    <row r="1214" spans="1:28" x14ac:dyDescent="0.25">
      <c r="A1214" t="s">
        <v>2750</v>
      </c>
      <c r="C1214" t="s">
        <v>113</v>
      </c>
      <c r="D1214" t="s">
        <v>3453</v>
      </c>
      <c r="E1214">
        <v>1.62</v>
      </c>
      <c r="F1214" t="s">
        <v>1229</v>
      </c>
      <c r="G1214" t="s">
        <v>3195</v>
      </c>
      <c r="H1214">
        <v>46.101160262500002</v>
      </c>
      <c r="I1214" t="str">
        <f>IF(Inventory[[#This Row],[METAL]] = "925 Silver",  "7113.11.00"," 7113.19.00")</f>
        <v xml:space="preserve"> 7113.19.00</v>
      </c>
      <c r="J1214" t="str">
        <f>IF(Inventory[[#This Row],[METAL]]= "925 Silver", "7113.11.10.00"," 7113.19.10.00")</f>
        <v xml:space="preserve"> 7113.19.10.00</v>
      </c>
      <c r="K1214" t="str">
        <f>IF(Inventory[[#This Row],[METAL]] = "925 Silver",  "7113.11.00"," 7113.19.00")</f>
        <v xml:space="preserve"> 7113.19.00</v>
      </c>
      <c r="L1214" s="106" t="str">
        <f>PROPER(Inventory[[#This Row],[METAL]] &amp; " " &amp; Inventory[[#This Row],[Item Type]])</f>
        <v>9K Gold Ring</v>
      </c>
      <c r="M1214" s="106" t="str">
        <f>IFERROR(VLOOKUP(Inventory[[#This Row],[Short Description]],Map!$G$12:$H$32,2,FALSE), IF(F1213 = "925 Silver", "7113.11.10.00", "7113.19.29.00"))</f>
        <v>7113.19.29.00</v>
      </c>
      <c r="N1214" s="106" t="str">
        <f>Inventory[[#This Row],[ASIN]] &amp; " " &amp; Inventory[[#This Row],[Short Description]]</f>
        <v xml:space="preserve"> Gold 9k 3.5mm comfort fit wedding band</v>
      </c>
      <c r="O1214" s="33">
        <f>Inventory[[#This Row],[Total Price GBP]]/ EURtoGBP</f>
        <v>52.330297188310546</v>
      </c>
      <c r="P1214" s="33">
        <f>Inventory[[#This Row],[Total Price GBP]]/USDtoGBP</f>
        <v>63.197031682026861</v>
      </c>
      <c r="Q1214" s="33">
        <f>Inventory[[#This Row],[Total Price GBP]]/ CADtoGBP</f>
        <v>80.895833464939301</v>
      </c>
      <c r="R1214" s="33">
        <f>Inventory[[#This Row],[Total Price GBP]]/AUDtoGBP</f>
        <v>82.802572495330125</v>
      </c>
      <c r="S1214" s="33">
        <f>IFERROR(VLOOKUP(Inventory[[#This Row],[Assigned Item SKU]],skuQuantity[#All],2,FALSE),0)</f>
        <v>0</v>
      </c>
      <c r="T1214" s="33" t="str">
        <f>PROPER(Inventory[[#This Row],[METAL]] &amp; " " &amp; Inventory[[#This Row],[Item Type]])</f>
        <v>9K Gold Ring</v>
      </c>
      <c r="U1214" s="33">
        <f>Inventory[[#This Row],[Quantity]]*Inventory[[#This Row],[Weight (g)]]</f>
        <v>0</v>
      </c>
      <c r="V1214" s="33">
        <f>Inventory[[#This Row],[Total Price GBP]]*Inventory[[#This Row],[Quantity]]</f>
        <v>0</v>
      </c>
      <c r="W1214" s="33">
        <f>Inventory[[#This Row],[Total Cost GBP]]/EURtoGBP</f>
        <v>0</v>
      </c>
      <c r="X1214" s="33">
        <f>Inventory[[#This Row],[Total Cost GBP]]/USDtoGBP</f>
        <v>0</v>
      </c>
      <c r="Y1214" s="33">
        <f>Inventory[[#This Row],[Total Cost GBP]]/CADtoGBP</f>
        <v>0</v>
      </c>
      <c r="Z1214" s="33">
        <f>Inventory[[#This Row],[Total Cost GBP]]*AUDtoGBP</f>
        <v>0</v>
      </c>
      <c r="AA1214" s="33"/>
      <c r="AB1214" s="33"/>
    </row>
    <row r="1215" spans="1:28" x14ac:dyDescent="0.25">
      <c r="A1215" t="s">
        <v>2751</v>
      </c>
      <c r="C1215" t="s">
        <v>113</v>
      </c>
      <c r="D1215" t="s">
        <v>3453</v>
      </c>
      <c r="E1215">
        <v>1.62</v>
      </c>
      <c r="F1215" t="s">
        <v>1229</v>
      </c>
      <c r="G1215" t="s">
        <v>3195</v>
      </c>
      <c r="H1215">
        <v>46.101160262500002</v>
      </c>
      <c r="I1215" t="str">
        <f>IF(Inventory[[#This Row],[METAL]] = "925 Silver",  "7113.11.00"," 7113.19.00")</f>
        <v xml:space="preserve"> 7113.19.00</v>
      </c>
      <c r="J1215" t="str">
        <f>IF(Inventory[[#This Row],[METAL]]= "925 Silver", "7113.11.10.00"," 7113.19.10.00")</f>
        <v xml:space="preserve"> 7113.19.10.00</v>
      </c>
      <c r="K1215" t="str">
        <f>IF(Inventory[[#This Row],[METAL]] = "925 Silver",  "7113.11.00"," 7113.19.00")</f>
        <v xml:space="preserve"> 7113.19.00</v>
      </c>
      <c r="L1215" s="106" t="str">
        <f>PROPER(Inventory[[#This Row],[METAL]] &amp; " " &amp; Inventory[[#This Row],[Item Type]])</f>
        <v>9K Gold Ring</v>
      </c>
      <c r="M1215" s="106" t="str">
        <f>IFERROR(VLOOKUP(Inventory[[#This Row],[Short Description]],Map!$G$12:$H$32,2,FALSE), IF(F1214 = "925 Silver", "7113.11.10.00", "7113.19.29.00"))</f>
        <v>7113.19.29.00</v>
      </c>
      <c r="N1215" s="106" t="str">
        <f>Inventory[[#This Row],[ASIN]] &amp; " " &amp; Inventory[[#This Row],[Short Description]]</f>
        <v xml:space="preserve"> Gold 9k 3.5mm comfort fit wedding band</v>
      </c>
      <c r="O1215" s="33">
        <f>Inventory[[#This Row],[Total Price GBP]]/ EURtoGBP</f>
        <v>52.330297188310546</v>
      </c>
      <c r="P1215" s="33">
        <f>Inventory[[#This Row],[Total Price GBP]]/USDtoGBP</f>
        <v>63.197031682026861</v>
      </c>
      <c r="Q1215" s="33">
        <f>Inventory[[#This Row],[Total Price GBP]]/ CADtoGBP</f>
        <v>80.895833464939301</v>
      </c>
      <c r="R1215" s="33">
        <f>Inventory[[#This Row],[Total Price GBP]]/AUDtoGBP</f>
        <v>82.802572495330125</v>
      </c>
      <c r="S1215" s="33">
        <f>IFERROR(VLOOKUP(Inventory[[#This Row],[Assigned Item SKU]],skuQuantity[#All],2,FALSE),0)</f>
        <v>0</v>
      </c>
      <c r="T1215" s="33" t="str">
        <f>PROPER(Inventory[[#This Row],[METAL]] &amp; " " &amp; Inventory[[#This Row],[Item Type]])</f>
        <v>9K Gold Ring</v>
      </c>
      <c r="U1215" s="33">
        <f>Inventory[[#This Row],[Quantity]]*Inventory[[#This Row],[Weight (g)]]</f>
        <v>0</v>
      </c>
      <c r="V1215" s="33">
        <f>Inventory[[#This Row],[Total Price GBP]]*Inventory[[#This Row],[Quantity]]</f>
        <v>0</v>
      </c>
      <c r="W1215" s="33">
        <f>Inventory[[#This Row],[Total Cost GBP]]/EURtoGBP</f>
        <v>0</v>
      </c>
      <c r="X1215" s="33">
        <f>Inventory[[#This Row],[Total Cost GBP]]/USDtoGBP</f>
        <v>0</v>
      </c>
      <c r="Y1215" s="33">
        <f>Inventory[[#This Row],[Total Cost GBP]]/CADtoGBP</f>
        <v>0</v>
      </c>
      <c r="Z1215" s="33">
        <f>Inventory[[#This Row],[Total Cost GBP]]*AUDtoGBP</f>
        <v>0</v>
      </c>
      <c r="AA1215" s="33"/>
      <c r="AB1215" s="33"/>
    </row>
    <row r="1216" spans="1:28" x14ac:dyDescent="0.25">
      <c r="A1216" t="s">
        <v>2752</v>
      </c>
      <c r="C1216" t="s">
        <v>113</v>
      </c>
      <c r="D1216" t="s">
        <v>3453</v>
      </c>
      <c r="E1216">
        <v>1.62</v>
      </c>
      <c r="F1216" t="s">
        <v>1229</v>
      </c>
      <c r="G1216" t="s">
        <v>3195</v>
      </c>
      <c r="H1216">
        <v>46.101160262500002</v>
      </c>
      <c r="I1216" t="str">
        <f>IF(Inventory[[#This Row],[METAL]] = "925 Silver",  "7113.11.00"," 7113.19.00")</f>
        <v xml:space="preserve"> 7113.19.00</v>
      </c>
      <c r="J1216" t="str">
        <f>IF(Inventory[[#This Row],[METAL]]= "925 Silver", "7113.11.10.00"," 7113.19.10.00")</f>
        <v xml:space="preserve"> 7113.19.10.00</v>
      </c>
      <c r="K1216" t="str">
        <f>IF(Inventory[[#This Row],[METAL]] = "925 Silver",  "7113.11.00"," 7113.19.00")</f>
        <v xml:space="preserve"> 7113.19.00</v>
      </c>
      <c r="L1216" s="106" t="str">
        <f>PROPER(Inventory[[#This Row],[METAL]] &amp; " " &amp; Inventory[[#This Row],[Item Type]])</f>
        <v>9K Gold Ring</v>
      </c>
      <c r="M1216" s="106" t="str">
        <f>IFERROR(VLOOKUP(Inventory[[#This Row],[Short Description]],Map!$G$12:$H$32,2,FALSE), IF(F1215 = "925 Silver", "7113.11.10.00", "7113.19.29.00"))</f>
        <v>7113.19.29.00</v>
      </c>
      <c r="N1216" s="106" t="str">
        <f>Inventory[[#This Row],[ASIN]] &amp; " " &amp; Inventory[[#This Row],[Short Description]]</f>
        <v xml:space="preserve"> Gold 9k 3.5mm comfort fit wedding band</v>
      </c>
      <c r="O1216" s="33">
        <f>Inventory[[#This Row],[Total Price GBP]]/ EURtoGBP</f>
        <v>52.330297188310546</v>
      </c>
      <c r="P1216" s="33">
        <f>Inventory[[#This Row],[Total Price GBP]]/USDtoGBP</f>
        <v>63.197031682026861</v>
      </c>
      <c r="Q1216" s="33">
        <f>Inventory[[#This Row],[Total Price GBP]]/ CADtoGBP</f>
        <v>80.895833464939301</v>
      </c>
      <c r="R1216" s="33">
        <f>Inventory[[#This Row],[Total Price GBP]]/AUDtoGBP</f>
        <v>82.802572495330125</v>
      </c>
      <c r="S1216" s="33">
        <f>IFERROR(VLOOKUP(Inventory[[#This Row],[Assigned Item SKU]],skuQuantity[#All],2,FALSE),0)</f>
        <v>0</v>
      </c>
      <c r="T1216" s="33" t="str">
        <f>PROPER(Inventory[[#This Row],[METAL]] &amp; " " &amp; Inventory[[#This Row],[Item Type]])</f>
        <v>9K Gold Ring</v>
      </c>
      <c r="U1216" s="33">
        <f>Inventory[[#This Row],[Quantity]]*Inventory[[#This Row],[Weight (g)]]</f>
        <v>0</v>
      </c>
      <c r="V1216" s="33">
        <f>Inventory[[#This Row],[Total Price GBP]]*Inventory[[#This Row],[Quantity]]</f>
        <v>0</v>
      </c>
      <c r="W1216" s="33">
        <f>Inventory[[#This Row],[Total Cost GBP]]/EURtoGBP</f>
        <v>0</v>
      </c>
      <c r="X1216" s="33">
        <f>Inventory[[#This Row],[Total Cost GBP]]/USDtoGBP</f>
        <v>0</v>
      </c>
      <c r="Y1216" s="33">
        <f>Inventory[[#This Row],[Total Cost GBP]]/CADtoGBP</f>
        <v>0</v>
      </c>
      <c r="Z1216" s="33">
        <f>Inventory[[#This Row],[Total Cost GBP]]*AUDtoGBP</f>
        <v>0</v>
      </c>
      <c r="AA1216" s="33"/>
      <c r="AB1216" s="33"/>
    </row>
    <row r="1217" spans="1:28" x14ac:dyDescent="0.25">
      <c r="A1217" t="s">
        <v>2753</v>
      </c>
      <c r="C1217" t="s">
        <v>113</v>
      </c>
      <c r="D1217" t="s">
        <v>3453</v>
      </c>
      <c r="E1217">
        <v>1.62</v>
      </c>
      <c r="F1217" t="s">
        <v>1229</v>
      </c>
      <c r="G1217" t="s">
        <v>3195</v>
      </c>
      <c r="H1217">
        <v>46.101160262500002</v>
      </c>
      <c r="I1217" t="str">
        <f>IF(Inventory[[#This Row],[METAL]] = "925 Silver",  "7113.11.00"," 7113.19.00")</f>
        <v xml:space="preserve"> 7113.19.00</v>
      </c>
      <c r="J1217" t="str">
        <f>IF(Inventory[[#This Row],[METAL]]= "925 Silver", "7113.11.10.00"," 7113.19.10.00")</f>
        <v xml:space="preserve"> 7113.19.10.00</v>
      </c>
      <c r="K1217" t="str">
        <f>IF(Inventory[[#This Row],[METAL]] = "925 Silver",  "7113.11.00"," 7113.19.00")</f>
        <v xml:space="preserve"> 7113.19.00</v>
      </c>
      <c r="L1217" s="106" t="str">
        <f>PROPER(Inventory[[#This Row],[METAL]] &amp; " " &amp; Inventory[[#This Row],[Item Type]])</f>
        <v>9K Gold Ring</v>
      </c>
      <c r="M1217" s="106" t="str">
        <f>IFERROR(VLOOKUP(Inventory[[#This Row],[Short Description]],Map!$G$12:$H$32,2,FALSE), IF(F1216 = "925 Silver", "7113.11.10.00", "7113.19.29.00"))</f>
        <v>7113.19.29.00</v>
      </c>
      <c r="N1217" s="106" t="str">
        <f>Inventory[[#This Row],[ASIN]] &amp; " " &amp; Inventory[[#This Row],[Short Description]]</f>
        <v xml:space="preserve"> Gold 9k 3.5mm comfort fit wedding band</v>
      </c>
      <c r="O1217" s="33">
        <f>Inventory[[#This Row],[Total Price GBP]]/ EURtoGBP</f>
        <v>52.330297188310546</v>
      </c>
      <c r="P1217" s="33">
        <f>Inventory[[#This Row],[Total Price GBP]]/USDtoGBP</f>
        <v>63.197031682026861</v>
      </c>
      <c r="Q1217" s="33">
        <f>Inventory[[#This Row],[Total Price GBP]]/ CADtoGBP</f>
        <v>80.895833464939301</v>
      </c>
      <c r="R1217" s="33">
        <f>Inventory[[#This Row],[Total Price GBP]]/AUDtoGBP</f>
        <v>82.802572495330125</v>
      </c>
      <c r="S1217" s="33">
        <f>IFERROR(VLOOKUP(Inventory[[#This Row],[Assigned Item SKU]],skuQuantity[#All],2,FALSE),0)</f>
        <v>0</v>
      </c>
      <c r="T1217" s="33" t="str">
        <f>PROPER(Inventory[[#This Row],[METAL]] &amp; " " &amp; Inventory[[#This Row],[Item Type]])</f>
        <v>9K Gold Ring</v>
      </c>
      <c r="U1217" s="33">
        <f>Inventory[[#This Row],[Quantity]]*Inventory[[#This Row],[Weight (g)]]</f>
        <v>0</v>
      </c>
      <c r="V1217" s="33">
        <f>Inventory[[#This Row],[Total Price GBP]]*Inventory[[#This Row],[Quantity]]</f>
        <v>0</v>
      </c>
      <c r="W1217" s="33">
        <f>Inventory[[#This Row],[Total Cost GBP]]/EURtoGBP</f>
        <v>0</v>
      </c>
      <c r="X1217" s="33">
        <f>Inventory[[#This Row],[Total Cost GBP]]/USDtoGBP</f>
        <v>0</v>
      </c>
      <c r="Y1217" s="33">
        <f>Inventory[[#This Row],[Total Cost GBP]]/CADtoGBP</f>
        <v>0</v>
      </c>
      <c r="Z1217" s="33">
        <f>Inventory[[#This Row],[Total Cost GBP]]*AUDtoGBP</f>
        <v>0</v>
      </c>
      <c r="AA1217" s="33"/>
      <c r="AB1217" s="33"/>
    </row>
    <row r="1218" spans="1:28" x14ac:dyDescent="0.25">
      <c r="A1218" t="s">
        <v>2754</v>
      </c>
      <c r="C1218" t="s">
        <v>113</v>
      </c>
      <c r="D1218" t="s">
        <v>3453</v>
      </c>
      <c r="E1218">
        <v>1.62</v>
      </c>
      <c r="F1218" t="s">
        <v>1229</v>
      </c>
      <c r="G1218" t="s">
        <v>3195</v>
      </c>
      <c r="H1218">
        <v>46.101160262500002</v>
      </c>
      <c r="I1218" t="str">
        <f>IF(Inventory[[#This Row],[METAL]] = "925 Silver",  "7113.11.00"," 7113.19.00")</f>
        <v xml:space="preserve"> 7113.19.00</v>
      </c>
      <c r="J1218" t="str">
        <f>IF(Inventory[[#This Row],[METAL]]= "925 Silver", "7113.11.10.00"," 7113.19.10.00")</f>
        <v xml:space="preserve"> 7113.19.10.00</v>
      </c>
      <c r="K1218" t="str">
        <f>IF(Inventory[[#This Row],[METAL]] = "925 Silver",  "7113.11.00"," 7113.19.00")</f>
        <v xml:space="preserve"> 7113.19.00</v>
      </c>
      <c r="L1218" s="106" t="str">
        <f>PROPER(Inventory[[#This Row],[METAL]] &amp; " " &amp; Inventory[[#This Row],[Item Type]])</f>
        <v>9K Gold Ring</v>
      </c>
      <c r="M1218" s="106" t="str">
        <f>IFERROR(VLOOKUP(Inventory[[#This Row],[Short Description]],Map!$G$12:$H$32,2,FALSE), IF(F1217 = "925 Silver", "7113.11.10.00", "7113.19.29.00"))</f>
        <v>7113.19.29.00</v>
      </c>
      <c r="N1218" s="106" t="str">
        <f>Inventory[[#This Row],[ASIN]] &amp; " " &amp; Inventory[[#This Row],[Short Description]]</f>
        <v xml:space="preserve"> Gold 9k 3.5mm comfort fit wedding band</v>
      </c>
      <c r="O1218" s="33">
        <f>Inventory[[#This Row],[Total Price GBP]]/ EURtoGBP</f>
        <v>52.330297188310546</v>
      </c>
      <c r="P1218" s="33">
        <f>Inventory[[#This Row],[Total Price GBP]]/USDtoGBP</f>
        <v>63.197031682026861</v>
      </c>
      <c r="Q1218" s="33">
        <f>Inventory[[#This Row],[Total Price GBP]]/ CADtoGBP</f>
        <v>80.895833464939301</v>
      </c>
      <c r="R1218" s="33">
        <f>Inventory[[#This Row],[Total Price GBP]]/AUDtoGBP</f>
        <v>82.802572495330125</v>
      </c>
      <c r="S1218" s="33">
        <f>IFERROR(VLOOKUP(Inventory[[#This Row],[Assigned Item SKU]],skuQuantity[#All],2,FALSE),0)</f>
        <v>0</v>
      </c>
      <c r="T1218" s="33" t="str">
        <f>PROPER(Inventory[[#This Row],[METAL]] &amp; " " &amp; Inventory[[#This Row],[Item Type]])</f>
        <v>9K Gold Ring</v>
      </c>
      <c r="U1218" s="33">
        <f>Inventory[[#This Row],[Quantity]]*Inventory[[#This Row],[Weight (g)]]</f>
        <v>0</v>
      </c>
      <c r="V1218" s="33">
        <f>Inventory[[#This Row],[Total Price GBP]]*Inventory[[#This Row],[Quantity]]</f>
        <v>0</v>
      </c>
      <c r="W1218" s="33">
        <f>Inventory[[#This Row],[Total Cost GBP]]/EURtoGBP</f>
        <v>0</v>
      </c>
      <c r="X1218" s="33">
        <f>Inventory[[#This Row],[Total Cost GBP]]/USDtoGBP</f>
        <v>0</v>
      </c>
      <c r="Y1218" s="33">
        <f>Inventory[[#This Row],[Total Cost GBP]]/CADtoGBP</f>
        <v>0</v>
      </c>
      <c r="Z1218" s="33">
        <f>Inventory[[#This Row],[Total Cost GBP]]*AUDtoGBP</f>
        <v>0</v>
      </c>
      <c r="AA1218" s="33"/>
      <c r="AB1218" s="33"/>
    </row>
    <row r="1219" spans="1:28" x14ac:dyDescent="0.25">
      <c r="A1219" t="s">
        <v>2755</v>
      </c>
      <c r="C1219" t="s">
        <v>113</v>
      </c>
      <c r="D1219" t="s">
        <v>3453</v>
      </c>
      <c r="E1219">
        <v>1.62</v>
      </c>
      <c r="F1219" t="s">
        <v>1229</v>
      </c>
      <c r="G1219" t="s">
        <v>3195</v>
      </c>
      <c r="H1219">
        <v>46.101160262500002</v>
      </c>
      <c r="I1219" t="str">
        <f>IF(Inventory[[#This Row],[METAL]] = "925 Silver",  "7113.11.00"," 7113.19.00")</f>
        <v xml:space="preserve"> 7113.19.00</v>
      </c>
      <c r="J1219" t="str">
        <f>IF(Inventory[[#This Row],[METAL]]= "925 Silver", "7113.11.10.00"," 7113.19.10.00")</f>
        <v xml:space="preserve"> 7113.19.10.00</v>
      </c>
      <c r="K1219" t="str">
        <f>IF(Inventory[[#This Row],[METAL]] = "925 Silver",  "7113.11.00"," 7113.19.00")</f>
        <v xml:space="preserve"> 7113.19.00</v>
      </c>
      <c r="L1219" s="106" t="str">
        <f>PROPER(Inventory[[#This Row],[METAL]] &amp; " " &amp; Inventory[[#This Row],[Item Type]])</f>
        <v>9K Gold Ring</v>
      </c>
      <c r="M1219" s="106" t="str">
        <f>IFERROR(VLOOKUP(Inventory[[#This Row],[Short Description]],Map!$G$12:$H$32,2,FALSE), IF(F1218 = "925 Silver", "7113.11.10.00", "7113.19.29.00"))</f>
        <v>7113.19.29.00</v>
      </c>
      <c r="N1219" s="106" t="str">
        <f>Inventory[[#This Row],[ASIN]] &amp; " " &amp; Inventory[[#This Row],[Short Description]]</f>
        <v xml:space="preserve"> Gold 9k 3.5mm comfort fit wedding band</v>
      </c>
      <c r="O1219" s="33">
        <f>Inventory[[#This Row],[Total Price GBP]]/ EURtoGBP</f>
        <v>52.330297188310546</v>
      </c>
      <c r="P1219" s="33">
        <f>Inventory[[#This Row],[Total Price GBP]]/USDtoGBP</f>
        <v>63.197031682026861</v>
      </c>
      <c r="Q1219" s="33">
        <f>Inventory[[#This Row],[Total Price GBP]]/ CADtoGBP</f>
        <v>80.895833464939301</v>
      </c>
      <c r="R1219" s="33">
        <f>Inventory[[#This Row],[Total Price GBP]]/AUDtoGBP</f>
        <v>82.802572495330125</v>
      </c>
      <c r="S1219" s="33">
        <f>IFERROR(VLOOKUP(Inventory[[#This Row],[Assigned Item SKU]],skuQuantity[#All],2,FALSE),0)</f>
        <v>0</v>
      </c>
      <c r="T1219" s="33" t="str">
        <f>PROPER(Inventory[[#This Row],[METAL]] &amp; " " &amp; Inventory[[#This Row],[Item Type]])</f>
        <v>9K Gold Ring</v>
      </c>
      <c r="U1219" s="33">
        <f>Inventory[[#This Row],[Quantity]]*Inventory[[#This Row],[Weight (g)]]</f>
        <v>0</v>
      </c>
      <c r="V1219" s="33">
        <f>Inventory[[#This Row],[Total Price GBP]]*Inventory[[#This Row],[Quantity]]</f>
        <v>0</v>
      </c>
      <c r="W1219" s="33">
        <f>Inventory[[#This Row],[Total Cost GBP]]/EURtoGBP</f>
        <v>0</v>
      </c>
      <c r="X1219" s="33">
        <f>Inventory[[#This Row],[Total Cost GBP]]/USDtoGBP</f>
        <v>0</v>
      </c>
      <c r="Y1219" s="33">
        <f>Inventory[[#This Row],[Total Cost GBP]]/CADtoGBP</f>
        <v>0</v>
      </c>
      <c r="Z1219" s="33">
        <f>Inventory[[#This Row],[Total Cost GBP]]*AUDtoGBP</f>
        <v>0</v>
      </c>
      <c r="AA1219" s="33"/>
      <c r="AB1219" s="33"/>
    </row>
    <row r="1220" spans="1:28" x14ac:dyDescent="0.25">
      <c r="A1220" t="s">
        <v>2756</v>
      </c>
      <c r="C1220" t="s">
        <v>113</v>
      </c>
      <c r="D1220" t="s">
        <v>3453</v>
      </c>
      <c r="E1220">
        <v>1.62</v>
      </c>
      <c r="F1220" t="s">
        <v>1229</v>
      </c>
      <c r="G1220" t="s">
        <v>3195</v>
      </c>
      <c r="H1220">
        <v>46.101160262500002</v>
      </c>
      <c r="I1220" t="str">
        <f>IF(Inventory[[#This Row],[METAL]] = "925 Silver",  "7113.11.00"," 7113.19.00")</f>
        <v xml:space="preserve"> 7113.19.00</v>
      </c>
      <c r="J1220" t="str">
        <f>IF(Inventory[[#This Row],[METAL]]= "925 Silver", "7113.11.10.00"," 7113.19.10.00")</f>
        <v xml:space="preserve"> 7113.19.10.00</v>
      </c>
      <c r="K1220" t="str">
        <f>IF(Inventory[[#This Row],[METAL]] = "925 Silver",  "7113.11.00"," 7113.19.00")</f>
        <v xml:space="preserve"> 7113.19.00</v>
      </c>
      <c r="L1220" s="106" t="str">
        <f>PROPER(Inventory[[#This Row],[METAL]] &amp; " " &amp; Inventory[[#This Row],[Item Type]])</f>
        <v>9K Gold Ring</v>
      </c>
      <c r="M1220" s="106" t="str">
        <f>IFERROR(VLOOKUP(Inventory[[#This Row],[Short Description]],Map!$G$12:$H$32,2,FALSE), IF(F1219 = "925 Silver", "7113.11.10.00", "7113.19.29.00"))</f>
        <v>7113.19.29.00</v>
      </c>
      <c r="N1220" s="106" t="str">
        <f>Inventory[[#This Row],[ASIN]] &amp; " " &amp; Inventory[[#This Row],[Short Description]]</f>
        <v xml:space="preserve"> Gold 9k 3.5mm comfort fit wedding band</v>
      </c>
      <c r="O1220" s="33">
        <f>Inventory[[#This Row],[Total Price GBP]]/ EURtoGBP</f>
        <v>52.330297188310546</v>
      </c>
      <c r="P1220" s="33">
        <f>Inventory[[#This Row],[Total Price GBP]]/USDtoGBP</f>
        <v>63.197031682026861</v>
      </c>
      <c r="Q1220" s="33">
        <f>Inventory[[#This Row],[Total Price GBP]]/ CADtoGBP</f>
        <v>80.895833464939301</v>
      </c>
      <c r="R1220" s="33">
        <f>Inventory[[#This Row],[Total Price GBP]]/AUDtoGBP</f>
        <v>82.802572495330125</v>
      </c>
      <c r="S1220" s="33">
        <f>IFERROR(VLOOKUP(Inventory[[#This Row],[Assigned Item SKU]],skuQuantity[#All],2,FALSE),0)</f>
        <v>0</v>
      </c>
      <c r="T1220" s="33" t="str">
        <f>PROPER(Inventory[[#This Row],[METAL]] &amp; " " &amp; Inventory[[#This Row],[Item Type]])</f>
        <v>9K Gold Ring</v>
      </c>
      <c r="U1220" s="33">
        <f>Inventory[[#This Row],[Quantity]]*Inventory[[#This Row],[Weight (g)]]</f>
        <v>0</v>
      </c>
      <c r="V1220" s="33">
        <f>Inventory[[#This Row],[Total Price GBP]]*Inventory[[#This Row],[Quantity]]</f>
        <v>0</v>
      </c>
      <c r="W1220" s="33">
        <f>Inventory[[#This Row],[Total Cost GBP]]/EURtoGBP</f>
        <v>0</v>
      </c>
      <c r="X1220" s="33">
        <f>Inventory[[#This Row],[Total Cost GBP]]/USDtoGBP</f>
        <v>0</v>
      </c>
      <c r="Y1220" s="33">
        <f>Inventory[[#This Row],[Total Cost GBP]]/CADtoGBP</f>
        <v>0</v>
      </c>
      <c r="Z1220" s="33">
        <f>Inventory[[#This Row],[Total Cost GBP]]*AUDtoGBP</f>
        <v>0</v>
      </c>
      <c r="AA1220" s="33"/>
      <c r="AB1220" s="33"/>
    </row>
    <row r="1221" spans="1:28" x14ac:dyDescent="0.25">
      <c r="A1221" t="s">
        <v>2757</v>
      </c>
      <c r="C1221" t="s">
        <v>113</v>
      </c>
      <c r="D1221" t="s">
        <v>3453</v>
      </c>
      <c r="E1221">
        <v>1.62</v>
      </c>
      <c r="F1221" t="s">
        <v>1229</v>
      </c>
      <c r="G1221" t="s">
        <v>3195</v>
      </c>
      <c r="H1221">
        <v>46.101160262500002</v>
      </c>
      <c r="I1221" t="str">
        <f>IF(Inventory[[#This Row],[METAL]] = "925 Silver",  "7113.11.00"," 7113.19.00")</f>
        <v xml:space="preserve"> 7113.19.00</v>
      </c>
      <c r="J1221" t="str">
        <f>IF(Inventory[[#This Row],[METAL]]= "925 Silver", "7113.11.10.00"," 7113.19.10.00")</f>
        <v xml:space="preserve"> 7113.19.10.00</v>
      </c>
      <c r="K1221" t="str">
        <f>IF(Inventory[[#This Row],[METAL]] = "925 Silver",  "7113.11.00"," 7113.19.00")</f>
        <v xml:space="preserve"> 7113.19.00</v>
      </c>
      <c r="L1221" s="106" t="str">
        <f>PROPER(Inventory[[#This Row],[METAL]] &amp; " " &amp; Inventory[[#This Row],[Item Type]])</f>
        <v>9K Gold Ring</v>
      </c>
      <c r="M1221" s="106" t="str">
        <f>IFERROR(VLOOKUP(Inventory[[#This Row],[Short Description]],Map!$G$12:$H$32,2,FALSE), IF(F1220 = "925 Silver", "7113.11.10.00", "7113.19.29.00"))</f>
        <v>7113.19.29.00</v>
      </c>
      <c r="N1221" s="106" t="str">
        <f>Inventory[[#This Row],[ASIN]] &amp; " " &amp; Inventory[[#This Row],[Short Description]]</f>
        <v xml:space="preserve"> Gold 9k 3.5mm comfort fit wedding band</v>
      </c>
      <c r="O1221" s="33">
        <f>Inventory[[#This Row],[Total Price GBP]]/ EURtoGBP</f>
        <v>52.330297188310546</v>
      </c>
      <c r="P1221" s="33">
        <f>Inventory[[#This Row],[Total Price GBP]]/USDtoGBP</f>
        <v>63.197031682026861</v>
      </c>
      <c r="Q1221" s="33">
        <f>Inventory[[#This Row],[Total Price GBP]]/ CADtoGBP</f>
        <v>80.895833464939301</v>
      </c>
      <c r="R1221" s="33">
        <f>Inventory[[#This Row],[Total Price GBP]]/AUDtoGBP</f>
        <v>82.802572495330125</v>
      </c>
      <c r="S1221" s="33">
        <f>IFERROR(VLOOKUP(Inventory[[#This Row],[Assigned Item SKU]],skuQuantity[#All],2,FALSE),0)</f>
        <v>0</v>
      </c>
      <c r="T1221" s="33" t="str">
        <f>PROPER(Inventory[[#This Row],[METAL]] &amp; " " &amp; Inventory[[#This Row],[Item Type]])</f>
        <v>9K Gold Ring</v>
      </c>
      <c r="U1221" s="33">
        <f>Inventory[[#This Row],[Quantity]]*Inventory[[#This Row],[Weight (g)]]</f>
        <v>0</v>
      </c>
      <c r="V1221" s="33">
        <f>Inventory[[#This Row],[Total Price GBP]]*Inventory[[#This Row],[Quantity]]</f>
        <v>0</v>
      </c>
      <c r="W1221" s="33">
        <f>Inventory[[#This Row],[Total Cost GBP]]/EURtoGBP</f>
        <v>0</v>
      </c>
      <c r="X1221" s="33">
        <f>Inventory[[#This Row],[Total Cost GBP]]/USDtoGBP</f>
        <v>0</v>
      </c>
      <c r="Y1221" s="33">
        <f>Inventory[[#This Row],[Total Cost GBP]]/CADtoGBP</f>
        <v>0</v>
      </c>
      <c r="Z1221" s="33">
        <f>Inventory[[#This Row],[Total Cost GBP]]*AUDtoGBP</f>
        <v>0</v>
      </c>
      <c r="AA1221" s="33"/>
      <c r="AB1221" s="33"/>
    </row>
    <row r="1222" spans="1:28" x14ac:dyDescent="0.25">
      <c r="A1222" t="s">
        <v>2758</v>
      </c>
      <c r="C1222" t="s">
        <v>113</v>
      </c>
      <c r="D1222" t="s">
        <v>3453</v>
      </c>
      <c r="E1222">
        <v>1.62</v>
      </c>
      <c r="F1222" t="s">
        <v>1229</v>
      </c>
      <c r="G1222" t="s">
        <v>3195</v>
      </c>
      <c r="H1222">
        <v>46.101160262500002</v>
      </c>
      <c r="I1222" t="str">
        <f>IF(Inventory[[#This Row],[METAL]] = "925 Silver",  "7113.11.00"," 7113.19.00")</f>
        <v xml:space="preserve"> 7113.19.00</v>
      </c>
      <c r="J1222" t="str">
        <f>IF(Inventory[[#This Row],[METAL]]= "925 Silver", "7113.11.10.00"," 7113.19.10.00")</f>
        <v xml:space="preserve"> 7113.19.10.00</v>
      </c>
      <c r="K1222" t="str">
        <f>IF(Inventory[[#This Row],[METAL]] = "925 Silver",  "7113.11.00"," 7113.19.00")</f>
        <v xml:space="preserve"> 7113.19.00</v>
      </c>
      <c r="L1222" s="106" t="str">
        <f>PROPER(Inventory[[#This Row],[METAL]] &amp; " " &amp; Inventory[[#This Row],[Item Type]])</f>
        <v>9K Gold Ring</v>
      </c>
      <c r="M1222" s="106" t="str">
        <f>IFERROR(VLOOKUP(Inventory[[#This Row],[Short Description]],Map!$G$12:$H$32,2,FALSE), IF(F1221 = "925 Silver", "7113.11.10.00", "7113.19.29.00"))</f>
        <v>7113.19.29.00</v>
      </c>
      <c r="N1222" s="106" t="str">
        <f>Inventory[[#This Row],[ASIN]] &amp; " " &amp; Inventory[[#This Row],[Short Description]]</f>
        <v xml:space="preserve"> Gold 9k 3.5mm comfort fit wedding band</v>
      </c>
      <c r="O1222" s="33">
        <f>Inventory[[#This Row],[Total Price GBP]]/ EURtoGBP</f>
        <v>52.330297188310546</v>
      </c>
      <c r="P1222" s="33">
        <f>Inventory[[#This Row],[Total Price GBP]]/USDtoGBP</f>
        <v>63.197031682026861</v>
      </c>
      <c r="Q1222" s="33">
        <f>Inventory[[#This Row],[Total Price GBP]]/ CADtoGBP</f>
        <v>80.895833464939301</v>
      </c>
      <c r="R1222" s="33">
        <f>Inventory[[#This Row],[Total Price GBP]]/AUDtoGBP</f>
        <v>82.802572495330125</v>
      </c>
      <c r="S1222" s="33">
        <f>IFERROR(VLOOKUP(Inventory[[#This Row],[Assigned Item SKU]],skuQuantity[#All],2,FALSE),0)</f>
        <v>0</v>
      </c>
      <c r="T1222" s="33" t="str">
        <f>PROPER(Inventory[[#This Row],[METAL]] &amp; " " &amp; Inventory[[#This Row],[Item Type]])</f>
        <v>9K Gold Ring</v>
      </c>
      <c r="U1222" s="33">
        <f>Inventory[[#This Row],[Quantity]]*Inventory[[#This Row],[Weight (g)]]</f>
        <v>0</v>
      </c>
      <c r="V1222" s="33">
        <f>Inventory[[#This Row],[Total Price GBP]]*Inventory[[#This Row],[Quantity]]</f>
        <v>0</v>
      </c>
      <c r="W1222" s="33">
        <f>Inventory[[#This Row],[Total Cost GBP]]/EURtoGBP</f>
        <v>0</v>
      </c>
      <c r="X1222" s="33">
        <f>Inventory[[#This Row],[Total Cost GBP]]/USDtoGBP</f>
        <v>0</v>
      </c>
      <c r="Y1222" s="33">
        <f>Inventory[[#This Row],[Total Cost GBP]]/CADtoGBP</f>
        <v>0</v>
      </c>
      <c r="Z1222" s="33">
        <f>Inventory[[#This Row],[Total Cost GBP]]*AUDtoGBP</f>
        <v>0</v>
      </c>
      <c r="AA1222" s="33"/>
      <c r="AB1222" s="33"/>
    </row>
    <row r="1223" spans="1:28" x14ac:dyDescent="0.25">
      <c r="A1223" t="s">
        <v>2759</v>
      </c>
      <c r="C1223" t="s">
        <v>113</v>
      </c>
      <c r="D1223" t="s">
        <v>3453</v>
      </c>
      <c r="E1223">
        <v>1.62</v>
      </c>
      <c r="F1223" t="s">
        <v>1229</v>
      </c>
      <c r="G1223" t="s">
        <v>3195</v>
      </c>
      <c r="H1223">
        <v>46.101160262500002</v>
      </c>
      <c r="I1223" t="str">
        <f>IF(Inventory[[#This Row],[METAL]] = "925 Silver",  "7113.11.00"," 7113.19.00")</f>
        <v xml:space="preserve"> 7113.19.00</v>
      </c>
      <c r="J1223" t="str">
        <f>IF(Inventory[[#This Row],[METAL]]= "925 Silver", "7113.11.10.00"," 7113.19.10.00")</f>
        <v xml:space="preserve"> 7113.19.10.00</v>
      </c>
      <c r="K1223" t="str">
        <f>IF(Inventory[[#This Row],[METAL]] = "925 Silver",  "7113.11.00"," 7113.19.00")</f>
        <v xml:space="preserve"> 7113.19.00</v>
      </c>
      <c r="L1223" s="106" t="str">
        <f>PROPER(Inventory[[#This Row],[METAL]] &amp; " " &amp; Inventory[[#This Row],[Item Type]])</f>
        <v>9K Gold Ring</v>
      </c>
      <c r="M1223" s="106" t="str">
        <f>IFERROR(VLOOKUP(Inventory[[#This Row],[Short Description]],Map!$G$12:$H$32,2,FALSE), IF(F1222 = "925 Silver", "7113.11.10.00", "7113.19.29.00"))</f>
        <v>7113.19.29.00</v>
      </c>
      <c r="N1223" s="106" t="str">
        <f>Inventory[[#This Row],[ASIN]] &amp; " " &amp; Inventory[[#This Row],[Short Description]]</f>
        <v xml:space="preserve"> Gold 9k 3.5mm comfort fit wedding band</v>
      </c>
      <c r="O1223" s="33">
        <f>Inventory[[#This Row],[Total Price GBP]]/ EURtoGBP</f>
        <v>52.330297188310546</v>
      </c>
      <c r="P1223" s="33">
        <f>Inventory[[#This Row],[Total Price GBP]]/USDtoGBP</f>
        <v>63.197031682026861</v>
      </c>
      <c r="Q1223" s="33">
        <f>Inventory[[#This Row],[Total Price GBP]]/ CADtoGBP</f>
        <v>80.895833464939301</v>
      </c>
      <c r="R1223" s="33">
        <f>Inventory[[#This Row],[Total Price GBP]]/AUDtoGBP</f>
        <v>82.802572495330125</v>
      </c>
      <c r="S1223" s="33">
        <f>IFERROR(VLOOKUP(Inventory[[#This Row],[Assigned Item SKU]],skuQuantity[#All],2,FALSE),0)</f>
        <v>0</v>
      </c>
      <c r="T1223" s="33" t="str">
        <f>PROPER(Inventory[[#This Row],[METAL]] &amp; " " &amp; Inventory[[#This Row],[Item Type]])</f>
        <v>9K Gold Ring</v>
      </c>
      <c r="U1223" s="33">
        <f>Inventory[[#This Row],[Quantity]]*Inventory[[#This Row],[Weight (g)]]</f>
        <v>0</v>
      </c>
      <c r="V1223" s="33">
        <f>Inventory[[#This Row],[Total Price GBP]]*Inventory[[#This Row],[Quantity]]</f>
        <v>0</v>
      </c>
      <c r="W1223" s="33">
        <f>Inventory[[#This Row],[Total Cost GBP]]/EURtoGBP</f>
        <v>0</v>
      </c>
      <c r="X1223" s="33">
        <f>Inventory[[#This Row],[Total Cost GBP]]/USDtoGBP</f>
        <v>0</v>
      </c>
      <c r="Y1223" s="33">
        <f>Inventory[[#This Row],[Total Cost GBP]]/CADtoGBP</f>
        <v>0</v>
      </c>
      <c r="Z1223" s="33">
        <f>Inventory[[#This Row],[Total Cost GBP]]*AUDtoGBP</f>
        <v>0</v>
      </c>
      <c r="AA1223" s="33"/>
      <c r="AB1223" s="33"/>
    </row>
    <row r="1224" spans="1:28" x14ac:dyDescent="0.25">
      <c r="A1224" t="s">
        <v>2760</v>
      </c>
      <c r="C1224" t="s">
        <v>113</v>
      </c>
      <c r="D1224" t="s">
        <v>3454</v>
      </c>
      <c r="E1224">
        <v>1.89</v>
      </c>
      <c r="F1224" t="s">
        <v>1229</v>
      </c>
      <c r="G1224" t="s">
        <v>3195</v>
      </c>
      <c r="H1224">
        <v>51.007034106250003</v>
      </c>
      <c r="I1224" t="str">
        <f>IF(Inventory[[#This Row],[METAL]] = "925 Silver",  "7113.11.00"," 7113.19.00")</f>
        <v xml:space="preserve"> 7113.19.00</v>
      </c>
      <c r="J1224" t="str">
        <f>IF(Inventory[[#This Row],[METAL]]= "925 Silver", "7113.11.10.00"," 7113.19.10.00")</f>
        <v xml:space="preserve"> 7113.19.10.00</v>
      </c>
      <c r="K1224" t="str">
        <f>IF(Inventory[[#This Row],[METAL]] = "925 Silver",  "7113.11.00"," 7113.19.00")</f>
        <v xml:space="preserve"> 7113.19.00</v>
      </c>
      <c r="L1224" s="106" t="str">
        <f>PROPER(Inventory[[#This Row],[METAL]] &amp; " " &amp; Inventory[[#This Row],[Item Type]])</f>
        <v>9K Gold Ring</v>
      </c>
      <c r="M1224" s="106" t="str">
        <f>IFERROR(VLOOKUP(Inventory[[#This Row],[Short Description]],Map!$G$12:$H$32,2,FALSE), IF(F1223 = "925 Silver", "7113.11.10.00", "7113.19.29.00"))</f>
        <v>7113.19.29.00</v>
      </c>
      <c r="N1224" s="106" t="str">
        <f>Inventory[[#This Row],[ASIN]] &amp; " " &amp; Inventory[[#This Row],[Short Description]]</f>
        <v xml:space="preserve"> Gold 9k 4mm comfort fit wedding band</v>
      </c>
      <c r="O1224" s="33">
        <f>Inventory[[#This Row],[Total Price GBP]]/ EURtoGBP</f>
        <v>57.899047188310547</v>
      </c>
      <c r="P1224" s="33">
        <f>Inventory[[#This Row],[Total Price GBP]]/USDtoGBP</f>
        <v>69.922169682158469</v>
      </c>
      <c r="Q1224" s="33">
        <f>Inventory[[#This Row],[Total Price GBP]]/ CADtoGBP</f>
        <v>89.50439670291972</v>
      </c>
      <c r="R1224" s="33">
        <f>Inventory[[#This Row],[Total Price GBP]]/AUDtoGBP</f>
        <v>91.614042147873405</v>
      </c>
      <c r="S1224" s="33">
        <f>IFERROR(VLOOKUP(Inventory[[#This Row],[Assigned Item SKU]],skuQuantity[#All],2,FALSE),0)</f>
        <v>0</v>
      </c>
      <c r="T1224" s="33" t="str">
        <f>PROPER(Inventory[[#This Row],[METAL]] &amp; " " &amp; Inventory[[#This Row],[Item Type]])</f>
        <v>9K Gold Ring</v>
      </c>
      <c r="U1224" s="33">
        <f>Inventory[[#This Row],[Quantity]]*Inventory[[#This Row],[Weight (g)]]</f>
        <v>0</v>
      </c>
      <c r="V1224" s="33">
        <f>Inventory[[#This Row],[Total Price GBP]]*Inventory[[#This Row],[Quantity]]</f>
        <v>0</v>
      </c>
      <c r="W1224" s="33">
        <f>Inventory[[#This Row],[Total Cost GBP]]/EURtoGBP</f>
        <v>0</v>
      </c>
      <c r="X1224" s="33">
        <f>Inventory[[#This Row],[Total Cost GBP]]/USDtoGBP</f>
        <v>0</v>
      </c>
      <c r="Y1224" s="33">
        <f>Inventory[[#This Row],[Total Cost GBP]]/CADtoGBP</f>
        <v>0</v>
      </c>
      <c r="Z1224" s="33">
        <f>Inventory[[#This Row],[Total Cost GBP]]*AUDtoGBP</f>
        <v>0</v>
      </c>
      <c r="AA1224" s="33"/>
      <c r="AB1224" s="33"/>
    </row>
    <row r="1225" spans="1:28" x14ac:dyDescent="0.25">
      <c r="A1225" t="s">
        <v>2761</v>
      </c>
      <c r="C1225" t="s">
        <v>113</v>
      </c>
      <c r="D1225" t="s">
        <v>3454</v>
      </c>
      <c r="E1225">
        <v>1.89</v>
      </c>
      <c r="F1225" t="s">
        <v>1229</v>
      </c>
      <c r="G1225" t="s">
        <v>3195</v>
      </c>
      <c r="H1225">
        <v>51.007034106250003</v>
      </c>
      <c r="I1225" t="str">
        <f>IF(Inventory[[#This Row],[METAL]] = "925 Silver",  "7113.11.00"," 7113.19.00")</f>
        <v xml:space="preserve"> 7113.19.00</v>
      </c>
      <c r="J1225" t="str">
        <f>IF(Inventory[[#This Row],[METAL]]= "925 Silver", "7113.11.10.00"," 7113.19.10.00")</f>
        <v xml:space="preserve"> 7113.19.10.00</v>
      </c>
      <c r="K1225" t="str">
        <f>IF(Inventory[[#This Row],[METAL]] = "925 Silver",  "7113.11.00"," 7113.19.00")</f>
        <v xml:space="preserve"> 7113.19.00</v>
      </c>
      <c r="L1225" s="106" t="str">
        <f>PROPER(Inventory[[#This Row],[METAL]] &amp; " " &amp; Inventory[[#This Row],[Item Type]])</f>
        <v>9K Gold Ring</v>
      </c>
      <c r="M1225" s="106" t="str">
        <f>IFERROR(VLOOKUP(Inventory[[#This Row],[Short Description]],Map!$G$12:$H$32,2,FALSE), IF(F1224 = "925 Silver", "7113.11.10.00", "7113.19.29.00"))</f>
        <v>7113.19.29.00</v>
      </c>
      <c r="N1225" s="106" t="str">
        <f>Inventory[[#This Row],[ASIN]] &amp; " " &amp; Inventory[[#This Row],[Short Description]]</f>
        <v xml:space="preserve"> Gold 9k 4mm comfort fit wedding band</v>
      </c>
      <c r="O1225" s="33">
        <f>Inventory[[#This Row],[Total Price GBP]]/ EURtoGBP</f>
        <v>57.899047188310547</v>
      </c>
      <c r="P1225" s="33">
        <f>Inventory[[#This Row],[Total Price GBP]]/USDtoGBP</f>
        <v>69.922169682158469</v>
      </c>
      <c r="Q1225" s="33">
        <f>Inventory[[#This Row],[Total Price GBP]]/ CADtoGBP</f>
        <v>89.50439670291972</v>
      </c>
      <c r="R1225" s="33">
        <f>Inventory[[#This Row],[Total Price GBP]]/AUDtoGBP</f>
        <v>91.614042147873405</v>
      </c>
      <c r="S1225" s="33">
        <f>IFERROR(VLOOKUP(Inventory[[#This Row],[Assigned Item SKU]],skuQuantity[#All],2,FALSE),0)</f>
        <v>0</v>
      </c>
      <c r="T1225" s="33" t="str">
        <f>PROPER(Inventory[[#This Row],[METAL]] &amp; " " &amp; Inventory[[#This Row],[Item Type]])</f>
        <v>9K Gold Ring</v>
      </c>
      <c r="U1225" s="33">
        <f>Inventory[[#This Row],[Quantity]]*Inventory[[#This Row],[Weight (g)]]</f>
        <v>0</v>
      </c>
      <c r="V1225" s="33">
        <f>Inventory[[#This Row],[Total Price GBP]]*Inventory[[#This Row],[Quantity]]</f>
        <v>0</v>
      </c>
      <c r="W1225" s="33">
        <f>Inventory[[#This Row],[Total Cost GBP]]/EURtoGBP</f>
        <v>0</v>
      </c>
      <c r="X1225" s="33">
        <f>Inventory[[#This Row],[Total Cost GBP]]/USDtoGBP</f>
        <v>0</v>
      </c>
      <c r="Y1225" s="33">
        <f>Inventory[[#This Row],[Total Cost GBP]]/CADtoGBP</f>
        <v>0</v>
      </c>
      <c r="Z1225" s="33">
        <f>Inventory[[#This Row],[Total Cost GBP]]*AUDtoGBP</f>
        <v>0</v>
      </c>
      <c r="AA1225" s="33"/>
      <c r="AB1225" s="33"/>
    </row>
    <row r="1226" spans="1:28" x14ac:dyDescent="0.25">
      <c r="A1226" t="s">
        <v>2762</v>
      </c>
      <c r="C1226" t="s">
        <v>113</v>
      </c>
      <c r="D1226" t="s">
        <v>3454</v>
      </c>
      <c r="E1226">
        <v>1.89</v>
      </c>
      <c r="F1226" t="s">
        <v>1229</v>
      </c>
      <c r="G1226" t="s">
        <v>3195</v>
      </c>
      <c r="H1226">
        <v>51.007034106250003</v>
      </c>
      <c r="I1226" t="str">
        <f>IF(Inventory[[#This Row],[METAL]] = "925 Silver",  "7113.11.00"," 7113.19.00")</f>
        <v xml:space="preserve"> 7113.19.00</v>
      </c>
      <c r="J1226" t="str">
        <f>IF(Inventory[[#This Row],[METAL]]= "925 Silver", "7113.11.10.00"," 7113.19.10.00")</f>
        <v xml:space="preserve"> 7113.19.10.00</v>
      </c>
      <c r="K1226" t="str">
        <f>IF(Inventory[[#This Row],[METAL]] = "925 Silver",  "7113.11.00"," 7113.19.00")</f>
        <v xml:space="preserve"> 7113.19.00</v>
      </c>
      <c r="L1226" s="106" t="str">
        <f>PROPER(Inventory[[#This Row],[METAL]] &amp; " " &amp; Inventory[[#This Row],[Item Type]])</f>
        <v>9K Gold Ring</v>
      </c>
      <c r="M1226" s="106" t="str">
        <f>IFERROR(VLOOKUP(Inventory[[#This Row],[Short Description]],Map!$G$12:$H$32,2,FALSE), IF(F1225 = "925 Silver", "7113.11.10.00", "7113.19.29.00"))</f>
        <v>7113.19.29.00</v>
      </c>
      <c r="N1226" s="106" t="str">
        <f>Inventory[[#This Row],[ASIN]] &amp; " " &amp; Inventory[[#This Row],[Short Description]]</f>
        <v xml:space="preserve"> Gold 9k 4mm comfort fit wedding band</v>
      </c>
      <c r="O1226" s="33">
        <f>Inventory[[#This Row],[Total Price GBP]]/ EURtoGBP</f>
        <v>57.899047188310547</v>
      </c>
      <c r="P1226" s="33">
        <f>Inventory[[#This Row],[Total Price GBP]]/USDtoGBP</f>
        <v>69.922169682158469</v>
      </c>
      <c r="Q1226" s="33">
        <f>Inventory[[#This Row],[Total Price GBP]]/ CADtoGBP</f>
        <v>89.50439670291972</v>
      </c>
      <c r="R1226" s="33">
        <f>Inventory[[#This Row],[Total Price GBP]]/AUDtoGBP</f>
        <v>91.614042147873405</v>
      </c>
      <c r="S1226" s="33">
        <f>IFERROR(VLOOKUP(Inventory[[#This Row],[Assigned Item SKU]],skuQuantity[#All],2,FALSE),0)</f>
        <v>0</v>
      </c>
      <c r="T1226" s="33" t="str">
        <f>PROPER(Inventory[[#This Row],[METAL]] &amp; " " &amp; Inventory[[#This Row],[Item Type]])</f>
        <v>9K Gold Ring</v>
      </c>
      <c r="U1226" s="33">
        <f>Inventory[[#This Row],[Quantity]]*Inventory[[#This Row],[Weight (g)]]</f>
        <v>0</v>
      </c>
      <c r="V1226" s="33">
        <f>Inventory[[#This Row],[Total Price GBP]]*Inventory[[#This Row],[Quantity]]</f>
        <v>0</v>
      </c>
      <c r="W1226" s="33">
        <f>Inventory[[#This Row],[Total Cost GBP]]/EURtoGBP</f>
        <v>0</v>
      </c>
      <c r="X1226" s="33">
        <f>Inventory[[#This Row],[Total Cost GBP]]/USDtoGBP</f>
        <v>0</v>
      </c>
      <c r="Y1226" s="33">
        <f>Inventory[[#This Row],[Total Cost GBP]]/CADtoGBP</f>
        <v>0</v>
      </c>
      <c r="Z1226" s="33">
        <f>Inventory[[#This Row],[Total Cost GBP]]*AUDtoGBP</f>
        <v>0</v>
      </c>
      <c r="AA1226" s="33"/>
      <c r="AB1226" s="33"/>
    </row>
    <row r="1227" spans="1:28" x14ac:dyDescent="0.25">
      <c r="A1227" t="s">
        <v>2763</v>
      </c>
      <c r="C1227" t="s">
        <v>113</v>
      </c>
      <c r="D1227" t="s">
        <v>3454</v>
      </c>
      <c r="E1227">
        <v>1.89</v>
      </c>
      <c r="F1227" t="s">
        <v>1229</v>
      </c>
      <c r="G1227" t="s">
        <v>3195</v>
      </c>
      <c r="H1227">
        <v>51.007034106250003</v>
      </c>
      <c r="I1227" t="str">
        <f>IF(Inventory[[#This Row],[METAL]] = "925 Silver",  "7113.11.00"," 7113.19.00")</f>
        <v xml:space="preserve"> 7113.19.00</v>
      </c>
      <c r="J1227" t="str">
        <f>IF(Inventory[[#This Row],[METAL]]= "925 Silver", "7113.11.10.00"," 7113.19.10.00")</f>
        <v xml:space="preserve"> 7113.19.10.00</v>
      </c>
      <c r="K1227" t="str">
        <f>IF(Inventory[[#This Row],[METAL]] = "925 Silver",  "7113.11.00"," 7113.19.00")</f>
        <v xml:space="preserve"> 7113.19.00</v>
      </c>
      <c r="L1227" s="106" t="str">
        <f>PROPER(Inventory[[#This Row],[METAL]] &amp; " " &amp; Inventory[[#This Row],[Item Type]])</f>
        <v>9K Gold Ring</v>
      </c>
      <c r="M1227" s="106" t="str">
        <f>IFERROR(VLOOKUP(Inventory[[#This Row],[Short Description]],Map!$G$12:$H$32,2,FALSE), IF(F1226 = "925 Silver", "7113.11.10.00", "7113.19.29.00"))</f>
        <v>7113.19.29.00</v>
      </c>
      <c r="N1227" s="106" t="str">
        <f>Inventory[[#This Row],[ASIN]] &amp; " " &amp; Inventory[[#This Row],[Short Description]]</f>
        <v xml:space="preserve"> Gold 9k 4mm comfort fit wedding band</v>
      </c>
      <c r="O1227" s="33">
        <f>Inventory[[#This Row],[Total Price GBP]]/ EURtoGBP</f>
        <v>57.899047188310547</v>
      </c>
      <c r="P1227" s="33">
        <f>Inventory[[#This Row],[Total Price GBP]]/USDtoGBP</f>
        <v>69.922169682158469</v>
      </c>
      <c r="Q1227" s="33">
        <f>Inventory[[#This Row],[Total Price GBP]]/ CADtoGBP</f>
        <v>89.50439670291972</v>
      </c>
      <c r="R1227" s="33">
        <f>Inventory[[#This Row],[Total Price GBP]]/AUDtoGBP</f>
        <v>91.614042147873405</v>
      </c>
      <c r="S1227" s="33">
        <f>IFERROR(VLOOKUP(Inventory[[#This Row],[Assigned Item SKU]],skuQuantity[#All],2,FALSE),0)</f>
        <v>0</v>
      </c>
      <c r="T1227" s="33" t="str">
        <f>PROPER(Inventory[[#This Row],[METAL]] &amp; " " &amp; Inventory[[#This Row],[Item Type]])</f>
        <v>9K Gold Ring</v>
      </c>
      <c r="U1227" s="33">
        <f>Inventory[[#This Row],[Quantity]]*Inventory[[#This Row],[Weight (g)]]</f>
        <v>0</v>
      </c>
      <c r="V1227" s="33">
        <f>Inventory[[#This Row],[Total Price GBP]]*Inventory[[#This Row],[Quantity]]</f>
        <v>0</v>
      </c>
      <c r="W1227" s="33">
        <f>Inventory[[#This Row],[Total Cost GBP]]/EURtoGBP</f>
        <v>0</v>
      </c>
      <c r="X1227" s="33">
        <f>Inventory[[#This Row],[Total Cost GBP]]/USDtoGBP</f>
        <v>0</v>
      </c>
      <c r="Y1227" s="33">
        <f>Inventory[[#This Row],[Total Cost GBP]]/CADtoGBP</f>
        <v>0</v>
      </c>
      <c r="Z1227" s="33">
        <f>Inventory[[#This Row],[Total Cost GBP]]*AUDtoGBP</f>
        <v>0</v>
      </c>
      <c r="AA1227" s="33"/>
      <c r="AB1227" s="33"/>
    </row>
    <row r="1228" spans="1:28" x14ac:dyDescent="0.25">
      <c r="A1228" t="s">
        <v>2764</v>
      </c>
      <c r="C1228" t="s">
        <v>113</v>
      </c>
      <c r="D1228" t="s">
        <v>3454</v>
      </c>
      <c r="E1228">
        <v>1.89</v>
      </c>
      <c r="F1228" t="s">
        <v>1229</v>
      </c>
      <c r="G1228" t="s">
        <v>3195</v>
      </c>
      <c r="H1228">
        <v>51.007034106250003</v>
      </c>
      <c r="I1228" t="str">
        <f>IF(Inventory[[#This Row],[METAL]] = "925 Silver",  "7113.11.00"," 7113.19.00")</f>
        <v xml:space="preserve"> 7113.19.00</v>
      </c>
      <c r="J1228" t="str">
        <f>IF(Inventory[[#This Row],[METAL]]= "925 Silver", "7113.11.10.00"," 7113.19.10.00")</f>
        <v xml:space="preserve"> 7113.19.10.00</v>
      </c>
      <c r="K1228" t="str">
        <f>IF(Inventory[[#This Row],[METAL]] = "925 Silver",  "7113.11.00"," 7113.19.00")</f>
        <v xml:space="preserve"> 7113.19.00</v>
      </c>
      <c r="L1228" s="106" t="str">
        <f>PROPER(Inventory[[#This Row],[METAL]] &amp; " " &amp; Inventory[[#This Row],[Item Type]])</f>
        <v>9K Gold Ring</v>
      </c>
      <c r="M1228" s="106" t="str">
        <f>IFERROR(VLOOKUP(Inventory[[#This Row],[Short Description]],Map!$G$12:$H$32,2,FALSE), IF(F1227 = "925 Silver", "7113.11.10.00", "7113.19.29.00"))</f>
        <v>7113.19.29.00</v>
      </c>
      <c r="N1228" s="106" t="str">
        <f>Inventory[[#This Row],[ASIN]] &amp; " " &amp; Inventory[[#This Row],[Short Description]]</f>
        <v xml:space="preserve"> Gold 9k 4mm comfort fit wedding band</v>
      </c>
      <c r="O1228" s="33">
        <f>Inventory[[#This Row],[Total Price GBP]]/ EURtoGBP</f>
        <v>57.899047188310547</v>
      </c>
      <c r="P1228" s="33">
        <f>Inventory[[#This Row],[Total Price GBP]]/USDtoGBP</f>
        <v>69.922169682158469</v>
      </c>
      <c r="Q1228" s="33">
        <f>Inventory[[#This Row],[Total Price GBP]]/ CADtoGBP</f>
        <v>89.50439670291972</v>
      </c>
      <c r="R1228" s="33">
        <f>Inventory[[#This Row],[Total Price GBP]]/AUDtoGBP</f>
        <v>91.614042147873405</v>
      </c>
      <c r="S1228" s="33">
        <f>IFERROR(VLOOKUP(Inventory[[#This Row],[Assigned Item SKU]],skuQuantity[#All],2,FALSE),0)</f>
        <v>0</v>
      </c>
      <c r="T1228" s="33" t="str">
        <f>PROPER(Inventory[[#This Row],[METAL]] &amp; " " &amp; Inventory[[#This Row],[Item Type]])</f>
        <v>9K Gold Ring</v>
      </c>
      <c r="U1228" s="33">
        <f>Inventory[[#This Row],[Quantity]]*Inventory[[#This Row],[Weight (g)]]</f>
        <v>0</v>
      </c>
      <c r="V1228" s="33">
        <f>Inventory[[#This Row],[Total Price GBP]]*Inventory[[#This Row],[Quantity]]</f>
        <v>0</v>
      </c>
      <c r="W1228" s="33">
        <f>Inventory[[#This Row],[Total Cost GBP]]/EURtoGBP</f>
        <v>0</v>
      </c>
      <c r="X1228" s="33">
        <f>Inventory[[#This Row],[Total Cost GBP]]/USDtoGBP</f>
        <v>0</v>
      </c>
      <c r="Y1228" s="33">
        <f>Inventory[[#This Row],[Total Cost GBP]]/CADtoGBP</f>
        <v>0</v>
      </c>
      <c r="Z1228" s="33">
        <f>Inventory[[#This Row],[Total Cost GBP]]*AUDtoGBP</f>
        <v>0</v>
      </c>
      <c r="AA1228" s="33"/>
      <c r="AB1228" s="33"/>
    </row>
    <row r="1229" spans="1:28" x14ac:dyDescent="0.25">
      <c r="A1229" t="s">
        <v>2765</v>
      </c>
      <c r="C1229" t="s">
        <v>113</v>
      </c>
      <c r="D1229" t="s">
        <v>3454</v>
      </c>
      <c r="E1229">
        <v>1.89</v>
      </c>
      <c r="F1229" t="s">
        <v>1229</v>
      </c>
      <c r="G1229" t="s">
        <v>3195</v>
      </c>
      <c r="H1229">
        <v>51.007034106250003</v>
      </c>
      <c r="I1229" t="str">
        <f>IF(Inventory[[#This Row],[METAL]] = "925 Silver",  "7113.11.00"," 7113.19.00")</f>
        <v xml:space="preserve"> 7113.19.00</v>
      </c>
      <c r="J1229" t="str">
        <f>IF(Inventory[[#This Row],[METAL]]= "925 Silver", "7113.11.10.00"," 7113.19.10.00")</f>
        <v xml:space="preserve"> 7113.19.10.00</v>
      </c>
      <c r="K1229" t="str">
        <f>IF(Inventory[[#This Row],[METAL]] = "925 Silver",  "7113.11.00"," 7113.19.00")</f>
        <v xml:space="preserve"> 7113.19.00</v>
      </c>
      <c r="L1229" s="106" t="str">
        <f>PROPER(Inventory[[#This Row],[METAL]] &amp; " " &amp; Inventory[[#This Row],[Item Type]])</f>
        <v>9K Gold Ring</v>
      </c>
      <c r="M1229" s="106" t="str">
        <f>IFERROR(VLOOKUP(Inventory[[#This Row],[Short Description]],Map!$G$12:$H$32,2,FALSE), IF(F1228 = "925 Silver", "7113.11.10.00", "7113.19.29.00"))</f>
        <v>7113.19.29.00</v>
      </c>
      <c r="N1229" s="106" t="str">
        <f>Inventory[[#This Row],[ASIN]] &amp; " " &amp; Inventory[[#This Row],[Short Description]]</f>
        <v xml:space="preserve"> Gold 9k 4mm comfort fit wedding band</v>
      </c>
      <c r="O1229" s="33">
        <f>Inventory[[#This Row],[Total Price GBP]]/ EURtoGBP</f>
        <v>57.899047188310547</v>
      </c>
      <c r="P1229" s="33">
        <f>Inventory[[#This Row],[Total Price GBP]]/USDtoGBP</f>
        <v>69.922169682158469</v>
      </c>
      <c r="Q1229" s="33">
        <f>Inventory[[#This Row],[Total Price GBP]]/ CADtoGBP</f>
        <v>89.50439670291972</v>
      </c>
      <c r="R1229" s="33">
        <f>Inventory[[#This Row],[Total Price GBP]]/AUDtoGBP</f>
        <v>91.614042147873405</v>
      </c>
      <c r="S1229" s="33">
        <f>IFERROR(VLOOKUP(Inventory[[#This Row],[Assigned Item SKU]],skuQuantity[#All],2,FALSE),0)</f>
        <v>0</v>
      </c>
      <c r="T1229" s="33" t="str">
        <f>PROPER(Inventory[[#This Row],[METAL]] &amp; " " &amp; Inventory[[#This Row],[Item Type]])</f>
        <v>9K Gold Ring</v>
      </c>
      <c r="U1229" s="33">
        <f>Inventory[[#This Row],[Quantity]]*Inventory[[#This Row],[Weight (g)]]</f>
        <v>0</v>
      </c>
      <c r="V1229" s="33">
        <f>Inventory[[#This Row],[Total Price GBP]]*Inventory[[#This Row],[Quantity]]</f>
        <v>0</v>
      </c>
      <c r="W1229" s="33">
        <f>Inventory[[#This Row],[Total Cost GBP]]/EURtoGBP</f>
        <v>0</v>
      </c>
      <c r="X1229" s="33">
        <f>Inventory[[#This Row],[Total Cost GBP]]/USDtoGBP</f>
        <v>0</v>
      </c>
      <c r="Y1229" s="33">
        <f>Inventory[[#This Row],[Total Cost GBP]]/CADtoGBP</f>
        <v>0</v>
      </c>
      <c r="Z1229" s="33">
        <f>Inventory[[#This Row],[Total Cost GBP]]*AUDtoGBP</f>
        <v>0</v>
      </c>
      <c r="AA1229" s="33"/>
      <c r="AB1229" s="33"/>
    </row>
    <row r="1230" spans="1:28" x14ac:dyDescent="0.25">
      <c r="A1230" t="s">
        <v>2766</v>
      </c>
      <c r="C1230" t="s">
        <v>113</v>
      </c>
      <c r="D1230" t="s">
        <v>3454</v>
      </c>
      <c r="E1230">
        <v>1.89</v>
      </c>
      <c r="F1230" t="s">
        <v>1229</v>
      </c>
      <c r="G1230" t="s">
        <v>3195</v>
      </c>
      <c r="H1230">
        <v>51.007034106250003</v>
      </c>
      <c r="I1230" t="str">
        <f>IF(Inventory[[#This Row],[METAL]] = "925 Silver",  "7113.11.00"," 7113.19.00")</f>
        <v xml:space="preserve"> 7113.19.00</v>
      </c>
      <c r="J1230" t="str">
        <f>IF(Inventory[[#This Row],[METAL]]= "925 Silver", "7113.11.10.00"," 7113.19.10.00")</f>
        <v xml:space="preserve"> 7113.19.10.00</v>
      </c>
      <c r="K1230" t="str">
        <f>IF(Inventory[[#This Row],[METAL]] = "925 Silver",  "7113.11.00"," 7113.19.00")</f>
        <v xml:space="preserve"> 7113.19.00</v>
      </c>
      <c r="L1230" s="106" t="str">
        <f>PROPER(Inventory[[#This Row],[METAL]] &amp; " " &amp; Inventory[[#This Row],[Item Type]])</f>
        <v>9K Gold Ring</v>
      </c>
      <c r="M1230" s="106" t="str">
        <f>IFERROR(VLOOKUP(Inventory[[#This Row],[Short Description]],Map!$G$12:$H$32,2,FALSE), IF(F1229 = "925 Silver", "7113.11.10.00", "7113.19.29.00"))</f>
        <v>7113.19.29.00</v>
      </c>
      <c r="N1230" s="106" t="str">
        <f>Inventory[[#This Row],[ASIN]] &amp; " " &amp; Inventory[[#This Row],[Short Description]]</f>
        <v xml:space="preserve"> Gold 9k 4mm comfort fit wedding band</v>
      </c>
      <c r="O1230" s="33">
        <f>Inventory[[#This Row],[Total Price GBP]]/ EURtoGBP</f>
        <v>57.899047188310547</v>
      </c>
      <c r="P1230" s="33">
        <f>Inventory[[#This Row],[Total Price GBP]]/USDtoGBP</f>
        <v>69.922169682158469</v>
      </c>
      <c r="Q1230" s="33">
        <f>Inventory[[#This Row],[Total Price GBP]]/ CADtoGBP</f>
        <v>89.50439670291972</v>
      </c>
      <c r="R1230" s="33">
        <f>Inventory[[#This Row],[Total Price GBP]]/AUDtoGBP</f>
        <v>91.614042147873405</v>
      </c>
      <c r="S1230" s="33">
        <f>IFERROR(VLOOKUP(Inventory[[#This Row],[Assigned Item SKU]],skuQuantity[#All],2,FALSE),0)</f>
        <v>0</v>
      </c>
      <c r="T1230" s="33" t="str">
        <f>PROPER(Inventory[[#This Row],[METAL]] &amp; " " &amp; Inventory[[#This Row],[Item Type]])</f>
        <v>9K Gold Ring</v>
      </c>
      <c r="U1230" s="33">
        <f>Inventory[[#This Row],[Quantity]]*Inventory[[#This Row],[Weight (g)]]</f>
        <v>0</v>
      </c>
      <c r="V1230" s="33">
        <f>Inventory[[#This Row],[Total Price GBP]]*Inventory[[#This Row],[Quantity]]</f>
        <v>0</v>
      </c>
      <c r="W1230" s="33">
        <f>Inventory[[#This Row],[Total Cost GBP]]/EURtoGBP</f>
        <v>0</v>
      </c>
      <c r="X1230" s="33">
        <f>Inventory[[#This Row],[Total Cost GBP]]/USDtoGBP</f>
        <v>0</v>
      </c>
      <c r="Y1230" s="33">
        <f>Inventory[[#This Row],[Total Cost GBP]]/CADtoGBP</f>
        <v>0</v>
      </c>
      <c r="Z1230" s="33">
        <f>Inventory[[#This Row],[Total Cost GBP]]*AUDtoGBP</f>
        <v>0</v>
      </c>
      <c r="AA1230" s="33"/>
      <c r="AB1230" s="33"/>
    </row>
    <row r="1231" spans="1:28" x14ac:dyDescent="0.25">
      <c r="A1231" t="s">
        <v>2767</v>
      </c>
      <c r="C1231" t="s">
        <v>113</v>
      </c>
      <c r="D1231" t="s">
        <v>3454</v>
      </c>
      <c r="E1231">
        <v>1.89</v>
      </c>
      <c r="F1231" t="s">
        <v>1229</v>
      </c>
      <c r="G1231" t="s">
        <v>3195</v>
      </c>
      <c r="H1231">
        <v>51.007034106250003</v>
      </c>
      <c r="I1231" t="str">
        <f>IF(Inventory[[#This Row],[METAL]] = "925 Silver",  "7113.11.00"," 7113.19.00")</f>
        <v xml:space="preserve"> 7113.19.00</v>
      </c>
      <c r="J1231" t="str">
        <f>IF(Inventory[[#This Row],[METAL]]= "925 Silver", "7113.11.10.00"," 7113.19.10.00")</f>
        <v xml:space="preserve"> 7113.19.10.00</v>
      </c>
      <c r="K1231" t="str">
        <f>IF(Inventory[[#This Row],[METAL]] = "925 Silver",  "7113.11.00"," 7113.19.00")</f>
        <v xml:space="preserve"> 7113.19.00</v>
      </c>
      <c r="L1231" s="106" t="str">
        <f>PROPER(Inventory[[#This Row],[METAL]] &amp; " " &amp; Inventory[[#This Row],[Item Type]])</f>
        <v>9K Gold Ring</v>
      </c>
      <c r="M1231" s="106" t="str">
        <f>IFERROR(VLOOKUP(Inventory[[#This Row],[Short Description]],Map!$G$12:$H$32,2,FALSE), IF(F1230 = "925 Silver", "7113.11.10.00", "7113.19.29.00"))</f>
        <v>7113.19.29.00</v>
      </c>
      <c r="N1231" s="106" t="str">
        <f>Inventory[[#This Row],[ASIN]] &amp; " " &amp; Inventory[[#This Row],[Short Description]]</f>
        <v xml:space="preserve"> Gold 9k 4mm comfort fit wedding band</v>
      </c>
      <c r="O1231" s="33">
        <f>Inventory[[#This Row],[Total Price GBP]]/ EURtoGBP</f>
        <v>57.899047188310547</v>
      </c>
      <c r="P1231" s="33">
        <f>Inventory[[#This Row],[Total Price GBP]]/USDtoGBP</f>
        <v>69.922169682158469</v>
      </c>
      <c r="Q1231" s="33">
        <f>Inventory[[#This Row],[Total Price GBP]]/ CADtoGBP</f>
        <v>89.50439670291972</v>
      </c>
      <c r="R1231" s="33">
        <f>Inventory[[#This Row],[Total Price GBP]]/AUDtoGBP</f>
        <v>91.614042147873405</v>
      </c>
      <c r="S1231" s="33">
        <f>IFERROR(VLOOKUP(Inventory[[#This Row],[Assigned Item SKU]],skuQuantity[#All],2,FALSE),0)</f>
        <v>0</v>
      </c>
      <c r="T1231" s="33" t="str">
        <f>PROPER(Inventory[[#This Row],[METAL]] &amp; " " &amp; Inventory[[#This Row],[Item Type]])</f>
        <v>9K Gold Ring</v>
      </c>
      <c r="U1231" s="33">
        <f>Inventory[[#This Row],[Quantity]]*Inventory[[#This Row],[Weight (g)]]</f>
        <v>0</v>
      </c>
      <c r="V1231" s="33">
        <f>Inventory[[#This Row],[Total Price GBP]]*Inventory[[#This Row],[Quantity]]</f>
        <v>0</v>
      </c>
      <c r="W1231" s="33">
        <f>Inventory[[#This Row],[Total Cost GBP]]/EURtoGBP</f>
        <v>0</v>
      </c>
      <c r="X1231" s="33">
        <f>Inventory[[#This Row],[Total Cost GBP]]/USDtoGBP</f>
        <v>0</v>
      </c>
      <c r="Y1231" s="33">
        <f>Inventory[[#This Row],[Total Cost GBP]]/CADtoGBP</f>
        <v>0</v>
      </c>
      <c r="Z1231" s="33">
        <f>Inventory[[#This Row],[Total Cost GBP]]*AUDtoGBP</f>
        <v>0</v>
      </c>
      <c r="AA1231" s="33"/>
      <c r="AB1231" s="33"/>
    </row>
    <row r="1232" spans="1:28" x14ac:dyDescent="0.25">
      <c r="A1232" t="s">
        <v>2768</v>
      </c>
      <c r="C1232" t="s">
        <v>113</v>
      </c>
      <c r="D1232" t="s">
        <v>3454</v>
      </c>
      <c r="E1232">
        <v>1.89</v>
      </c>
      <c r="F1232" t="s">
        <v>1229</v>
      </c>
      <c r="G1232" t="s">
        <v>3195</v>
      </c>
      <c r="H1232">
        <v>51.007034106250003</v>
      </c>
      <c r="I1232" t="str">
        <f>IF(Inventory[[#This Row],[METAL]] = "925 Silver",  "7113.11.00"," 7113.19.00")</f>
        <v xml:space="preserve"> 7113.19.00</v>
      </c>
      <c r="J1232" t="str">
        <f>IF(Inventory[[#This Row],[METAL]]= "925 Silver", "7113.11.10.00"," 7113.19.10.00")</f>
        <v xml:space="preserve"> 7113.19.10.00</v>
      </c>
      <c r="K1232" t="str">
        <f>IF(Inventory[[#This Row],[METAL]] = "925 Silver",  "7113.11.00"," 7113.19.00")</f>
        <v xml:space="preserve"> 7113.19.00</v>
      </c>
      <c r="L1232" s="106" t="str">
        <f>PROPER(Inventory[[#This Row],[METAL]] &amp; " " &amp; Inventory[[#This Row],[Item Type]])</f>
        <v>9K Gold Ring</v>
      </c>
      <c r="M1232" s="106" t="str">
        <f>IFERROR(VLOOKUP(Inventory[[#This Row],[Short Description]],Map!$G$12:$H$32,2,FALSE), IF(F1231 = "925 Silver", "7113.11.10.00", "7113.19.29.00"))</f>
        <v>7113.19.29.00</v>
      </c>
      <c r="N1232" s="106" t="str">
        <f>Inventory[[#This Row],[ASIN]] &amp; " " &amp; Inventory[[#This Row],[Short Description]]</f>
        <v xml:space="preserve"> Gold 9k 4mm comfort fit wedding band</v>
      </c>
      <c r="O1232" s="33">
        <f>Inventory[[#This Row],[Total Price GBP]]/ EURtoGBP</f>
        <v>57.899047188310547</v>
      </c>
      <c r="P1232" s="33">
        <f>Inventory[[#This Row],[Total Price GBP]]/USDtoGBP</f>
        <v>69.922169682158469</v>
      </c>
      <c r="Q1232" s="33">
        <f>Inventory[[#This Row],[Total Price GBP]]/ CADtoGBP</f>
        <v>89.50439670291972</v>
      </c>
      <c r="R1232" s="33">
        <f>Inventory[[#This Row],[Total Price GBP]]/AUDtoGBP</f>
        <v>91.614042147873405</v>
      </c>
      <c r="S1232" s="33">
        <f>IFERROR(VLOOKUP(Inventory[[#This Row],[Assigned Item SKU]],skuQuantity[#All],2,FALSE),0)</f>
        <v>0</v>
      </c>
      <c r="T1232" s="33" t="str">
        <f>PROPER(Inventory[[#This Row],[METAL]] &amp; " " &amp; Inventory[[#This Row],[Item Type]])</f>
        <v>9K Gold Ring</v>
      </c>
      <c r="U1232" s="33">
        <f>Inventory[[#This Row],[Quantity]]*Inventory[[#This Row],[Weight (g)]]</f>
        <v>0</v>
      </c>
      <c r="V1232" s="33">
        <f>Inventory[[#This Row],[Total Price GBP]]*Inventory[[#This Row],[Quantity]]</f>
        <v>0</v>
      </c>
      <c r="W1232" s="33">
        <f>Inventory[[#This Row],[Total Cost GBP]]/EURtoGBP</f>
        <v>0</v>
      </c>
      <c r="X1232" s="33">
        <f>Inventory[[#This Row],[Total Cost GBP]]/USDtoGBP</f>
        <v>0</v>
      </c>
      <c r="Y1232" s="33">
        <f>Inventory[[#This Row],[Total Cost GBP]]/CADtoGBP</f>
        <v>0</v>
      </c>
      <c r="Z1232" s="33">
        <f>Inventory[[#This Row],[Total Cost GBP]]*AUDtoGBP</f>
        <v>0</v>
      </c>
      <c r="AA1232" s="33"/>
      <c r="AB1232" s="33"/>
    </row>
    <row r="1233" spans="1:28" x14ac:dyDescent="0.25">
      <c r="A1233" t="s">
        <v>2769</v>
      </c>
      <c r="C1233" t="s">
        <v>113</v>
      </c>
      <c r="D1233" t="s">
        <v>3454</v>
      </c>
      <c r="E1233">
        <v>1.89</v>
      </c>
      <c r="F1233" t="s">
        <v>1229</v>
      </c>
      <c r="G1233" t="s">
        <v>3195</v>
      </c>
      <c r="H1233">
        <v>51.007034106250003</v>
      </c>
      <c r="I1233" t="str">
        <f>IF(Inventory[[#This Row],[METAL]] = "925 Silver",  "7113.11.00"," 7113.19.00")</f>
        <v xml:space="preserve"> 7113.19.00</v>
      </c>
      <c r="J1233" t="str">
        <f>IF(Inventory[[#This Row],[METAL]]= "925 Silver", "7113.11.10.00"," 7113.19.10.00")</f>
        <v xml:space="preserve"> 7113.19.10.00</v>
      </c>
      <c r="K1233" t="str">
        <f>IF(Inventory[[#This Row],[METAL]] = "925 Silver",  "7113.11.00"," 7113.19.00")</f>
        <v xml:space="preserve"> 7113.19.00</v>
      </c>
      <c r="L1233" s="106" t="str">
        <f>PROPER(Inventory[[#This Row],[METAL]] &amp; " " &amp; Inventory[[#This Row],[Item Type]])</f>
        <v>9K Gold Ring</v>
      </c>
      <c r="M1233" s="106" t="str">
        <f>IFERROR(VLOOKUP(Inventory[[#This Row],[Short Description]],Map!$G$12:$H$32,2,FALSE), IF(F1232 = "925 Silver", "7113.11.10.00", "7113.19.29.00"))</f>
        <v>7113.19.29.00</v>
      </c>
      <c r="N1233" s="106" t="str">
        <f>Inventory[[#This Row],[ASIN]] &amp; " " &amp; Inventory[[#This Row],[Short Description]]</f>
        <v xml:space="preserve"> Gold 9k 4mm comfort fit wedding band</v>
      </c>
      <c r="O1233" s="33">
        <f>Inventory[[#This Row],[Total Price GBP]]/ EURtoGBP</f>
        <v>57.899047188310547</v>
      </c>
      <c r="P1233" s="33">
        <f>Inventory[[#This Row],[Total Price GBP]]/USDtoGBP</f>
        <v>69.922169682158469</v>
      </c>
      <c r="Q1233" s="33">
        <f>Inventory[[#This Row],[Total Price GBP]]/ CADtoGBP</f>
        <v>89.50439670291972</v>
      </c>
      <c r="R1233" s="33">
        <f>Inventory[[#This Row],[Total Price GBP]]/AUDtoGBP</f>
        <v>91.614042147873405</v>
      </c>
      <c r="S1233" s="33">
        <f>IFERROR(VLOOKUP(Inventory[[#This Row],[Assigned Item SKU]],skuQuantity[#All],2,FALSE),0)</f>
        <v>0</v>
      </c>
      <c r="T1233" s="33" t="str">
        <f>PROPER(Inventory[[#This Row],[METAL]] &amp; " " &amp; Inventory[[#This Row],[Item Type]])</f>
        <v>9K Gold Ring</v>
      </c>
      <c r="U1233" s="33">
        <f>Inventory[[#This Row],[Quantity]]*Inventory[[#This Row],[Weight (g)]]</f>
        <v>0</v>
      </c>
      <c r="V1233" s="33">
        <f>Inventory[[#This Row],[Total Price GBP]]*Inventory[[#This Row],[Quantity]]</f>
        <v>0</v>
      </c>
      <c r="W1233" s="33">
        <f>Inventory[[#This Row],[Total Cost GBP]]/EURtoGBP</f>
        <v>0</v>
      </c>
      <c r="X1233" s="33">
        <f>Inventory[[#This Row],[Total Cost GBP]]/USDtoGBP</f>
        <v>0</v>
      </c>
      <c r="Y1233" s="33">
        <f>Inventory[[#This Row],[Total Cost GBP]]/CADtoGBP</f>
        <v>0</v>
      </c>
      <c r="Z1233" s="33">
        <f>Inventory[[#This Row],[Total Cost GBP]]*AUDtoGBP</f>
        <v>0</v>
      </c>
      <c r="AA1233" s="33"/>
      <c r="AB1233" s="33"/>
    </row>
    <row r="1234" spans="1:28" x14ac:dyDescent="0.25">
      <c r="A1234" t="s">
        <v>2770</v>
      </c>
      <c r="C1234" t="s">
        <v>113</v>
      </c>
      <c r="D1234" t="s">
        <v>3454</v>
      </c>
      <c r="E1234">
        <v>1.89</v>
      </c>
      <c r="F1234" t="s">
        <v>1229</v>
      </c>
      <c r="G1234" t="s">
        <v>3195</v>
      </c>
      <c r="H1234">
        <v>51.007034106250003</v>
      </c>
      <c r="I1234" t="str">
        <f>IF(Inventory[[#This Row],[METAL]] = "925 Silver",  "7113.11.00"," 7113.19.00")</f>
        <v xml:space="preserve"> 7113.19.00</v>
      </c>
      <c r="J1234" t="str">
        <f>IF(Inventory[[#This Row],[METAL]]= "925 Silver", "7113.11.10.00"," 7113.19.10.00")</f>
        <v xml:space="preserve"> 7113.19.10.00</v>
      </c>
      <c r="K1234" t="str">
        <f>IF(Inventory[[#This Row],[METAL]] = "925 Silver",  "7113.11.00"," 7113.19.00")</f>
        <v xml:space="preserve"> 7113.19.00</v>
      </c>
      <c r="L1234" s="106" t="str">
        <f>PROPER(Inventory[[#This Row],[METAL]] &amp; " " &amp; Inventory[[#This Row],[Item Type]])</f>
        <v>9K Gold Ring</v>
      </c>
      <c r="M1234" s="106" t="str">
        <f>IFERROR(VLOOKUP(Inventory[[#This Row],[Short Description]],Map!$G$12:$H$32,2,FALSE), IF(F1233 = "925 Silver", "7113.11.10.00", "7113.19.29.00"))</f>
        <v>7113.19.29.00</v>
      </c>
      <c r="N1234" s="106" t="str">
        <f>Inventory[[#This Row],[ASIN]] &amp; " " &amp; Inventory[[#This Row],[Short Description]]</f>
        <v xml:space="preserve"> Gold 9k 4mm comfort fit wedding band</v>
      </c>
      <c r="O1234" s="33">
        <f>Inventory[[#This Row],[Total Price GBP]]/ EURtoGBP</f>
        <v>57.899047188310547</v>
      </c>
      <c r="P1234" s="33">
        <f>Inventory[[#This Row],[Total Price GBP]]/USDtoGBP</f>
        <v>69.922169682158469</v>
      </c>
      <c r="Q1234" s="33">
        <f>Inventory[[#This Row],[Total Price GBP]]/ CADtoGBP</f>
        <v>89.50439670291972</v>
      </c>
      <c r="R1234" s="33">
        <f>Inventory[[#This Row],[Total Price GBP]]/AUDtoGBP</f>
        <v>91.614042147873405</v>
      </c>
      <c r="S1234" s="33">
        <f>IFERROR(VLOOKUP(Inventory[[#This Row],[Assigned Item SKU]],skuQuantity[#All],2,FALSE),0)</f>
        <v>0</v>
      </c>
      <c r="T1234" s="33" t="str">
        <f>PROPER(Inventory[[#This Row],[METAL]] &amp; " " &amp; Inventory[[#This Row],[Item Type]])</f>
        <v>9K Gold Ring</v>
      </c>
      <c r="U1234" s="33">
        <f>Inventory[[#This Row],[Quantity]]*Inventory[[#This Row],[Weight (g)]]</f>
        <v>0</v>
      </c>
      <c r="V1234" s="33">
        <f>Inventory[[#This Row],[Total Price GBP]]*Inventory[[#This Row],[Quantity]]</f>
        <v>0</v>
      </c>
      <c r="W1234" s="33">
        <f>Inventory[[#This Row],[Total Cost GBP]]/EURtoGBP</f>
        <v>0</v>
      </c>
      <c r="X1234" s="33">
        <f>Inventory[[#This Row],[Total Cost GBP]]/USDtoGBP</f>
        <v>0</v>
      </c>
      <c r="Y1234" s="33">
        <f>Inventory[[#This Row],[Total Cost GBP]]/CADtoGBP</f>
        <v>0</v>
      </c>
      <c r="Z1234" s="33">
        <f>Inventory[[#This Row],[Total Cost GBP]]*AUDtoGBP</f>
        <v>0</v>
      </c>
      <c r="AA1234" s="33"/>
      <c r="AB1234" s="33"/>
    </row>
    <row r="1235" spans="1:28" x14ac:dyDescent="0.25">
      <c r="A1235" t="s">
        <v>2771</v>
      </c>
      <c r="C1235" t="s">
        <v>113</v>
      </c>
      <c r="D1235" t="s">
        <v>3454</v>
      </c>
      <c r="E1235">
        <v>1.89</v>
      </c>
      <c r="F1235" t="s">
        <v>1229</v>
      </c>
      <c r="G1235" t="s">
        <v>3195</v>
      </c>
      <c r="H1235">
        <v>51.007034106250003</v>
      </c>
      <c r="I1235" t="str">
        <f>IF(Inventory[[#This Row],[METAL]] = "925 Silver",  "7113.11.00"," 7113.19.00")</f>
        <v xml:space="preserve"> 7113.19.00</v>
      </c>
      <c r="J1235" t="str">
        <f>IF(Inventory[[#This Row],[METAL]]= "925 Silver", "7113.11.10.00"," 7113.19.10.00")</f>
        <v xml:space="preserve"> 7113.19.10.00</v>
      </c>
      <c r="K1235" t="str">
        <f>IF(Inventory[[#This Row],[METAL]] = "925 Silver",  "7113.11.00"," 7113.19.00")</f>
        <v xml:space="preserve"> 7113.19.00</v>
      </c>
      <c r="L1235" s="106" t="str">
        <f>PROPER(Inventory[[#This Row],[METAL]] &amp; " " &amp; Inventory[[#This Row],[Item Type]])</f>
        <v>9K Gold Ring</v>
      </c>
      <c r="M1235" s="106" t="str">
        <f>IFERROR(VLOOKUP(Inventory[[#This Row],[Short Description]],Map!$G$12:$H$32,2,FALSE), IF(F1234 = "925 Silver", "7113.11.10.00", "7113.19.29.00"))</f>
        <v>7113.19.29.00</v>
      </c>
      <c r="N1235" s="106" t="str">
        <f>Inventory[[#This Row],[ASIN]] &amp; " " &amp; Inventory[[#This Row],[Short Description]]</f>
        <v xml:space="preserve"> Gold 9k 4mm comfort fit wedding band</v>
      </c>
      <c r="O1235" s="33">
        <f>Inventory[[#This Row],[Total Price GBP]]/ EURtoGBP</f>
        <v>57.899047188310547</v>
      </c>
      <c r="P1235" s="33">
        <f>Inventory[[#This Row],[Total Price GBP]]/USDtoGBP</f>
        <v>69.922169682158469</v>
      </c>
      <c r="Q1235" s="33">
        <f>Inventory[[#This Row],[Total Price GBP]]/ CADtoGBP</f>
        <v>89.50439670291972</v>
      </c>
      <c r="R1235" s="33">
        <f>Inventory[[#This Row],[Total Price GBP]]/AUDtoGBP</f>
        <v>91.614042147873405</v>
      </c>
      <c r="S1235" s="33">
        <f>IFERROR(VLOOKUP(Inventory[[#This Row],[Assigned Item SKU]],skuQuantity[#All],2,FALSE),0)</f>
        <v>0</v>
      </c>
      <c r="T1235" s="33" t="str">
        <f>PROPER(Inventory[[#This Row],[METAL]] &amp; " " &amp; Inventory[[#This Row],[Item Type]])</f>
        <v>9K Gold Ring</v>
      </c>
      <c r="U1235" s="33">
        <f>Inventory[[#This Row],[Quantity]]*Inventory[[#This Row],[Weight (g)]]</f>
        <v>0</v>
      </c>
      <c r="V1235" s="33">
        <f>Inventory[[#This Row],[Total Price GBP]]*Inventory[[#This Row],[Quantity]]</f>
        <v>0</v>
      </c>
      <c r="W1235" s="33">
        <f>Inventory[[#This Row],[Total Cost GBP]]/EURtoGBP</f>
        <v>0</v>
      </c>
      <c r="X1235" s="33">
        <f>Inventory[[#This Row],[Total Cost GBP]]/USDtoGBP</f>
        <v>0</v>
      </c>
      <c r="Y1235" s="33">
        <f>Inventory[[#This Row],[Total Cost GBP]]/CADtoGBP</f>
        <v>0</v>
      </c>
      <c r="Z1235" s="33">
        <f>Inventory[[#This Row],[Total Cost GBP]]*AUDtoGBP</f>
        <v>0</v>
      </c>
      <c r="AA1235" s="33"/>
      <c r="AB1235" s="33"/>
    </row>
    <row r="1236" spans="1:28" x14ac:dyDescent="0.25">
      <c r="A1236" t="s">
        <v>2772</v>
      </c>
      <c r="C1236" t="s">
        <v>113</v>
      </c>
      <c r="D1236" t="s">
        <v>3454</v>
      </c>
      <c r="E1236">
        <v>1.89</v>
      </c>
      <c r="F1236" t="s">
        <v>1229</v>
      </c>
      <c r="G1236" t="s">
        <v>3195</v>
      </c>
      <c r="H1236">
        <v>51.007034106250003</v>
      </c>
      <c r="I1236" t="str">
        <f>IF(Inventory[[#This Row],[METAL]] = "925 Silver",  "7113.11.00"," 7113.19.00")</f>
        <v xml:space="preserve"> 7113.19.00</v>
      </c>
      <c r="J1236" t="str">
        <f>IF(Inventory[[#This Row],[METAL]]= "925 Silver", "7113.11.10.00"," 7113.19.10.00")</f>
        <v xml:space="preserve"> 7113.19.10.00</v>
      </c>
      <c r="K1236" t="str">
        <f>IF(Inventory[[#This Row],[METAL]] = "925 Silver",  "7113.11.00"," 7113.19.00")</f>
        <v xml:space="preserve"> 7113.19.00</v>
      </c>
      <c r="L1236" s="106" t="str">
        <f>PROPER(Inventory[[#This Row],[METAL]] &amp; " " &amp; Inventory[[#This Row],[Item Type]])</f>
        <v>9K Gold Ring</v>
      </c>
      <c r="M1236" s="106" t="str">
        <f>IFERROR(VLOOKUP(Inventory[[#This Row],[Short Description]],Map!$G$12:$H$32,2,FALSE), IF(F1235 = "925 Silver", "7113.11.10.00", "7113.19.29.00"))</f>
        <v>7113.19.29.00</v>
      </c>
      <c r="N1236" s="106" t="str">
        <f>Inventory[[#This Row],[ASIN]] &amp; " " &amp; Inventory[[#This Row],[Short Description]]</f>
        <v xml:space="preserve"> Gold 9k 4mm comfort fit wedding band</v>
      </c>
      <c r="O1236" s="33">
        <f>Inventory[[#This Row],[Total Price GBP]]/ EURtoGBP</f>
        <v>57.899047188310547</v>
      </c>
      <c r="P1236" s="33">
        <f>Inventory[[#This Row],[Total Price GBP]]/USDtoGBP</f>
        <v>69.922169682158469</v>
      </c>
      <c r="Q1236" s="33">
        <f>Inventory[[#This Row],[Total Price GBP]]/ CADtoGBP</f>
        <v>89.50439670291972</v>
      </c>
      <c r="R1236" s="33">
        <f>Inventory[[#This Row],[Total Price GBP]]/AUDtoGBP</f>
        <v>91.614042147873405</v>
      </c>
      <c r="S1236" s="33">
        <f>IFERROR(VLOOKUP(Inventory[[#This Row],[Assigned Item SKU]],skuQuantity[#All],2,FALSE),0)</f>
        <v>0</v>
      </c>
      <c r="T1236" s="33" t="str">
        <f>PROPER(Inventory[[#This Row],[METAL]] &amp; " " &amp; Inventory[[#This Row],[Item Type]])</f>
        <v>9K Gold Ring</v>
      </c>
      <c r="U1236" s="33">
        <f>Inventory[[#This Row],[Quantity]]*Inventory[[#This Row],[Weight (g)]]</f>
        <v>0</v>
      </c>
      <c r="V1236" s="33">
        <f>Inventory[[#This Row],[Total Price GBP]]*Inventory[[#This Row],[Quantity]]</f>
        <v>0</v>
      </c>
      <c r="W1236" s="33">
        <f>Inventory[[#This Row],[Total Cost GBP]]/EURtoGBP</f>
        <v>0</v>
      </c>
      <c r="X1236" s="33">
        <f>Inventory[[#This Row],[Total Cost GBP]]/USDtoGBP</f>
        <v>0</v>
      </c>
      <c r="Y1236" s="33">
        <f>Inventory[[#This Row],[Total Cost GBP]]/CADtoGBP</f>
        <v>0</v>
      </c>
      <c r="Z1236" s="33">
        <f>Inventory[[#This Row],[Total Cost GBP]]*AUDtoGBP</f>
        <v>0</v>
      </c>
      <c r="AA1236" s="33"/>
      <c r="AB1236" s="33"/>
    </row>
    <row r="1237" spans="1:28" x14ac:dyDescent="0.25">
      <c r="A1237" t="s">
        <v>2773</v>
      </c>
      <c r="C1237" t="s">
        <v>113</v>
      </c>
      <c r="D1237" t="s">
        <v>3454</v>
      </c>
      <c r="E1237">
        <v>1.89</v>
      </c>
      <c r="F1237" t="s">
        <v>1229</v>
      </c>
      <c r="G1237" t="s">
        <v>3195</v>
      </c>
      <c r="H1237">
        <v>51.007034106250003</v>
      </c>
      <c r="I1237" t="str">
        <f>IF(Inventory[[#This Row],[METAL]] = "925 Silver",  "7113.11.00"," 7113.19.00")</f>
        <v xml:space="preserve"> 7113.19.00</v>
      </c>
      <c r="J1237" t="str">
        <f>IF(Inventory[[#This Row],[METAL]]= "925 Silver", "7113.11.10.00"," 7113.19.10.00")</f>
        <v xml:space="preserve"> 7113.19.10.00</v>
      </c>
      <c r="K1237" t="str">
        <f>IF(Inventory[[#This Row],[METAL]] = "925 Silver",  "7113.11.00"," 7113.19.00")</f>
        <v xml:space="preserve"> 7113.19.00</v>
      </c>
      <c r="L1237" s="106" t="str">
        <f>PROPER(Inventory[[#This Row],[METAL]] &amp; " " &amp; Inventory[[#This Row],[Item Type]])</f>
        <v>9K Gold Ring</v>
      </c>
      <c r="M1237" s="106" t="str">
        <f>IFERROR(VLOOKUP(Inventory[[#This Row],[Short Description]],Map!$G$12:$H$32,2,FALSE), IF(F1236 = "925 Silver", "7113.11.10.00", "7113.19.29.00"))</f>
        <v>7113.19.29.00</v>
      </c>
      <c r="N1237" s="106" t="str">
        <f>Inventory[[#This Row],[ASIN]] &amp; " " &amp; Inventory[[#This Row],[Short Description]]</f>
        <v xml:space="preserve"> Gold 9k 4mm comfort fit wedding band</v>
      </c>
      <c r="O1237" s="33">
        <f>Inventory[[#This Row],[Total Price GBP]]/ EURtoGBP</f>
        <v>57.899047188310547</v>
      </c>
      <c r="P1237" s="33">
        <f>Inventory[[#This Row],[Total Price GBP]]/USDtoGBP</f>
        <v>69.922169682158469</v>
      </c>
      <c r="Q1237" s="33">
        <f>Inventory[[#This Row],[Total Price GBP]]/ CADtoGBP</f>
        <v>89.50439670291972</v>
      </c>
      <c r="R1237" s="33">
        <f>Inventory[[#This Row],[Total Price GBP]]/AUDtoGBP</f>
        <v>91.614042147873405</v>
      </c>
      <c r="S1237" s="33">
        <f>IFERROR(VLOOKUP(Inventory[[#This Row],[Assigned Item SKU]],skuQuantity[#All],2,FALSE),0)</f>
        <v>0</v>
      </c>
      <c r="T1237" s="33" t="str">
        <f>PROPER(Inventory[[#This Row],[METAL]] &amp; " " &amp; Inventory[[#This Row],[Item Type]])</f>
        <v>9K Gold Ring</v>
      </c>
      <c r="U1237" s="33">
        <f>Inventory[[#This Row],[Quantity]]*Inventory[[#This Row],[Weight (g)]]</f>
        <v>0</v>
      </c>
      <c r="V1237" s="33">
        <f>Inventory[[#This Row],[Total Price GBP]]*Inventory[[#This Row],[Quantity]]</f>
        <v>0</v>
      </c>
      <c r="W1237" s="33">
        <f>Inventory[[#This Row],[Total Cost GBP]]/EURtoGBP</f>
        <v>0</v>
      </c>
      <c r="X1237" s="33">
        <f>Inventory[[#This Row],[Total Cost GBP]]/USDtoGBP</f>
        <v>0</v>
      </c>
      <c r="Y1237" s="33">
        <f>Inventory[[#This Row],[Total Cost GBP]]/CADtoGBP</f>
        <v>0</v>
      </c>
      <c r="Z1237" s="33">
        <f>Inventory[[#This Row],[Total Cost GBP]]*AUDtoGBP</f>
        <v>0</v>
      </c>
      <c r="AA1237" s="33"/>
      <c r="AB1237" s="33"/>
    </row>
    <row r="1238" spans="1:28" x14ac:dyDescent="0.25">
      <c r="A1238" t="s">
        <v>2774</v>
      </c>
      <c r="C1238" t="s">
        <v>113</v>
      </c>
      <c r="D1238" t="s">
        <v>3454</v>
      </c>
      <c r="E1238">
        <v>1.89</v>
      </c>
      <c r="F1238" t="s">
        <v>1229</v>
      </c>
      <c r="G1238" t="s">
        <v>3195</v>
      </c>
      <c r="H1238">
        <v>51.007034106250003</v>
      </c>
      <c r="I1238" t="str">
        <f>IF(Inventory[[#This Row],[METAL]] = "925 Silver",  "7113.11.00"," 7113.19.00")</f>
        <v xml:space="preserve"> 7113.19.00</v>
      </c>
      <c r="J1238" t="str">
        <f>IF(Inventory[[#This Row],[METAL]]= "925 Silver", "7113.11.10.00"," 7113.19.10.00")</f>
        <v xml:space="preserve"> 7113.19.10.00</v>
      </c>
      <c r="K1238" t="str">
        <f>IF(Inventory[[#This Row],[METAL]] = "925 Silver",  "7113.11.00"," 7113.19.00")</f>
        <v xml:space="preserve"> 7113.19.00</v>
      </c>
      <c r="L1238" s="106" t="str">
        <f>PROPER(Inventory[[#This Row],[METAL]] &amp; " " &amp; Inventory[[#This Row],[Item Type]])</f>
        <v>9K Gold Ring</v>
      </c>
      <c r="M1238" s="106" t="str">
        <f>IFERROR(VLOOKUP(Inventory[[#This Row],[Short Description]],Map!$G$12:$H$32,2,FALSE), IF(F1237 = "925 Silver", "7113.11.10.00", "7113.19.29.00"))</f>
        <v>7113.19.29.00</v>
      </c>
      <c r="N1238" s="106" t="str">
        <f>Inventory[[#This Row],[ASIN]] &amp; " " &amp; Inventory[[#This Row],[Short Description]]</f>
        <v xml:space="preserve"> Gold 9k 4mm comfort fit wedding band</v>
      </c>
      <c r="O1238" s="33">
        <f>Inventory[[#This Row],[Total Price GBP]]/ EURtoGBP</f>
        <v>57.899047188310547</v>
      </c>
      <c r="P1238" s="33">
        <f>Inventory[[#This Row],[Total Price GBP]]/USDtoGBP</f>
        <v>69.922169682158469</v>
      </c>
      <c r="Q1238" s="33">
        <f>Inventory[[#This Row],[Total Price GBP]]/ CADtoGBP</f>
        <v>89.50439670291972</v>
      </c>
      <c r="R1238" s="33">
        <f>Inventory[[#This Row],[Total Price GBP]]/AUDtoGBP</f>
        <v>91.614042147873405</v>
      </c>
      <c r="S1238" s="33">
        <f>IFERROR(VLOOKUP(Inventory[[#This Row],[Assigned Item SKU]],skuQuantity[#All],2,FALSE),0)</f>
        <v>0</v>
      </c>
      <c r="T1238" s="33" t="str">
        <f>PROPER(Inventory[[#This Row],[METAL]] &amp; " " &amp; Inventory[[#This Row],[Item Type]])</f>
        <v>9K Gold Ring</v>
      </c>
      <c r="U1238" s="33">
        <f>Inventory[[#This Row],[Quantity]]*Inventory[[#This Row],[Weight (g)]]</f>
        <v>0</v>
      </c>
      <c r="V1238" s="33">
        <f>Inventory[[#This Row],[Total Price GBP]]*Inventory[[#This Row],[Quantity]]</f>
        <v>0</v>
      </c>
      <c r="W1238" s="33">
        <f>Inventory[[#This Row],[Total Cost GBP]]/EURtoGBP</f>
        <v>0</v>
      </c>
      <c r="X1238" s="33">
        <f>Inventory[[#This Row],[Total Cost GBP]]/USDtoGBP</f>
        <v>0</v>
      </c>
      <c r="Y1238" s="33">
        <f>Inventory[[#This Row],[Total Cost GBP]]/CADtoGBP</f>
        <v>0</v>
      </c>
      <c r="Z1238" s="33">
        <f>Inventory[[#This Row],[Total Cost GBP]]*AUDtoGBP</f>
        <v>0</v>
      </c>
      <c r="AA1238" s="33"/>
      <c r="AB1238" s="33"/>
    </row>
    <row r="1239" spans="1:28" x14ac:dyDescent="0.25">
      <c r="A1239" t="s">
        <v>2775</v>
      </c>
      <c r="C1239" t="s">
        <v>113</v>
      </c>
      <c r="D1239" t="s">
        <v>3454</v>
      </c>
      <c r="E1239">
        <v>1.89</v>
      </c>
      <c r="F1239" t="s">
        <v>1229</v>
      </c>
      <c r="G1239" t="s">
        <v>3195</v>
      </c>
      <c r="H1239">
        <v>51.007034106250003</v>
      </c>
      <c r="I1239" t="str">
        <f>IF(Inventory[[#This Row],[METAL]] = "925 Silver",  "7113.11.00"," 7113.19.00")</f>
        <v xml:space="preserve"> 7113.19.00</v>
      </c>
      <c r="J1239" t="str">
        <f>IF(Inventory[[#This Row],[METAL]]= "925 Silver", "7113.11.10.00"," 7113.19.10.00")</f>
        <v xml:space="preserve"> 7113.19.10.00</v>
      </c>
      <c r="K1239" t="str">
        <f>IF(Inventory[[#This Row],[METAL]] = "925 Silver",  "7113.11.00"," 7113.19.00")</f>
        <v xml:space="preserve"> 7113.19.00</v>
      </c>
      <c r="L1239" s="106" t="str">
        <f>PROPER(Inventory[[#This Row],[METAL]] &amp; " " &amp; Inventory[[#This Row],[Item Type]])</f>
        <v>9K Gold Ring</v>
      </c>
      <c r="M1239" s="106" t="str">
        <f>IFERROR(VLOOKUP(Inventory[[#This Row],[Short Description]],Map!$G$12:$H$32,2,FALSE), IF(F1238 = "925 Silver", "7113.11.10.00", "7113.19.29.00"))</f>
        <v>7113.19.29.00</v>
      </c>
      <c r="N1239" s="106" t="str">
        <f>Inventory[[#This Row],[ASIN]] &amp; " " &amp; Inventory[[#This Row],[Short Description]]</f>
        <v xml:space="preserve"> Gold 9k 4mm comfort fit wedding band</v>
      </c>
      <c r="O1239" s="33">
        <f>Inventory[[#This Row],[Total Price GBP]]/ EURtoGBP</f>
        <v>57.899047188310547</v>
      </c>
      <c r="P1239" s="33">
        <f>Inventory[[#This Row],[Total Price GBP]]/USDtoGBP</f>
        <v>69.922169682158469</v>
      </c>
      <c r="Q1239" s="33">
        <f>Inventory[[#This Row],[Total Price GBP]]/ CADtoGBP</f>
        <v>89.50439670291972</v>
      </c>
      <c r="R1239" s="33">
        <f>Inventory[[#This Row],[Total Price GBP]]/AUDtoGBP</f>
        <v>91.614042147873405</v>
      </c>
      <c r="S1239" s="33">
        <f>IFERROR(VLOOKUP(Inventory[[#This Row],[Assigned Item SKU]],skuQuantity[#All],2,FALSE),0)</f>
        <v>0</v>
      </c>
      <c r="T1239" s="33" t="str">
        <f>PROPER(Inventory[[#This Row],[METAL]] &amp; " " &amp; Inventory[[#This Row],[Item Type]])</f>
        <v>9K Gold Ring</v>
      </c>
      <c r="U1239" s="33">
        <f>Inventory[[#This Row],[Quantity]]*Inventory[[#This Row],[Weight (g)]]</f>
        <v>0</v>
      </c>
      <c r="V1239" s="33">
        <f>Inventory[[#This Row],[Total Price GBP]]*Inventory[[#This Row],[Quantity]]</f>
        <v>0</v>
      </c>
      <c r="W1239" s="33">
        <f>Inventory[[#This Row],[Total Cost GBP]]/EURtoGBP</f>
        <v>0</v>
      </c>
      <c r="X1239" s="33">
        <f>Inventory[[#This Row],[Total Cost GBP]]/USDtoGBP</f>
        <v>0</v>
      </c>
      <c r="Y1239" s="33">
        <f>Inventory[[#This Row],[Total Cost GBP]]/CADtoGBP</f>
        <v>0</v>
      </c>
      <c r="Z1239" s="33">
        <f>Inventory[[#This Row],[Total Cost GBP]]*AUDtoGBP</f>
        <v>0</v>
      </c>
      <c r="AA1239" s="33"/>
      <c r="AB1239" s="33"/>
    </row>
    <row r="1240" spans="1:28" x14ac:dyDescent="0.25">
      <c r="A1240" t="s">
        <v>2776</v>
      </c>
      <c r="C1240" t="s">
        <v>113</v>
      </c>
      <c r="D1240" t="s">
        <v>3454</v>
      </c>
      <c r="E1240">
        <v>1.89</v>
      </c>
      <c r="F1240" t="s">
        <v>1229</v>
      </c>
      <c r="G1240" t="s">
        <v>3195</v>
      </c>
      <c r="H1240">
        <v>51.007034106250003</v>
      </c>
      <c r="I1240" t="str">
        <f>IF(Inventory[[#This Row],[METAL]] = "925 Silver",  "7113.11.00"," 7113.19.00")</f>
        <v xml:space="preserve"> 7113.19.00</v>
      </c>
      <c r="J1240" t="str">
        <f>IF(Inventory[[#This Row],[METAL]]= "925 Silver", "7113.11.10.00"," 7113.19.10.00")</f>
        <v xml:space="preserve"> 7113.19.10.00</v>
      </c>
      <c r="K1240" t="str">
        <f>IF(Inventory[[#This Row],[METAL]] = "925 Silver",  "7113.11.00"," 7113.19.00")</f>
        <v xml:space="preserve"> 7113.19.00</v>
      </c>
      <c r="L1240" s="106" t="str">
        <f>PROPER(Inventory[[#This Row],[METAL]] &amp; " " &amp; Inventory[[#This Row],[Item Type]])</f>
        <v>9K Gold Ring</v>
      </c>
      <c r="M1240" s="106" t="str">
        <f>IFERROR(VLOOKUP(Inventory[[#This Row],[Short Description]],Map!$G$12:$H$32,2,FALSE), IF(F1239 = "925 Silver", "7113.11.10.00", "7113.19.29.00"))</f>
        <v>7113.19.29.00</v>
      </c>
      <c r="N1240" s="106" t="str">
        <f>Inventory[[#This Row],[ASIN]] &amp; " " &amp; Inventory[[#This Row],[Short Description]]</f>
        <v xml:space="preserve"> Gold 9k 4mm comfort fit wedding band</v>
      </c>
      <c r="O1240" s="33">
        <f>Inventory[[#This Row],[Total Price GBP]]/ EURtoGBP</f>
        <v>57.899047188310547</v>
      </c>
      <c r="P1240" s="33">
        <f>Inventory[[#This Row],[Total Price GBP]]/USDtoGBP</f>
        <v>69.922169682158469</v>
      </c>
      <c r="Q1240" s="33">
        <f>Inventory[[#This Row],[Total Price GBP]]/ CADtoGBP</f>
        <v>89.50439670291972</v>
      </c>
      <c r="R1240" s="33">
        <f>Inventory[[#This Row],[Total Price GBP]]/AUDtoGBP</f>
        <v>91.614042147873405</v>
      </c>
      <c r="S1240" s="33">
        <f>IFERROR(VLOOKUP(Inventory[[#This Row],[Assigned Item SKU]],skuQuantity[#All],2,FALSE),0)</f>
        <v>0</v>
      </c>
      <c r="T1240" s="33" t="str">
        <f>PROPER(Inventory[[#This Row],[METAL]] &amp; " " &amp; Inventory[[#This Row],[Item Type]])</f>
        <v>9K Gold Ring</v>
      </c>
      <c r="U1240" s="33">
        <f>Inventory[[#This Row],[Quantity]]*Inventory[[#This Row],[Weight (g)]]</f>
        <v>0</v>
      </c>
      <c r="V1240" s="33">
        <f>Inventory[[#This Row],[Total Price GBP]]*Inventory[[#This Row],[Quantity]]</f>
        <v>0</v>
      </c>
      <c r="W1240" s="33">
        <f>Inventory[[#This Row],[Total Cost GBP]]/EURtoGBP</f>
        <v>0</v>
      </c>
      <c r="X1240" s="33">
        <f>Inventory[[#This Row],[Total Cost GBP]]/USDtoGBP</f>
        <v>0</v>
      </c>
      <c r="Y1240" s="33">
        <f>Inventory[[#This Row],[Total Cost GBP]]/CADtoGBP</f>
        <v>0</v>
      </c>
      <c r="Z1240" s="33">
        <f>Inventory[[#This Row],[Total Cost GBP]]*AUDtoGBP</f>
        <v>0</v>
      </c>
      <c r="AA1240" s="33"/>
      <c r="AB1240" s="33"/>
    </row>
    <row r="1241" spans="1:28" x14ac:dyDescent="0.25">
      <c r="A1241" t="s">
        <v>2777</v>
      </c>
      <c r="C1241" t="s">
        <v>113</v>
      </c>
      <c r="D1241" t="s">
        <v>3454</v>
      </c>
      <c r="E1241">
        <v>1.89</v>
      </c>
      <c r="F1241" t="s">
        <v>1229</v>
      </c>
      <c r="G1241" t="s">
        <v>3195</v>
      </c>
      <c r="H1241">
        <v>51.007034106250003</v>
      </c>
      <c r="I1241" t="str">
        <f>IF(Inventory[[#This Row],[METAL]] = "925 Silver",  "7113.11.00"," 7113.19.00")</f>
        <v xml:space="preserve"> 7113.19.00</v>
      </c>
      <c r="J1241" t="str">
        <f>IF(Inventory[[#This Row],[METAL]]= "925 Silver", "7113.11.10.00"," 7113.19.10.00")</f>
        <v xml:space="preserve"> 7113.19.10.00</v>
      </c>
      <c r="K1241" t="str">
        <f>IF(Inventory[[#This Row],[METAL]] = "925 Silver",  "7113.11.00"," 7113.19.00")</f>
        <v xml:space="preserve"> 7113.19.00</v>
      </c>
      <c r="L1241" s="106" t="str">
        <f>PROPER(Inventory[[#This Row],[METAL]] &amp; " " &amp; Inventory[[#This Row],[Item Type]])</f>
        <v>9K Gold Ring</v>
      </c>
      <c r="M1241" s="106" t="str">
        <f>IFERROR(VLOOKUP(Inventory[[#This Row],[Short Description]],Map!$G$12:$H$32,2,FALSE), IF(F1240 = "925 Silver", "7113.11.10.00", "7113.19.29.00"))</f>
        <v>7113.19.29.00</v>
      </c>
      <c r="N1241" s="106" t="str">
        <f>Inventory[[#This Row],[ASIN]] &amp; " " &amp; Inventory[[#This Row],[Short Description]]</f>
        <v xml:space="preserve"> Gold 9k 4mm comfort fit wedding band</v>
      </c>
      <c r="O1241" s="33">
        <f>Inventory[[#This Row],[Total Price GBP]]/ EURtoGBP</f>
        <v>57.899047188310547</v>
      </c>
      <c r="P1241" s="33">
        <f>Inventory[[#This Row],[Total Price GBP]]/USDtoGBP</f>
        <v>69.922169682158469</v>
      </c>
      <c r="Q1241" s="33">
        <f>Inventory[[#This Row],[Total Price GBP]]/ CADtoGBP</f>
        <v>89.50439670291972</v>
      </c>
      <c r="R1241" s="33">
        <f>Inventory[[#This Row],[Total Price GBP]]/AUDtoGBP</f>
        <v>91.614042147873405</v>
      </c>
      <c r="S1241" s="33">
        <f>IFERROR(VLOOKUP(Inventory[[#This Row],[Assigned Item SKU]],skuQuantity[#All],2,FALSE),0)</f>
        <v>0</v>
      </c>
      <c r="T1241" s="33" t="str">
        <f>PROPER(Inventory[[#This Row],[METAL]] &amp; " " &amp; Inventory[[#This Row],[Item Type]])</f>
        <v>9K Gold Ring</v>
      </c>
      <c r="U1241" s="33">
        <f>Inventory[[#This Row],[Quantity]]*Inventory[[#This Row],[Weight (g)]]</f>
        <v>0</v>
      </c>
      <c r="V1241" s="33">
        <f>Inventory[[#This Row],[Total Price GBP]]*Inventory[[#This Row],[Quantity]]</f>
        <v>0</v>
      </c>
      <c r="W1241" s="33">
        <f>Inventory[[#This Row],[Total Cost GBP]]/EURtoGBP</f>
        <v>0</v>
      </c>
      <c r="X1241" s="33">
        <f>Inventory[[#This Row],[Total Cost GBP]]/USDtoGBP</f>
        <v>0</v>
      </c>
      <c r="Y1241" s="33">
        <f>Inventory[[#This Row],[Total Cost GBP]]/CADtoGBP</f>
        <v>0</v>
      </c>
      <c r="Z1241" s="33">
        <f>Inventory[[#This Row],[Total Cost GBP]]*AUDtoGBP</f>
        <v>0</v>
      </c>
      <c r="AA1241" s="33"/>
      <c r="AB1241" s="33"/>
    </row>
    <row r="1242" spans="1:28" x14ac:dyDescent="0.25">
      <c r="A1242" t="s">
        <v>2778</v>
      </c>
      <c r="C1242" t="s">
        <v>113</v>
      </c>
      <c r="D1242" t="s">
        <v>2779</v>
      </c>
      <c r="E1242">
        <v>2.36</v>
      </c>
      <c r="F1242" t="s">
        <v>116</v>
      </c>
      <c r="G1242" t="s">
        <v>1413</v>
      </c>
      <c r="H1242">
        <v>5.9111031460000003</v>
      </c>
      <c r="I1242" t="str">
        <f>IF(Inventory[[#This Row],[METAL]] = "925 Silver",  "7113.11.00"," 7113.19.00")</f>
        <v>7113.11.00</v>
      </c>
      <c r="J1242" t="str">
        <f>IF(Inventory[[#This Row],[METAL]]= "925 Silver", "7113.11.10.00"," 7113.19.10.00")</f>
        <v>7113.11.10.00</v>
      </c>
      <c r="K1242" t="str">
        <f>IF(Inventory[[#This Row],[METAL]] = "925 Silver",  "7113.11.00"," 7113.19.00")</f>
        <v>7113.11.00</v>
      </c>
      <c r="L1242" s="106" t="str">
        <f>PROPER(Inventory[[#This Row],[METAL]] &amp; " " &amp; Inventory[[#This Row],[Item Type]])</f>
        <v>925 Silver Bracelet</v>
      </c>
      <c r="M1242" s="106" t="str">
        <f>IFERROR(VLOOKUP(Inventory[[#This Row],[Short Description]],Map!$G$12:$H$32,2,FALSE), IF(F1241 = "925 Silver", "7113.11.10.00", "7113.19.29.00"))</f>
        <v>7113.19.29.00</v>
      </c>
      <c r="N1242" s="106" t="str">
        <f>Inventory[[#This Row],[ASIN]] &amp; " " &amp; Inventory[[#This Row],[Short Description]]</f>
        <v xml:space="preserve"> Silver bracelet with Mountain Circle charm and CZ circle 18+2cm</v>
      </c>
      <c r="O1242" s="33">
        <f>Inventory[[#This Row],[Total Price GBP]]/ EURtoGBP</f>
        <v>6.7098047550129687</v>
      </c>
      <c r="P1242" s="33">
        <f>Inventory[[#This Row],[Total Price GBP]]/USDtoGBP</f>
        <v>8.1031403692752271</v>
      </c>
      <c r="Q1242" s="33">
        <f>Inventory[[#This Row],[Total Price GBP]]/ CADtoGBP</f>
        <v>10.372485485617224</v>
      </c>
      <c r="R1242" s="33">
        <f>Inventory[[#This Row],[Total Price GBP]]/AUDtoGBP</f>
        <v>10.616968076011208</v>
      </c>
      <c r="S1242" s="33">
        <f>IFERROR(VLOOKUP(Inventory[[#This Row],[Assigned Item SKU]],skuQuantity[#All],2,FALSE),0)</f>
        <v>0</v>
      </c>
      <c r="T1242" s="33" t="str">
        <f>PROPER(Inventory[[#This Row],[METAL]] &amp; " " &amp; Inventory[[#This Row],[Item Type]])</f>
        <v>925 Silver Bracelet</v>
      </c>
      <c r="U1242" s="33">
        <f>Inventory[[#This Row],[Quantity]]*Inventory[[#This Row],[Weight (g)]]</f>
        <v>0</v>
      </c>
      <c r="V1242" s="33">
        <f>Inventory[[#This Row],[Total Price GBP]]*Inventory[[#This Row],[Quantity]]</f>
        <v>0</v>
      </c>
      <c r="W1242" s="33">
        <f>Inventory[[#This Row],[Total Cost GBP]]/EURtoGBP</f>
        <v>0</v>
      </c>
      <c r="X1242" s="33">
        <f>Inventory[[#This Row],[Total Cost GBP]]/USDtoGBP</f>
        <v>0</v>
      </c>
      <c r="Y1242" s="33">
        <f>Inventory[[#This Row],[Total Cost GBP]]/CADtoGBP</f>
        <v>0</v>
      </c>
      <c r="Z1242" s="33">
        <f>Inventory[[#This Row],[Total Cost GBP]]*AUDtoGBP</f>
        <v>0</v>
      </c>
      <c r="AA1242" s="33"/>
      <c r="AB1242" s="33"/>
    </row>
    <row r="1243" spans="1:28" x14ac:dyDescent="0.25">
      <c r="A1243" t="s">
        <v>2780</v>
      </c>
      <c r="C1243" t="s">
        <v>113</v>
      </c>
      <c r="D1243" t="s">
        <v>2781</v>
      </c>
      <c r="E1243">
        <v>2.19</v>
      </c>
      <c r="F1243" t="s">
        <v>116</v>
      </c>
      <c r="G1243" t="s">
        <v>1413</v>
      </c>
      <c r="H1243">
        <v>5.4932614465000009</v>
      </c>
      <c r="I1243" t="str">
        <f>IF(Inventory[[#This Row],[METAL]] = "925 Silver",  "7113.11.00"," 7113.19.00")</f>
        <v>7113.11.00</v>
      </c>
      <c r="J1243" t="str">
        <f>IF(Inventory[[#This Row],[METAL]]= "925 Silver", "7113.11.10.00"," 7113.19.10.00")</f>
        <v>7113.11.10.00</v>
      </c>
      <c r="K1243" t="str">
        <f>IF(Inventory[[#This Row],[METAL]] = "925 Silver",  "7113.11.00"," 7113.19.00")</f>
        <v>7113.11.00</v>
      </c>
      <c r="L1243" s="106" t="str">
        <f>PROPER(Inventory[[#This Row],[METAL]] &amp; " " &amp; Inventory[[#This Row],[Item Type]])</f>
        <v>925 Silver Bracelet</v>
      </c>
      <c r="M1243" s="106" t="str">
        <f>IFERROR(VLOOKUP(Inventory[[#This Row],[Short Description]],Map!$G$12:$H$32,2,FALSE), IF(F1242 = "925 Silver", "7113.11.10.00", "7113.19.29.00"))</f>
        <v>7113.11.10.00</v>
      </c>
      <c r="N1243" s="106" t="str">
        <f>Inventory[[#This Row],[ASIN]] &amp; " " &amp; Inventory[[#This Row],[Short Description]]</f>
        <v xml:space="preserve"> Silver bracelet with Trees Circle charm and CZ circle 18+2cm</v>
      </c>
      <c r="O1243" s="33">
        <f>Inventory[[#This Row],[Total Price GBP]]/ EURtoGBP</f>
        <v>6.2355047550129701</v>
      </c>
      <c r="P1243" s="33">
        <f>Inventory[[#This Row],[Total Price GBP]]/USDtoGBP</f>
        <v>7.5303488175872513</v>
      </c>
      <c r="Q1243" s="33">
        <f>Inventory[[#This Row],[Total Price GBP]]/ CADtoGBP</f>
        <v>9.6392793722571142</v>
      </c>
      <c r="R1243" s="33">
        <f>Inventory[[#This Row],[Total Price GBP]]/AUDtoGBP</f>
        <v>9.8664800748976234</v>
      </c>
      <c r="S1243" s="33">
        <f>IFERROR(VLOOKUP(Inventory[[#This Row],[Assigned Item SKU]],skuQuantity[#All],2,FALSE),0)</f>
        <v>0</v>
      </c>
      <c r="T1243" s="33" t="str">
        <f>PROPER(Inventory[[#This Row],[METAL]] &amp; " " &amp; Inventory[[#This Row],[Item Type]])</f>
        <v>925 Silver Bracelet</v>
      </c>
      <c r="U1243" s="33">
        <f>Inventory[[#This Row],[Quantity]]*Inventory[[#This Row],[Weight (g)]]</f>
        <v>0</v>
      </c>
      <c r="V1243" s="33">
        <f>Inventory[[#This Row],[Total Price GBP]]*Inventory[[#This Row],[Quantity]]</f>
        <v>0</v>
      </c>
      <c r="W1243" s="33">
        <f>Inventory[[#This Row],[Total Cost GBP]]/EURtoGBP</f>
        <v>0</v>
      </c>
      <c r="X1243" s="33">
        <f>Inventory[[#This Row],[Total Cost GBP]]/USDtoGBP</f>
        <v>0</v>
      </c>
      <c r="Y1243" s="33">
        <f>Inventory[[#This Row],[Total Cost GBP]]/CADtoGBP</f>
        <v>0</v>
      </c>
      <c r="Z1243" s="33">
        <f>Inventory[[#This Row],[Total Cost GBP]]*AUDtoGBP</f>
        <v>0</v>
      </c>
      <c r="AA1243" s="33"/>
      <c r="AB1243" s="33"/>
    </row>
    <row r="1244" spans="1:28" x14ac:dyDescent="0.25">
      <c r="A1244" t="s">
        <v>2782</v>
      </c>
      <c r="C1244" t="s">
        <v>113</v>
      </c>
      <c r="D1244" t="s">
        <v>2783</v>
      </c>
      <c r="E1244">
        <v>2.21</v>
      </c>
      <c r="F1244" t="s">
        <v>116</v>
      </c>
      <c r="G1244" t="s">
        <v>1413</v>
      </c>
      <c r="H1244">
        <v>5.542419293500001</v>
      </c>
      <c r="I1244" t="str">
        <f>IF(Inventory[[#This Row],[METAL]] = "925 Silver",  "7113.11.00"," 7113.19.00")</f>
        <v>7113.11.00</v>
      </c>
      <c r="J1244" t="str">
        <f>IF(Inventory[[#This Row],[METAL]]= "925 Silver", "7113.11.10.00"," 7113.19.10.00")</f>
        <v>7113.11.10.00</v>
      </c>
      <c r="K1244" t="str">
        <f>IF(Inventory[[#This Row],[METAL]] = "925 Silver",  "7113.11.00"," 7113.19.00")</f>
        <v>7113.11.00</v>
      </c>
      <c r="L1244" s="106" t="str">
        <f>PROPER(Inventory[[#This Row],[METAL]] &amp; " " &amp; Inventory[[#This Row],[Item Type]])</f>
        <v>925 Silver Bracelet</v>
      </c>
      <c r="M1244" s="106" t="str">
        <f>IFERROR(VLOOKUP(Inventory[[#This Row],[Short Description]],Map!$G$12:$H$32,2,FALSE), IF(F1243 = "925 Silver", "7113.11.10.00", "7113.19.29.00"))</f>
        <v>7113.11.10.00</v>
      </c>
      <c r="N1244" s="106" t="str">
        <f>Inventory[[#This Row],[ASIN]] &amp; " " &amp; Inventory[[#This Row],[Short Description]]</f>
        <v xml:space="preserve"> Silver bracelet with Wave Circle charm and CZ circle 18+2cm</v>
      </c>
      <c r="O1244" s="33">
        <f>Inventory[[#This Row],[Total Price GBP]]/ EURtoGBP</f>
        <v>6.2913047550129697</v>
      </c>
      <c r="P1244" s="33">
        <f>Inventory[[#This Row],[Total Price GBP]]/USDtoGBP</f>
        <v>7.5977360589623073</v>
      </c>
      <c r="Q1244" s="33">
        <f>Inventory[[#This Row],[Total Price GBP]]/ CADtoGBP</f>
        <v>9.7255389150053624</v>
      </c>
      <c r="R1244" s="33">
        <f>Inventory[[#This Row],[Total Price GBP]]/AUDtoGBP</f>
        <v>9.9547727809109858</v>
      </c>
      <c r="S1244" s="33">
        <f>IFERROR(VLOOKUP(Inventory[[#This Row],[Assigned Item SKU]],skuQuantity[#All],2,FALSE),0)</f>
        <v>0</v>
      </c>
      <c r="T1244" s="33" t="str">
        <f>PROPER(Inventory[[#This Row],[METAL]] &amp; " " &amp; Inventory[[#This Row],[Item Type]])</f>
        <v>925 Silver Bracelet</v>
      </c>
      <c r="U1244" s="33">
        <f>Inventory[[#This Row],[Quantity]]*Inventory[[#This Row],[Weight (g)]]</f>
        <v>0</v>
      </c>
      <c r="V1244" s="33">
        <f>Inventory[[#This Row],[Total Price GBP]]*Inventory[[#This Row],[Quantity]]</f>
        <v>0</v>
      </c>
      <c r="W1244" s="33">
        <f>Inventory[[#This Row],[Total Cost GBP]]/EURtoGBP</f>
        <v>0</v>
      </c>
      <c r="X1244" s="33">
        <f>Inventory[[#This Row],[Total Cost GBP]]/USDtoGBP</f>
        <v>0</v>
      </c>
      <c r="Y1244" s="33">
        <f>Inventory[[#This Row],[Total Cost GBP]]/CADtoGBP</f>
        <v>0</v>
      </c>
      <c r="Z1244" s="33">
        <f>Inventory[[#This Row],[Total Cost GBP]]*AUDtoGBP</f>
        <v>0</v>
      </c>
      <c r="AA1244" s="33"/>
      <c r="AB1244" s="33"/>
    </row>
    <row r="1245" spans="1:28" x14ac:dyDescent="0.25">
      <c r="A1245" t="s">
        <v>2784</v>
      </c>
      <c r="C1245" t="s">
        <v>113</v>
      </c>
      <c r="D1245" t="s">
        <v>2785</v>
      </c>
      <c r="E1245">
        <v>2.33</v>
      </c>
      <c r="F1245" t="s">
        <v>116</v>
      </c>
      <c r="G1245" t="s">
        <v>1413</v>
      </c>
      <c r="H1245">
        <v>5.8373663755000003</v>
      </c>
      <c r="I1245" t="str">
        <f>IF(Inventory[[#This Row],[METAL]] = "925 Silver",  "7113.11.00"," 7113.19.00")</f>
        <v>7113.11.00</v>
      </c>
      <c r="J1245" t="str">
        <f>IF(Inventory[[#This Row],[METAL]]= "925 Silver", "7113.11.10.00"," 7113.19.10.00")</f>
        <v>7113.11.10.00</v>
      </c>
      <c r="K1245" t="str">
        <f>IF(Inventory[[#This Row],[METAL]] = "925 Silver",  "7113.11.00"," 7113.19.00")</f>
        <v>7113.11.00</v>
      </c>
      <c r="L1245" s="106" t="str">
        <f>PROPER(Inventory[[#This Row],[METAL]] &amp; " " &amp; Inventory[[#This Row],[Item Type]])</f>
        <v>925 Silver Bracelet</v>
      </c>
      <c r="M1245" s="106" t="str">
        <f>IFERROR(VLOOKUP(Inventory[[#This Row],[Short Description]],Map!$G$12:$H$32,2,FALSE), IF(F1244 = "925 Silver", "7113.11.10.00", "7113.19.29.00"))</f>
        <v>7113.11.10.00</v>
      </c>
      <c r="N1245" s="106" t="str">
        <f>Inventory[[#This Row],[ASIN]] &amp; " " &amp; Inventory[[#This Row],[Short Description]]</f>
        <v xml:space="preserve"> Silver bracelet with World map Circle charm and CZ circle 18+2cm</v>
      </c>
      <c r="O1245" s="33">
        <f>Inventory[[#This Row],[Total Price GBP]]/ EURtoGBP</f>
        <v>6.6261047550129692</v>
      </c>
      <c r="P1245" s="33">
        <f>Inventory[[#This Row],[Total Price GBP]]/USDtoGBP</f>
        <v>8.0020595072126426</v>
      </c>
      <c r="Q1245" s="33">
        <f>Inventory[[#This Row],[Total Price GBP]]/ CADtoGBP</f>
        <v>10.24309617149485</v>
      </c>
      <c r="R1245" s="33">
        <f>Inventory[[#This Row],[Total Price GBP]]/AUDtoGBP</f>
        <v>10.484529016991162</v>
      </c>
      <c r="S1245" s="33">
        <f>IFERROR(VLOOKUP(Inventory[[#This Row],[Assigned Item SKU]],skuQuantity[#All],2,FALSE),0)</f>
        <v>0</v>
      </c>
      <c r="T1245" s="33" t="str">
        <f>PROPER(Inventory[[#This Row],[METAL]] &amp; " " &amp; Inventory[[#This Row],[Item Type]])</f>
        <v>925 Silver Bracelet</v>
      </c>
      <c r="U1245" s="33">
        <f>Inventory[[#This Row],[Quantity]]*Inventory[[#This Row],[Weight (g)]]</f>
        <v>0</v>
      </c>
      <c r="V1245" s="33">
        <f>Inventory[[#This Row],[Total Price GBP]]*Inventory[[#This Row],[Quantity]]</f>
        <v>0</v>
      </c>
      <c r="W1245" s="33">
        <f>Inventory[[#This Row],[Total Cost GBP]]/EURtoGBP</f>
        <v>0</v>
      </c>
      <c r="X1245" s="33">
        <f>Inventory[[#This Row],[Total Cost GBP]]/USDtoGBP</f>
        <v>0</v>
      </c>
      <c r="Y1245" s="33">
        <f>Inventory[[#This Row],[Total Cost GBP]]/CADtoGBP</f>
        <v>0</v>
      </c>
      <c r="Z1245" s="33">
        <f>Inventory[[#This Row],[Total Cost GBP]]*AUDtoGBP</f>
        <v>0</v>
      </c>
      <c r="AA1245" s="33"/>
      <c r="AB1245" s="33"/>
    </row>
    <row r="1246" spans="1:28" x14ac:dyDescent="0.25">
      <c r="A1246" t="s">
        <v>2786</v>
      </c>
      <c r="C1246" t="s">
        <v>113</v>
      </c>
      <c r="D1246" t="s">
        <v>2787</v>
      </c>
      <c r="E1246">
        <v>3.16</v>
      </c>
      <c r="F1246" t="s">
        <v>116</v>
      </c>
      <c r="G1246" t="s">
        <v>3295</v>
      </c>
      <c r="H1246">
        <v>6.3462998560000008</v>
      </c>
      <c r="I1246" t="str">
        <f>IF(Inventory[[#This Row],[METAL]] = "925 Silver",  "7113.11.00"," 7113.19.00")</f>
        <v>7113.11.00</v>
      </c>
      <c r="J1246" t="str">
        <f>IF(Inventory[[#This Row],[METAL]]= "925 Silver", "7113.11.10.00"," 7113.19.10.00")</f>
        <v>7113.11.10.00</v>
      </c>
      <c r="K1246" t="str">
        <f>IF(Inventory[[#This Row],[METAL]] = "925 Silver",  "7113.11.00"," 7113.19.00")</f>
        <v>7113.11.00</v>
      </c>
      <c r="L1246" s="106" t="str">
        <f>PROPER(Inventory[[#This Row],[METAL]] &amp; " " &amp; Inventory[[#This Row],[Item Type]])</f>
        <v>925 Silver Chain With Pendants</v>
      </c>
      <c r="M1246" s="106" t="str">
        <f>IFERROR(VLOOKUP(Inventory[[#This Row],[Short Description]],Map!$G$12:$H$32,2,FALSE), IF(F1245 = "925 Silver", "7113.11.10.00", "7113.19.29.00"))</f>
        <v>7113.11.10.00</v>
      </c>
      <c r="N1246" s="106" t="str">
        <f>Inventory[[#This Row],[ASIN]] &amp; " " &amp; Inventory[[#This Row],[Short Description]]</f>
        <v xml:space="preserve"> Silver choker with cross charms</v>
      </c>
      <c r="O1246" s="33">
        <f>Inventory[[#This Row],[Total Price GBP]]/ EURtoGBP</f>
        <v>7.2038047550129694</v>
      </c>
      <c r="P1246" s="33">
        <f>Inventory[[#This Row],[Total Price GBP]]/USDtoGBP</f>
        <v>8.6997227570759037</v>
      </c>
      <c r="Q1246" s="33">
        <f>Inventory[[#This Row],[Total Price GBP]]/ CADtoGBP</f>
        <v>11.136145236829314</v>
      </c>
      <c r="R1246" s="33">
        <f>Inventory[[#This Row],[Total Price GBP]]/AUDtoGBP</f>
        <v>11.398627516344567</v>
      </c>
      <c r="S1246" s="33">
        <f>IFERROR(VLOOKUP(Inventory[[#This Row],[Assigned Item SKU]],skuQuantity[#All],2,FALSE),0)</f>
        <v>0</v>
      </c>
      <c r="T1246" s="33" t="str">
        <f>PROPER(Inventory[[#This Row],[METAL]] &amp; " " &amp; Inventory[[#This Row],[Item Type]])</f>
        <v>925 Silver Chain With Pendants</v>
      </c>
      <c r="U1246" s="33">
        <f>Inventory[[#This Row],[Quantity]]*Inventory[[#This Row],[Weight (g)]]</f>
        <v>0</v>
      </c>
      <c r="V1246" s="33">
        <f>Inventory[[#This Row],[Total Price GBP]]*Inventory[[#This Row],[Quantity]]</f>
        <v>0</v>
      </c>
      <c r="W1246" s="33">
        <f>Inventory[[#This Row],[Total Cost GBP]]/EURtoGBP</f>
        <v>0</v>
      </c>
      <c r="X1246" s="33">
        <f>Inventory[[#This Row],[Total Cost GBP]]/USDtoGBP</f>
        <v>0</v>
      </c>
      <c r="Y1246" s="33">
        <f>Inventory[[#This Row],[Total Cost GBP]]/CADtoGBP</f>
        <v>0</v>
      </c>
      <c r="Z1246" s="33">
        <f>Inventory[[#This Row],[Total Cost GBP]]*AUDtoGBP</f>
        <v>0</v>
      </c>
      <c r="AA1246" s="33"/>
      <c r="AB1246" s="33"/>
    </row>
    <row r="1247" spans="1:28" x14ac:dyDescent="0.25">
      <c r="A1247" t="s">
        <v>2788</v>
      </c>
      <c r="C1247" t="s">
        <v>113</v>
      </c>
      <c r="D1247" t="s">
        <v>2789</v>
      </c>
      <c r="E1247">
        <v>3.1</v>
      </c>
      <c r="F1247" t="s">
        <v>116</v>
      </c>
      <c r="G1247" t="s">
        <v>3295</v>
      </c>
      <c r="H1247">
        <v>7.1837451850000003</v>
      </c>
      <c r="I1247" t="str">
        <f>IF(Inventory[[#This Row],[METAL]] = "925 Silver",  "7113.11.00"," 7113.19.00")</f>
        <v>7113.11.00</v>
      </c>
      <c r="J1247" t="str">
        <f>IF(Inventory[[#This Row],[METAL]]= "925 Silver", "7113.11.10.00"," 7113.19.10.00")</f>
        <v>7113.11.10.00</v>
      </c>
      <c r="K1247" t="str">
        <f>IF(Inventory[[#This Row],[METAL]] = "925 Silver",  "7113.11.00"," 7113.19.00")</f>
        <v>7113.11.00</v>
      </c>
      <c r="L1247" s="106" t="str">
        <f>PROPER(Inventory[[#This Row],[METAL]] &amp; " " &amp; Inventory[[#This Row],[Item Type]])</f>
        <v>925 Silver Chain With Pendants</v>
      </c>
      <c r="M1247" s="106" t="str">
        <f>IFERROR(VLOOKUP(Inventory[[#This Row],[Short Description]],Map!$G$12:$H$32,2,FALSE), IF(F1246 = "925 Silver", "7113.11.10.00", "7113.19.29.00"))</f>
        <v>7113.11.10.00</v>
      </c>
      <c r="N1247" s="106" t="str">
        <f>Inventory[[#This Row],[ASIN]] &amp; " " &amp; Inventory[[#This Row],[Short Description]]</f>
        <v xml:space="preserve"> Gold plated choker with cross charms</v>
      </c>
      <c r="O1247" s="33">
        <f>Inventory[[#This Row],[Total Price GBP]]/ EURtoGBP</f>
        <v>8.154404755012969</v>
      </c>
      <c r="P1247" s="33">
        <f>Inventory[[#This Row],[Total Price GBP]]/USDtoGBP</f>
        <v>9.847721173762789</v>
      </c>
      <c r="Q1247" s="33">
        <f>Inventory[[#This Row],[Total Price GBP]]/ CADtoGBP</f>
        <v>12.605649203432986</v>
      </c>
      <c r="R1247" s="33">
        <f>Inventory[[#This Row],[Total Price GBP]]/AUDtoGBP</f>
        <v>12.902768131690495</v>
      </c>
      <c r="S1247" s="33">
        <f>IFERROR(VLOOKUP(Inventory[[#This Row],[Assigned Item SKU]],skuQuantity[#All],2,FALSE),0)</f>
        <v>0</v>
      </c>
      <c r="T1247" s="33" t="str">
        <f>PROPER(Inventory[[#This Row],[METAL]] &amp; " " &amp; Inventory[[#This Row],[Item Type]])</f>
        <v>925 Silver Chain With Pendants</v>
      </c>
      <c r="U1247" s="33">
        <f>Inventory[[#This Row],[Quantity]]*Inventory[[#This Row],[Weight (g)]]</f>
        <v>0</v>
      </c>
      <c r="V1247" s="33">
        <f>Inventory[[#This Row],[Total Price GBP]]*Inventory[[#This Row],[Quantity]]</f>
        <v>0</v>
      </c>
      <c r="W1247" s="33">
        <f>Inventory[[#This Row],[Total Cost GBP]]/EURtoGBP</f>
        <v>0</v>
      </c>
      <c r="X1247" s="33">
        <f>Inventory[[#This Row],[Total Cost GBP]]/USDtoGBP</f>
        <v>0</v>
      </c>
      <c r="Y1247" s="33">
        <f>Inventory[[#This Row],[Total Cost GBP]]/CADtoGBP</f>
        <v>0</v>
      </c>
      <c r="Z1247" s="33">
        <f>Inventory[[#This Row],[Total Cost GBP]]*AUDtoGBP</f>
        <v>0</v>
      </c>
      <c r="AA1247" s="33"/>
      <c r="AB1247" s="33"/>
    </row>
    <row r="1248" spans="1:28" x14ac:dyDescent="0.25">
      <c r="A1248" t="s">
        <v>2790</v>
      </c>
      <c r="C1248" t="s">
        <v>113</v>
      </c>
      <c r="D1248" t="s">
        <v>2791</v>
      </c>
      <c r="E1248">
        <v>2.23</v>
      </c>
      <c r="F1248" t="s">
        <v>116</v>
      </c>
      <c r="G1248" t="s">
        <v>1413</v>
      </c>
      <c r="H1248">
        <v>4.9039839579999995</v>
      </c>
      <c r="I1248" t="str">
        <f>IF(Inventory[[#This Row],[METAL]] = "925 Silver",  "7113.11.00"," 7113.19.00")</f>
        <v>7113.11.00</v>
      </c>
      <c r="J1248" t="str">
        <f>IF(Inventory[[#This Row],[METAL]]= "925 Silver", "7113.11.10.00"," 7113.19.10.00")</f>
        <v>7113.11.10.00</v>
      </c>
      <c r="K1248" t="str">
        <f>IF(Inventory[[#This Row],[METAL]] = "925 Silver",  "7113.11.00"," 7113.19.00")</f>
        <v>7113.11.00</v>
      </c>
      <c r="L1248" s="106" t="str">
        <f>PROPER(Inventory[[#This Row],[METAL]] &amp; " " &amp; Inventory[[#This Row],[Item Type]])</f>
        <v>925 Silver Bracelet</v>
      </c>
      <c r="M1248" s="106" t="str">
        <f>IFERROR(VLOOKUP(Inventory[[#This Row],[Short Description]],Map!$G$12:$H$32,2,FALSE), IF(F1247 = "925 Silver", "7113.11.10.00", "7113.19.29.00"))</f>
        <v>7113.11.10.00</v>
      </c>
      <c r="N1248" s="106" t="str">
        <f>Inventory[[#This Row],[ASIN]] &amp; " " &amp; Inventory[[#This Row],[Short Description]]</f>
        <v xml:space="preserve"> Silver bracelet with cross charms 18+2cm</v>
      </c>
      <c r="O1248" s="33">
        <f>Inventory[[#This Row],[Total Price GBP]]/ EURtoGBP</f>
        <v>5.5666047550129685</v>
      </c>
      <c r="P1248" s="33">
        <f>Inventory[[#This Row],[Total Price GBP]]/USDtoGBP</f>
        <v>6.7225472807454043</v>
      </c>
      <c r="Q1248" s="33">
        <f>Inventory[[#This Row],[Total Price GBP]]/ CADtoGBP</f>
        <v>8.6052469682373385</v>
      </c>
      <c r="R1248" s="33">
        <f>Inventory[[#This Row],[Total Price GBP]]/AUDtoGBP</f>
        <v>8.8080752173288293</v>
      </c>
      <c r="S1248" s="33">
        <f>IFERROR(VLOOKUP(Inventory[[#This Row],[Assigned Item SKU]],skuQuantity[#All],2,FALSE),0)</f>
        <v>0</v>
      </c>
      <c r="T1248" s="33" t="str">
        <f>PROPER(Inventory[[#This Row],[METAL]] &amp; " " &amp; Inventory[[#This Row],[Item Type]])</f>
        <v>925 Silver Bracelet</v>
      </c>
      <c r="U1248" s="33">
        <f>Inventory[[#This Row],[Quantity]]*Inventory[[#This Row],[Weight (g)]]</f>
        <v>0</v>
      </c>
      <c r="V1248" s="33">
        <f>Inventory[[#This Row],[Total Price GBP]]*Inventory[[#This Row],[Quantity]]</f>
        <v>0</v>
      </c>
      <c r="W1248" s="33">
        <f>Inventory[[#This Row],[Total Cost GBP]]/EURtoGBP</f>
        <v>0</v>
      </c>
      <c r="X1248" s="33">
        <f>Inventory[[#This Row],[Total Cost GBP]]/USDtoGBP</f>
        <v>0</v>
      </c>
      <c r="Y1248" s="33">
        <f>Inventory[[#This Row],[Total Cost GBP]]/CADtoGBP</f>
        <v>0</v>
      </c>
      <c r="Z1248" s="33">
        <f>Inventory[[#This Row],[Total Cost GBP]]*AUDtoGBP</f>
        <v>0</v>
      </c>
      <c r="AA1248" s="33"/>
      <c r="AB1248" s="33"/>
    </row>
    <row r="1249" spans="1:28" x14ac:dyDescent="0.25">
      <c r="A1249" t="s">
        <v>2792</v>
      </c>
      <c r="C1249" t="s">
        <v>113</v>
      </c>
      <c r="D1249" t="s">
        <v>2793</v>
      </c>
      <c r="E1249">
        <v>2.23</v>
      </c>
      <c r="F1249" t="s">
        <v>116</v>
      </c>
      <c r="G1249" t="s">
        <v>1413</v>
      </c>
      <c r="H1249">
        <v>5.5915771405000001</v>
      </c>
      <c r="I1249" t="str">
        <f>IF(Inventory[[#This Row],[METAL]] = "925 Silver",  "7113.11.00"," 7113.19.00")</f>
        <v>7113.11.00</v>
      </c>
      <c r="J1249" t="str">
        <f>IF(Inventory[[#This Row],[METAL]]= "925 Silver", "7113.11.10.00"," 7113.19.10.00")</f>
        <v>7113.11.10.00</v>
      </c>
      <c r="K1249" t="str">
        <f>IF(Inventory[[#This Row],[METAL]] = "925 Silver",  "7113.11.00"," 7113.19.00")</f>
        <v>7113.11.00</v>
      </c>
      <c r="L1249" s="106" t="str">
        <f>PROPER(Inventory[[#This Row],[METAL]] &amp; " " &amp; Inventory[[#This Row],[Item Type]])</f>
        <v>925 Silver Bracelet</v>
      </c>
      <c r="M1249" s="106" t="str">
        <f>IFERROR(VLOOKUP(Inventory[[#This Row],[Short Description]],Map!$G$12:$H$32,2,FALSE), IF(F1248 = "925 Silver", "7113.11.10.00", "7113.19.29.00"))</f>
        <v>7113.11.10.00</v>
      </c>
      <c r="N1249" s="106" t="str">
        <f>Inventory[[#This Row],[ASIN]] &amp; " " &amp; Inventory[[#This Row],[Short Description]]</f>
        <v xml:space="preserve"> Gold plated bracelet with cross charms 18+2cm</v>
      </c>
      <c r="O1249" s="33">
        <f>Inventory[[#This Row],[Total Price GBP]]/ EURtoGBP</f>
        <v>6.3471047550129684</v>
      </c>
      <c r="P1249" s="33">
        <f>Inventory[[#This Row],[Total Price GBP]]/USDtoGBP</f>
        <v>7.6651233003373624</v>
      </c>
      <c r="Q1249" s="33">
        <f>Inventory[[#This Row],[Total Price GBP]]/ CADtoGBP</f>
        <v>9.8117984577536088</v>
      </c>
      <c r="R1249" s="33">
        <f>Inventory[[#This Row],[Total Price GBP]]/AUDtoGBP</f>
        <v>10.043065486924348</v>
      </c>
      <c r="S1249" s="33">
        <f>IFERROR(VLOOKUP(Inventory[[#This Row],[Assigned Item SKU]],skuQuantity[#All],2,FALSE),0)</f>
        <v>0</v>
      </c>
      <c r="T1249" s="33" t="str">
        <f>PROPER(Inventory[[#This Row],[METAL]] &amp; " " &amp; Inventory[[#This Row],[Item Type]])</f>
        <v>925 Silver Bracelet</v>
      </c>
      <c r="U1249" s="33">
        <f>Inventory[[#This Row],[Quantity]]*Inventory[[#This Row],[Weight (g)]]</f>
        <v>0</v>
      </c>
      <c r="V1249" s="33">
        <f>Inventory[[#This Row],[Total Price GBP]]*Inventory[[#This Row],[Quantity]]</f>
        <v>0</v>
      </c>
      <c r="W1249" s="33">
        <f>Inventory[[#This Row],[Total Cost GBP]]/EURtoGBP</f>
        <v>0</v>
      </c>
      <c r="X1249" s="33">
        <f>Inventory[[#This Row],[Total Cost GBP]]/USDtoGBP</f>
        <v>0</v>
      </c>
      <c r="Y1249" s="33">
        <f>Inventory[[#This Row],[Total Cost GBP]]/CADtoGBP</f>
        <v>0</v>
      </c>
      <c r="Z1249" s="33">
        <f>Inventory[[#This Row],[Total Cost GBP]]*AUDtoGBP</f>
        <v>0</v>
      </c>
      <c r="AA1249" s="33"/>
      <c r="AB1249" s="33"/>
    </row>
    <row r="1250" spans="1:28" x14ac:dyDescent="0.25">
      <c r="A1250" t="s">
        <v>2794</v>
      </c>
      <c r="C1250" t="s">
        <v>113</v>
      </c>
      <c r="D1250" t="s">
        <v>2795</v>
      </c>
      <c r="E1250">
        <v>3.1</v>
      </c>
      <c r="F1250" t="s">
        <v>116</v>
      </c>
      <c r="G1250" t="s">
        <v>3295</v>
      </c>
      <c r="H1250">
        <v>5.8182494350000011</v>
      </c>
      <c r="I1250" t="str">
        <f>IF(Inventory[[#This Row],[METAL]] = "925 Silver",  "7113.11.00"," 7113.19.00")</f>
        <v>7113.11.00</v>
      </c>
      <c r="J1250" t="str">
        <f>IF(Inventory[[#This Row],[METAL]]= "925 Silver", "7113.11.10.00"," 7113.19.10.00")</f>
        <v>7113.11.10.00</v>
      </c>
      <c r="K1250" t="str">
        <f>IF(Inventory[[#This Row],[METAL]] = "925 Silver",  "7113.11.00"," 7113.19.00")</f>
        <v>7113.11.00</v>
      </c>
      <c r="L1250" s="106" t="str">
        <f>PROPER(Inventory[[#This Row],[METAL]] &amp; " " &amp; Inventory[[#This Row],[Item Type]])</f>
        <v>925 Silver Chain With Pendants</v>
      </c>
      <c r="M1250" s="106" t="str">
        <f>IFERROR(VLOOKUP(Inventory[[#This Row],[Short Description]],Map!$G$12:$H$32,2,FALSE), IF(F1249 = "925 Silver", "7113.11.10.00", "7113.19.29.00"))</f>
        <v>7113.11.10.00</v>
      </c>
      <c r="N1250" s="106" t="str">
        <f>Inventory[[#This Row],[ASIN]] &amp; " " &amp; Inventory[[#This Row],[Short Description]]</f>
        <v xml:space="preserve"> Silver pendant neclace with heart CZ solitaire</v>
      </c>
      <c r="O1250" s="33">
        <f>Inventory[[#This Row],[Total Price GBP]]/ EURtoGBP</f>
        <v>6.6044047550129701</v>
      </c>
      <c r="P1250" s="33">
        <f>Inventory[[#This Row],[Total Price GBP]]/USDtoGBP</f>
        <v>7.9758533577890107</v>
      </c>
      <c r="Q1250" s="33">
        <f>Inventory[[#This Row],[Total Price GBP]]/ CADtoGBP</f>
        <v>10.209550793759423</v>
      </c>
      <c r="R1250" s="33">
        <f>Inventory[[#This Row],[Total Price GBP]]/AUDtoGBP</f>
        <v>10.450192964652635</v>
      </c>
      <c r="S1250" s="33">
        <f>IFERROR(VLOOKUP(Inventory[[#This Row],[Assigned Item SKU]],skuQuantity[#All],2,FALSE),0)</f>
        <v>0</v>
      </c>
      <c r="T1250" s="33" t="str">
        <f>PROPER(Inventory[[#This Row],[METAL]] &amp; " " &amp; Inventory[[#This Row],[Item Type]])</f>
        <v>925 Silver Chain With Pendants</v>
      </c>
      <c r="U1250" s="33">
        <f>Inventory[[#This Row],[Quantity]]*Inventory[[#This Row],[Weight (g)]]</f>
        <v>0</v>
      </c>
      <c r="V1250" s="33">
        <f>Inventory[[#This Row],[Total Price GBP]]*Inventory[[#This Row],[Quantity]]</f>
        <v>0</v>
      </c>
      <c r="W1250" s="33">
        <f>Inventory[[#This Row],[Total Cost GBP]]/EURtoGBP</f>
        <v>0</v>
      </c>
      <c r="X1250" s="33">
        <f>Inventory[[#This Row],[Total Cost GBP]]/USDtoGBP</f>
        <v>0</v>
      </c>
      <c r="Y1250" s="33">
        <f>Inventory[[#This Row],[Total Cost GBP]]/CADtoGBP</f>
        <v>0</v>
      </c>
      <c r="Z1250" s="33">
        <f>Inventory[[#This Row],[Total Cost GBP]]*AUDtoGBP</f>
        <v>0</v>
      </c>
      <c r="AA1250" s="33"/>
      <c r="AB1250" s="33"/>
    </row>
    <row r="1251" spans="1:28" x14ac:dyDescent="0.25">
      <c r="A1251" t="s">
        <v>2796</v>
      </c>
      <c r="C1251" t="s">
        <v>113</v>
      </c>
      <c r="D1251" t="s">
        <v>2797</v>
      </c>
      <c r="E1251">
        <v>3</v>
      </c>
      <c r="F1251" t="s">
        <v>116</v>
      </c>
      <c r="G1251" t="s">
        <v>3295</v>
      </c>
      <c r="H1251">
        <v>5.6341277500000011</v>
      </c>
      <c r="I1251" t="str">
        <f>IF(Inventory[[#This Row],[METAL]] = "925 Silver",  "7113.11.00"," 7113.19.00")</f>
        <v>7113.11.00</v>
      </c>
      <c r="J1251" t="str">
        <f>IF(Inventory[[#This Row],[METAL]]= "925 Silver", "7113.11.10.00"," 7113.19.10.00")</f>
        <v>7113.11.10.00</v>
      </c>
      <c r="K1251" t="str">
        <f>IF(Inventory[[#This Row],[METAL]] = "925 Silver",  "7113.11.00"," 7113.19.00")</f>
        <v>7113.11.00</v>
      </c>
      <c r="L1251" s="106" t="str">
        <f>PROPER(Inventory[[#This Row],[METAL]] &amp; " " &amp; Inventory[[#This Row],[Item Type]])</f>
        <v>925 Silver Chain With Pendants</v>
      </c>
      <c r="M1251" s="106" t="str">
        <f>IFERROR(VLOOKUP(Inventory[[#This Row],[Short Description]],Map!$G$12:$H$32,2,FALSE), IF(F1250 = "925 Silver", "7113.11.10.00", "7113.19.29.00"))</f>
        <v>7113.11.10.00</v>
      </c>
      <c r="N1251" s="106" t="str">
        <f>Inventory[[#This Row],[ASIN]] &amp; " " &amp; Inventory[[#This Row],[Short Description]]</f>
        <v xml:space="preserve"> Silver pendant neclace with star CZ solitaire</v>
      </c>
      <c r="O1251" s="33">
        <f>Inventory[[#This Row],[Total Price GBP]]/ EURtoGBP</f>
        <v>6.3954047550129696</v>
      </c>
      <c r="P1251" s="33">
        <f>Inventory[[#This Row],[Total Price GBP]]/USDtoGBP</f>
        <v>7.723453116796418</v>
      </c>
      <c r="Q1251" s="33">
        <f>Inventory[[#This Row],[Total Price GBP]]/ CADtoGBP</f>
        <v>9.8864639759389217</v>
      </c>
      <c r="R1251" s="33">
        <f>Inventory[[#This Row],[Total Price GBP]]/AUDtoGBP</f>
        <v>10.119490893742368</v>
      </c>
      <c r="S1251" s="33">
        <f>IFERROR(VLOOKUP(Inventory[[#This Row],[Assigned Item SKU]],skuQuantity[#All],2,FALSE),0)</f>
        <v>0</v>
      </c>
      <c r="T1251" s="33" t="str">
        <f>PROPER(Inventory[[#This Row],[METAL]] &amp; " " &amp; Inventory[[#This Row],[Item Type]])</f>
        <v>925 Silver Chain With Pendants</v>
      </c>
      <c r="U1251" s="33">
        <f>Inventory[[#This Row],[Quantity]]*Inventory[[#This Row],[Weight (g)]]</f>
        <v>0</v>
      </c>
      <c r="V1251" s="33">
        <f>Inventory[[#This Row],[Total Price GBP]]*Inventory[[#This Row],[Quantity]]</f>
        <v>0</v>
      </c>
      <c r="W1251" s="33">
        <f>Inventory[[#This Row],[Total Cost GBP]]/EURtoGBP</f>
        <v>0</v>
      </c>
      <c r="X1251" s="33">
        <f>Inventory[[#This Row],[Total Cost GBP]]/USDtoGBP</f>
        <v>0</v>
      </c>
      <c r="Y1251" s="33">
        <f>Inventory[[#This Row],[Total Cost GBP]]/CADtoGBP</f>
        <v>0</v>
      </c>
      <c r="Z1251" s="33">
        <f>Inventory[[#This Row],[Total Cost GBP]]*AUDtoGBP</f>
        <v>0</v>
      </c>
      <c r="AA1251" s="33"/>
      <c r="AB1251" s="33"/>
    </row>
    <row r="1252" spans="1:28" x14ac:dyDescent="0.25">
      <c r="A1252" t="s">
        <v>2798</v>
      </c>
      <c r="C1252" t="s">
        <v>113</v>
      </c>
      <c r="D1252" t="s">
        <v>2799</v>
      </c>
      <c r="E1252">
        <v>3.27</v>
      </c>
      <c r="F1252" t="s">
        <v>116</v>
      </c>
      <c r="G1252" t="s">
        <v>3295</v>
      </c>
      <c r="H1252">
        <v>7.1395207420000002</v>
      </c>
      <c r="I1252" t="str">
        <f>IF(Inventory[[#This Row],[METAL]] = "925 Silver",  "7113.11.00"," 7113.19.00")</f>
        <v>7113.11.00</v>
      </c>
      <c r="J1252" t="str">
        <f>IF(Inventory[[#This Row],[METAL]]= "925 Silver", "7113.11.10.00"," 7113.19.10.00")</f>
        <v>7113.11.10.00</v>
      </c>
      <c r="K1252" t="str">
        <f>IF(Inventory[[#This Row],[METAL]] = "925 Silver",  "7113.11.00"," 7113.19.00")</f>
        <v>7113.11.00</v>
      </c>
      <c r="L1252" s="106" t="str">
        <f>PROPER(Inventory[[#This Row],[METAL]] &amp; " " &amp; Inventory[[#This Row],[Item Type]])</f>
        <v>925 Silver Chain With Pendants</v>
      </c>
      <c r="M1252" s="106" t="str">
        <f>IFERROR(VLOOKUP(Inventory[[#This Row],[Short Description]],Map!$G$12:$H$32,2,FALSE), IF(F1251 = "925 Silver", "7113.11.10.00", "7113.19.29.00"))</f>
        <v>7113.11.10.00</v>
      </c>
      <c r="N1252" s="106" t="str">
        <f>Inventory[[#This Row],[ASIN]] &amp; " " &amp; Inventory[[#This Row],[Short Description]]</f>
        <v xml:space="preserve"> Gold plated pendant neclace with circle CZ solitaire</v>
      </c>
      <c r="O1252" s="33">
        <f>Inventory[[#This Row],[Total Price GBP]]/ EURtoGBP</f>
        <v>8.1042047550129688</v>
      </c>
      <c r="P1252" s="33">
        <f>Inventory[[#This Row],[Total Price GBP]]/USDtoGBP</f>
        <v>9.7870968096583475</v>
      </c>
      <c r="Q1252" s="33">
        <f>Inventory[[#This Row],[Total Price GBP]]/ CADtoGBP</f>
        <v>12.528046532358395</v>
      </c>
      <c r="R1252" s="33">
        <f>Inventory[[#This Row],[Total Price GBP]]/AUDtoGBP</f>
        <v>12.823336342409656</v>
      </c>
      <c r="S1252" s="33">
        <f>IFERROR(VLOOKUP(Inventory[[#This Row],[Assigned Item SKU]],skuQuantity[#All],2,FALSE),0)</f>
        <v>0</v>
      </c>
      <c r="T1252" s="33" t="str">
        <f>PROPER(Inventory[[#This Row],[METAL]] &amp; " " &amp; Inventory[[#This Row],[Item Type]])</f>
        <v>925 Silver Chain With Pendants</v>
      </c>
      <c r="U1252" s="33">
        <f>Inventory[[#This Row],[Quantity]]*Inventory[[#This Row],[Weight (g)]]</f>
        <v>0</v>
      </c>
      <c r="V1252" s="33">
        <f>Inventory[[#This Row],[Total Price GBP]]*Inventory[[#This Row],[Quantity]]</f>
        <v>0</v>
      </c>
      <c r="W1252" s="33">
        <f>Inventory[[#This Row],[Total Cost GBP]]/EURtoGBP</f>
        <v>0</v>
      </c>
      <c r="X1252" s="33">
        <f>Inventory[[#This Row],[Total Cost GBP]]/USDtoGBP</f>
        <v>0</v>
      </c>
      <c r="Y1252" s="33">
        <f>Inventory[[#This Row],[Total Cost GBP]]/CADtoGBP</f>
        <v>0</v>
      </c>
      <c r="Z1252" s="33">
        <f>Inventory[[#This Row],[Total Cost GBP]]*AUDtoGBP</f>
        <v>0</v>
      </c>
      <c r="AA1252" s="33"/>
      <c r="AB1252" s="33"/>
    </row>
    <row r="1253" spans="1:28" x14ac:dyDescent="0.25">
      <c r="A1253" t="s">
        <v>2800</v>
      </c>
      <c r="C1253" t="s">
        <v>113</v>
      </c>
      <c r="D1253" t="s">
        <v>2801</v>
      </c>
      <c r="E1253">
        <v>2.17</v>
      </c>
      <c r="F1253" t="s">
        <v>116</v>
      </c>
      <c r="G1253" t="s">
        <v>1413</v>
      </c>
      <c r="H1253">
        <v>4.3926718719999993</v>
      </c>
      <c r="I1253" t="str">
        <f>IF(Inventory[[#This Row],[METAL]] = "925 Silver",  "7113.11.00"," 7113.19.00")</f>
        <v>7113.11.00</v>
      </c>
      <c r="J1253" t="str">
        <f>IF(Inventory[[#This Row],[METAL]]= "925 Silver", "7113.11.10.00"," 7113.19.10.00")</f>
        <v>7113.11.10.00</v>
      </c>
      <c r="K1253" t="str">
        <f>IF(Inventory[[#This Row],[METAL]] = "925 Silver",  "7113.11.00"," 7113.19.00")</f>
        <v>7113.11.00</v>
      </c>
      <c r="L1253" s="106" t="str">
        <f>PROPER(Inventory[[#This Row],[METAL]] &amp; " " &amp; Inventory[[#This Row],[Item Type]])</f>
        <v>925 Silver Bracelet</v>
      </c>
      <c r="M1253" s="106" t="str">
        <f>IFERROR(VLOOKUP(Inventory[[#This Row],[Short Description]],Map!$G$12:$H$32,2,FALSE), IF(F1252 = "925 Silver", "7113.11.10.00", "7113.19.29.00"))</f>
        <v>7113.11.10.00</v>
      </c>
      <c r="N1253" s="106" t="str">
        <f>Inventory[[#This Row],[ASIN]] &amp; " " &amp; Inventory[[#This Row],[Short Description]]</f>
        <v xml:space="preserve"> Silver bracelet with heart CZ solitaire 18+2cm</v>
      </c>
      <c r="O1253" s="33">
        <f>Inventory[[#This Row],[Total Price GBP]]/ EURtoGBP</f>
        <v>4.9862047550129676</v>
      </c>
      <c r="P1253" s="33">
        <f>Inventory[[#This Row],[Total Price GBP]]/USDtoGBP</f>
        <v>6.0216233579123832</v>
      </c>
      <c r="Q1253" s="33">
        <f>Inventory[[#This Row],[Total Price GBP]]/ CADtoGBP</f>
        <v>7.7080240540602176</v>
      </c>
      <c r="R1253" s="33">
        <f>Inventory[[#This Row],[Total Price GBP]]/AUDtoGBP</f>
        <v>7.8897044902651032</v>
      </c>
      <c r="S1253" s="33">
        <f>IFERROR(VLOOKUP(Inventory[[#This Row],[Assigned Item SKU]],skuQuantity[#All],2,FALSE),0)</f>
        <v>0</v>
      </c>
      <c r="T1253" s="33" t="str">
        <f>PROPER(Inventory[[#This Row],[METAL]] &amp; " " &amp; Inventory[[#This Row],[Item Type]])</f>
        <v>925 Silver Bracelet</v>
      </c>
      <c r="U1253" s="33">
        <f>Inventory[[#This Row],[Quantity]]*Inventory[[#This Row],[Weight (g)]]</f>
        <v>0</v>
      </c>
      <c r="V1253" s="33">
        <f>Inventory[[#This Row],[Total Price GBP]]*Inventory[[#This Row],[Quantity]]</f>
        <v>0</v>
      </c>
      <c r="W1253" s="33">
        <f>Inventory[[#This Row],[Total Cost GBP]]/EURtoGBP</f>
        <v>0</v>
      </c>
      <c r="X1253" s="33">
        <f>Inventory[[#This Row],[Total Cost GBP]]/USDtoGBP</f>
        <v>0</v>
      </c>
      <c r="Y1253" s="33">
        <f>Inventory[[#This Row],[Total Cost GBP]]/CADtoGBP</f>
        <v>0</v>
      </c>
      <c r="Z1253" s="33">
        <f>Inventory[[#This Row],[Total Cost GBP]]*AUDtoGBP</f>
        <v>0</v>
      </c>
      <c r="AA1253" s="33"/>
      <c r="AB1253" s="33"/>
    </row>
    <row r="1254" spans="1:28" x14ac:dyDescent="0.25">
      <c r="A1254" t="s">
        <v>2802</v>
      </c>
      <c r="C1254" t="s">
        <v>113</v>
      </c>
      <c r="D1254" t="s">
        <v>2803</v>
      </c>
      <c r="E1254">
        <v>2.2799999999999998</v>
      </c>
      <c r="F1254" t="s">
        <v>116</v>
      </c>
      <c r="G1254" t="s">
        <v>1413</v>
      </c>
      <c r="H1254">
        <v>4.609741648</v>
      </c>
      <c r="I1254" t="str">
        <f>IF(Inventory[[#This Row],[METAL]] = "925 Silver",  "7113.11.00"," 7113.19.00")</f>
        <v>7113.11.00</v>
      </c>
      <c r="J1254" t="str">
        <f>IF(Inventory[[#This Row],[METAL]]= "925 Silver", "7113.11.10.00"," 7113.19.10.00")</f>
        <v>7113.11.10.00</v>
      </c>
      <c r="K1254" t="str">
        <f>IF(Inventory[[#This Row],[METAL]] = "925 Silver",  "7113.11.00"," 7113.19.00")</f>
        <v>7113.11.00</v>
      </c>
      <c r="L1254" s="106" t="str">
        <f>PROPER(Inventory[[#This Row],[METAL]] &amp; " " &amp; Inventory[[#This Row],[Item Type]])</f>
        <v>925 Silver Bracelet</v>
      </c>
      <c r="M1254" s="106" t="str">
        <f>IFERROR(VLOOKUP(Inventory[[#This Row],[Short Description]],Map!$G$12:$H$32,2,FALSE), IF(F1253 = "925 Silver", "7113.11.10.00", "7113.19.29.00"))</f>
        <v>7113.11.10.00</v>
      </c>
      <c r="N1254" s="106" t="str">
        <f>Inventory[[#This Row],[ASIN]] &amp; " " &amp; Inventory[[#This Row],[Short Description]]</f>
        <v xml:space="preserve"> Silver bracelet with star CZ solitaire 18+2cm</v>
      </c>
      <c r="O1254" s="33">
        <f>Inventory[[#This Row],[Total Price GBP]]/ EURtoGBP</f>
        <v>5.2326047550129688</v>
      </c>
      <c r="P1254" s="33">
        <f>Inventory[[#This Row],[Total Price GBP]]/USDtoGBP</f>
        <v>6.3191899578194421</v>
      </c>
      <c r="Q1254" s="33">
        <f>Inventory[[#This Row],[Total Price GBP]]/ CADtoGBP</f>
        <v>8.0889264077012299</v>
      </c>
      <c r="R1254" s="33">
        <f>Inventory[[#This Row],[Total Price GBP]]/AUDtoGBP</f>
        <v>8.2795848264961567</v>
      </c>
      <c r="S1254" s="33">
        <f>IFERROR(VLOOKUP(Inventory[[#This Row],[Assigned Item SKU]],skuQuantity[#All],2,FALSE),0)</f>
        <v>0</v>
      </c>
      <c r="T1254" s="33" t="str">
        <f>PROPER(Inventory[[#This Row],[METAL]] &amp; " " &amp; Inventory[[#This Row],[Item Type]])</f>
        <v>925 Silver Bracelet</v>
      </c>
      <c r="U1254" s="33">
        <f>Inventory[[#This Row],[Quantity]]*Inventory[[#This Row],[Weight (g)]]</f>
        <v>0</v>
      </c>
      <c r="V1254" s="33">
        <f>Inventory[[#This Row],[Total Price GBP]]*Inventory[[#This Row],[Quantity]]</f>
        <v>0</v>
      </c>
      <c r="W1254" s="33">
        <f>Inventory[[#This Row],[Total Cost GBP]]/EURtoGBP</f>
        <v>0</v>
      </c>
      <c r="X1254" s="33">
        <f>Inventory[[#This Row],[Total Cost GBP]]/USDtoGBP</f>
        <v>0</v>
      </c>
      <c r="Y1254" s="33">
        <f>Inventory[[#This Row],[Total Cost GBP]]/CADtoGBP</f>
        <v>0</v>
      </c>
      <c r="Z1254" s="33">
        <f>Inventory[[#This Row],[Total Cost GBP]]*AUDtoGBP</f>
        <v>0</v>
      </c>
      <c r="AA1254" s="33"/>
      <c r="AB1254" s="33"/>
    </row>
    <row r="1255" spans="1:28" x14ac:dyDescent="0.25">
      <c r="A1255" t="s">
        <v>2804</v>
      </c>
      <c r="C1255" t="s">
        <v>113</v>
      </c>
      <c r="D1255" t="s">
        <v>2805</v>
      </c>
      <c r="E1255">
        <v>2.38</v>
      </c>
      <c r="F1255" t="s">
        <v>116</v>
      </c>
      <c r="G1255" t="s">
        <v>1413</v>
      </c>
      <c r="H1255">
        <v>5.5409216530000007</v>
      </c>
      <c r="I1255" t="str">
        <f>IF(Inventory[[#This Row],[METAL]] = "925 Silver",  "7113.11.00"," 7113.19.00")</f>
        <v>7113.11.00</v>
      </c>
      <c r="J1255" t="str">
        <f>IF(Inventory[[#This Row],[METAL]]= "925 Silver", "7113.11.10.00"," 7113.19.10.00")</f>
        <v>7113.11.10.00</v>
      </c>
      <c r="K1255" t="str">
        <f>IF(Inventory[[#This Row],[METAL]] = "925 Silver",  "7113.11.00"," 7113.19.00")</f>
        <v>7113.11.00</v>
      </c>
      <c r="L1255" s="106" t="str">
        <f>PROPER(Inventory[[#This Row],[METAL]] &amp; " " &amp; Inventory[[#This Row],[Item Type]])</f>
        <v>925 Silver Bracelet</v>
      </c>
      <c r="M1255" s="106" t="str">
        <f>IFERROR(VLOOKUP(Inventory[[#This Row],[Short Description]],Map!$G$12:$H$32,2,FALSE), IF(F1254 = "925 Silver", "7113.11.10.00", "7113.19.29.00"))</f>
        <v>7113.11.10.00</v>
      </c>
      <c r="N1255" s="106" t="str">
        <f>Inventory[[#This Row],[ASIN]] &amp; " " &amp; Inventory[[#This Row],[Short Description]]</f>
        <v xml:space="preserve"> Gold plated bracelet with circle CZ solitaire 18+2cm</v>
      </c>
      <c r="O1255" s="33">
        <f>Inventory[[#This Row],[Total Price GBP]]/ EURtoGBP</f>
        <v>6.2896047550129692</v>
      </c>
      <c r="P1255" s="33">
        <f>Inventory[[#This Row],[Total Price GBP]]/USDtoGBP</f>
        <v>7.5956830426480133</v>
      </c>
      <c r="Q1255" s="33">
        <f>Inventory[[#This Row],[Total Price GBP]]/ CADtoGBP</f>
        <v>9.7229109361044284</v>
      </c>
      <c r="R1255" s="33">
        <f>Inventory[[#This Row],[Total Price GBP]]/AUDtoGBP</f>
        <v>9.9520828597600417</v>
      </c>
      <c r="S1255" s="33">
        <f>IFERROR(VLOOKUP(Inventory[[#This Row],[Assigned Item SKU]],skuQuantity[#All],2,FALSE),0)</f>
        <v>0</v>
      </c>
      <c r="T1255" s="33" t="str">
        <f>PROPER(Inventory[[#This Row],[METAL]] &amp; " " &amp; Inventory[[#This Row],[Item Type]])</f>
        <v>925 Silver Bracelet</v>
      </c>
      <c r="U1255" s="33">
        <f>Inventory[[#This Row],[Quantity]]*Inventory[[#This Row],[Weight (g)]]</f>
        <v>0</v>
      </c>
      <c r="V1255" s="33">
        <f>Inventory[[#This Row],[Total Price GBP]]*Inventory[[#This Row],[Quantity]]</f>
        <v>0</v>
      </c>
      <c r="W1255" s="33">
        <f>Inventory[[#This Row],[Total Cost GBP]]/EURtoGBP</f>
        <v>0</v>
      </c>
      <c r="X1255" s="33">
        <f>Inventory[[#This Row],[Total Cost GBP]]/USDtoGBP</f>
        <v>0</v>
      </c>
      <c r="Y1255" s="33">
        <f>Inventory[[#This Row],[Total Cost GBP]]/CADtoGBP</f>
        <v>0</v>
      </c>
      <c r="Z1255" s="33">
        <f>Inventory[[#This Row],[Total Cost GBP]]*AUDtoGBP</f>
        <v>0</v>
      </c>
      <c r="AA1255" s="33"/>
      <c r="AB1255" s="33"/>
    </row>
    <row r="1256" spans="1:28" x14ac:dyDescent="0.25">
      <c r="A1256" t="s">
        <v>2806</v>
      </c>
      <c r="C1256" t="s">
        <v>113</v>
      </c>
      <c r="D1256" t="s">
        <v>2807</v>
      </c>
      <c r="E1256">
        <v>3.27</v>
      </c>
      <c r="F1256" t="s">
        <v>116</v>
      </c>
      <c r="G1256" t="s">
        <v>3295</v>
      </c>
      <c r="H1256">
        <v>5.2958371900000012</v>
      </c>
      <c r="I1256" t="str">
        <f>IF(Inventory[[#This Row],[METAL]] = "925 Silver",  "7113.11.00"," 7113.19.00")</f>
        <v>7113.11.00</v>
      </c>
      <c r="J1256" t="str">
        <f>IF(Inventory[[#This Row],[METAL]]= "925 Silver", "7113.11.10.00"," 7113.19.10.00")</f>
        <v>7113.11.10.00</v>
      </c>
      <c r="K1256" t="str">
        <f>IF(Inventory[[#This Row],[METAL]] = "925 Silver",  "7113.11.00"," 7113.19.00")</f>
        <v>7113.11.00</v>
      </c>
      <c r="L1256" s="106" t="str">
        <f>PROPER(Inventory[[#This Row],[METAL]] &amp; " " &amp; Inventory[[#This Row],[Item Type]])</f>
        <v>925 Silver Chain With Pendants</v>
      </c>
      <c r="M1256" s="106" t="str">
        <f>IFERROR(VLOOKUP(Inventory[[#This Row],[Short Description]],Map!$G$12:$H$32,2,FALSE), IF(F1255 = "925 Silver", "7113.11.10.00", "7113.19.29.00"))</f>
        <v>7113.11.10.00</v>
      </c>
      <c r="N1256" s="106" t="str">
        <f>Inventory[[#This Row],[ASIN]] &amp; " " &amp; Inventory[[#This Row],[Short Description]]</f>
        <v xml:space="preserve"> Silver necklace with flat freshwater pearl pendant</v>
      </c>
      <c r="O1256" s="33">
        <f>Inventory[[#This Row],[Total Price GBP]]/ EURtoGBP</f>
        <v>6.0114047550129701</v>
      </c>
      <c r="P1256" s="33">
        <f>Inventory[[#This Row],[Total Price GBP]]/USDtoGBP</f>
        <v>7.2597129610971072</v>
      </c>
      <c r="Q1256" s="33">
        <f>Inventory[[#This Row],[Total Price GBP]]/ CADtoGBP</f>
        <v>9.292849918316568</v>
      </c>
      <c r="R1256" s="33">
        <f>Inventory[[#This Row],[Total Price GBP]]/AUDtoGBP</f>
        <v>9.5118851749407298</v>
      </c>
      <c r="S1256" s="33">
        <f>IFERROR(VLOOKUP(Inventory[[#This Row],[Assigned Item SKU]],skuQuantity[#All],2,FALSE),0)</f>
        <v>0</v>
      </c>
      <c r="T1256" s="33" t="str">
        <f>PROPER(Inventory[[#This Row],[METAL]] &amp; " " &amp; Inventory[[#This Row],[Item Type]])</f>
        <v>925 Silver Chain With Pendants</v>
      </c>
      <c r="U1256" s="33">
        <f>Inventory[[#This Row],[Quantity]]*Inventory[[#This Row],[Weight (g)]]</f>
        <v>0</v>
      </c>
      <c r="V1256" s="33">
        <f>Inventory[[#This Row],[Total Price GBP]]*Inventory[[#This Row],[Quantity]]</f>
        <v>0</v>
      </c>
      <c r="W1256" s="33">
        <f>Inventory[[#This Row],[Total Cost GBP]]/EURtoGBP</f>
        <v>0</v>
      </c>
      <c r="X1256" s="33">
        <f>Inventory[[#This Row],[Total Cost GBP]]/USDtoGBP</f>
        <v>0</v>
      </c>
      <c r="Y1256" s="33">
        <f>Inventory[[#This Row],[Total Cost GBP]]/CADtoGBP</f>
        <v>0</v>
      </c>
      <c r="Z1256" s="33">
        <f>Inventory[[#This Row],[Total Cost GBP]]*AUDtoGBP</f>
        <v>0</v>
      </c>
      <c r="AA1256" s="33"/>
      <c r="AB1256" s="33"/>
    </row>
    <row r="1257" spans="1:28" x14ac:dyDescent="0.25">
      <c r="A1257" t="s">
        <v>2808</v>
      </c>
      <c r="C1257" t="s">
        <v>113</v>
      </c>
      <c r="D1257" t="s">
        <v>2809</v>
      </c>
      <c r="E1257">
        <v>3.39</v>
      </c>
      <c r="F1257" t="s">
        <v>116</v>
      </c>
      <c r="G1257" t="s">
        <v>3295</v>
      </c>
      <c r="H1257">
        <v>6.8300377374999997</v>
      </c>
      <c r="I1257" t="str">
        <f>IF(Inventory[[#This Row],[METAL]] = "925 Silver",  "7113.11.00"," 7113.19.00")</f>
        <v>7113.11.00</v>
      </c>
      <c r="J1257" t="str">
        <f>IF(Inventory[[#This Row],[METAL]]= "925 Silver", "7113.11.10.00"," 7113.19.10.00")</f>
        <v>7113.11.10.00</v>
      </c>
      <c r="K1257" t="str">
        <f>IF(Inventory[[#This Row],[METAL]] = "925 Silver",  "7113.11.00"," 7113.19.00")</f>
        <v>7113.11.00</v>
      </c>
      <c r="L1257" s="106" t="str">
        <f>PROPER(Inventory[[#This Row],[METAL]] &amp; " " &amp; Inventory[[#This Row],[Item Type]])</f>
        <v>925 Silver Chain With Pendants</v>
      </c>
      <c r="M1257" s="106" t="str">
        <f>IFERROR(VLOOKUP(Inventory[[#This Row],[Short Description]],Map!$G$12:$H$32,2,FALSE), IF(F1256 = "925 Silver", "7113.11.10.00", "7113.19.29.00"))</f>
        <v>7113.11.10.00</v>
      </c>
      <c r="N1257" s="106" t="str">
        <f>Inventory[[#This Row],[ASIN]] &amp; " " &amp; Inventory[[#This Row],[Short Description]]</f>
        <v xml:space="preserve"> Silver necklace with spheric freshwater pearl pendant</v>
      </c>
      <c r="O1257" s="33">
        <f>Inventory[[#This Row],[Total Price GBP]]/ EURtoGBP</f>
        <v>7.7529047550129686</v>
      </c>
      <c r="P1257" s="33">
        <f>Inventory[[#This Row],[Total Price GBP]]/USDtoGBP</f>
        <v>9.3628470265928065</v>
      </c>
      <c r="Q1257" s="33">
        <f>Inventory[[#This Row],[Total Price GBP]]/ CADtoGBP</f>
        <v>11.984982421830445</v>
      </c>
      <c r="R1257" s="33">
        <f>Inventory[[#This Row],[Total Price GBP]]/AUDtoGBP</f>
        <v>12.267472048099718</v>
      </c>
      <c r="S1257" s="33">
        <f>IFERROR(VLOOKUP(Inventory[[#This Row],[Assigned Item SKU]],skuQuantity[#All],2,FALSE),0)</f>
        <v>0</v>
      </c>
      <c r="T1257" s="33" t="str">
        <f>PROPER(Inventory[[#This Row],[METAL]] &amp; " " &amp; Inventory[[#This Row],[Item Type]])</f>
        <v>925 Silver Chain With Pendants</v>
      </c>
      <c r="U1257" s="33">
        <f>Inventory[[#This Row],[Quantity]]*Inventory[[#This Row],[Weight (g)]]</f>
        <v>0</v>
      </c>
      <c r="V1257" s="33">
        <f>Inventory[[#This Row],[Total Price GBP]]*Inventory[[#This Row],[Quantity]]</f>
        <v>0</v>
      </c>
      <c r="W1257" s="33">
        <f>Inventory[[#This Row],[Total Cost GBP]]/EURtoGBP</f>
        <v>0</v>
      </c>
      <c r="X1257" s="33">
        <f>Inventory[[#This Row],[Total Cost GBP]]/USDtoGBP</f>
        <v>0</v>
      </c>
      <c r="Y1257" s="33">
        <f>Inventory[[#This Row],[Total Cost GBP]]/CADtoGBP</f>
        <v>0</v>
      </c>
      <c r="Z1257" s="33">
        <f>Inventory[[#This Row],[Total Cost GBP]]*AUDtoGBP</f>
        <v>0</v>
      </c>
      <c r="AA1257" s="33"/>
      <c r="AB1257" s="33"/>
    </row>
    <row r="1258" spans="1:28" x14ac:dyDescent="0.25">
      <c r="A1258" t="s">
        <v>2810</v>
      </c>
      <c r="C1258" t="s">
        <v>113</v>
      </c>
      <c r="D1258" t="s">
        <v>2811</v>
      </c>
      <c r="E1258">
        <v>0.78</v>
      </c>
      <c r="F1258" t="s">
        <v>116</v>
      </c>
      <c r="G1258" t="s">
        <v>1309</v>
      </c>
      <c r="H1258">
        <v>3.5496470130000004</v>
      </c>
      <c r="I1258" t="str">
        <f>IF(Inventory[[#This Row],[METAL]] = "925 Silver",  "7113.11.00"," 7113.19.00")</f>
        <v>7113.11.00</v>
      </c>
      <c r="J1258" t="str">
        <f>IF(Inventory[[#This Row],[METAL]]= "925 Silver", "7113.11.10.00"," 7113.19.10.00")</f>
        <v>7113.11.10.00</v>
      </c>
      <c r="K1258" t="str">
        <f>IF(Inventory[[#This Row],[METAL]] = "925 Silver",  "7113.11.00"," 7113.19.00")</f>
        <v>7113.11.00</v>
      </c>
      <c r="L1258" s="106" t="str">
        <f>PROPER(Inventory[[#This Row],[METAL]] &amp; " " &amp; Inventory[[#This Row],[Item Type]])</f>
        <v>925 Silver Earrings</v>
      </c>
      <c r="M1258" s="106" t="str">
        <f>IFERROR(VLOOKUP(Inventory[[#This Row],[Short Description]],Map!$G$12:$H$32,2,FALSE), IF(F1257 = "925 Silver", "7113.11.10.00", "7113.19.29.00"))</f>
        <v>7113.11.10.00</v>
      </c>
      <c r="N1258" s="106" t="str">
        <f>Inventory[[#This Row],[ASIN]] &amp; " " &amp; Inventory[[#This Row],[Short Description]]</f>
        <v xml:space="preserve"> Silver stud earrings - Star shape filled with CZ</v>
      </c>
      <c r="O1258" s="33">
        <f>Inventory[[#This Row],[Total Price GBP]]/ EURtoGBP</f>
        <v>4.0292713251945314</v>
      </c>
      <c r="P1258" s="33">
        <f>Inventory[[#This Row],[Total Price GBP]]/USDtoGBP</f>
        <v>4.8659763325533296</v>
      </c>
      <c r="Q1258" s="33">
        <f>Inventory[[#This Row],[Total Price GBP]]/ CADtoGBP</f>
        <v>6.2287294286722013</v>
      </c>
      <c r="R1258" s="33">
        <f>Inventory[[#This Row],[Total Price GBP]]/AUDtoGBP</f>
        <v>6.3755424473740936</v>
      </c>
      <c r="S1258" s="33">
        <f>IFERROR(VLOOKUP(Inventory[[#This Row],[Assigned Item SKU]],skuQuantity[#All],2,FALSE),0)</f>
        <v>0</v>
      </c>
      <c r="T1258" s="33" t="str">
        <f>PROPER(Inventory[[#This Row],[METAL]] &amp; " " &amp; Inventory[[#This Row],[Item Type]])</f>
        <v>925 Silver Earrings</v>
      </c>
      <c r="U1258" s="33">
        <f>Inventory[[#This Row],[Quantity]]*Inventory[[#This Row],[Weight (g)]]</f>
        <v>0</v>
      </c>
      <c r="V1258" s="33">
        <f>Inventory[[#This Row],[Total Price GBP]]*Inventory[[#This Row],[Quantity]]</f>
        <v>0</v>
      </c>
      <c r="W1258" s="33">
        <f>Inventory[[#This Row],[Total Cost GBP]]/EURtoGBP</f>
        <v>0</v>
      </c>
      <c r="X1258" s="33">
        <f>Inventory[[#This Row],[Total Cost GBP]]/USDtoGBP</f>
        <v>0</v>
      </c>
      <c r="Y1258" s="33">
        <f>Inventory[[#This Row],[Total Cost GBP]]/CADtoGBP</f>
        <v>0</v>
      </c>
      <c r="Z1258" s="33">
        <f>Inventory[[#This Row],[Total Cost GBP]]*AUDtoGBP</f>
        <v>0</v>
      </c>
      <c r="AA1258" s="33"/>
      <c r="AB1258" s="33"/>
    </row>
    <row r="1259" spans="1:28" x14ac:dyDescent="0.25">
      <c r="A1259" t="s">
        <v>2812</v>
      </c>
      <c r="C1259" t="s">
        <v>113</v>
      </c>
      <c r="D1259" t="s">
        <v>2813</v>
      </c>
      <c r="E1259">
        <v>0.95</v>
      </c>
      <c r="F1259" t="s">
        <v>116</v>
      </c>
      <c r="G1259" t="s">
        <v>1309</v>
      </c>
      <c r="H1259">
        <v>3.7252233375000001</v>
      </c>
      <c r="I1259" t="str">
        <f>IF(Inventory[[#This Row],[METAL]] = "925 Silver",  "7113.11.00"," 7113.19.00")</f>
        <v>7113.11.00</v>
      </c>
      <c r="J1259" t="str">
        <f>IF(Inventory[[#This Row],[METAL]]= "925 Silver", "7113.11.10.00"," 7113.19.10.00")</f>
        <v>7113.11.10.00</v>
      </c>
      <c r="K1259" t="str">
        <f>IF(Inventory[[#This Row],[METAL]] = "925 Silver",  "7113.11.00"," 7113.19.00")</f>
        <v>7113.11.00</v>
      </c>
      <c r="L1259" s="106" t="str">
        <f>PROPER(Inventory[[#This Row],[METAL]] &amp; " " &amp; Inventory[[#This Row],[Item Type]])</f>
        <v>925 Silver Earrings</v>
      </c>
      <c r="M1259" s="106" t="str">
        <f>IFERROR(VLOOKUP(Inventory[[#This Row],[Short Description]],Map!$G$12:$H$32,2,FALSE), IF(F1258 = "925 Silver", "7113.11.10.00", "7113.19.29.00"))</f>
        <v>7113.11.10.00</v>
      </c>
      <c r="N1259" s="106" t="str">
        <f>Inventory[[#This Row],[ASIN]] &amp; " " &amp; Inventory[[#This Row],[Short Description]]</f>
        <v xml:space="preserve"> Silver stud earrings - Moon shape filled with CZ</v>
      </c>
      <c r="O1259" s="33">
        <f>Inventory[[#This Row],[Total Price GBP]]/ EURtoGBP</f>
        <v>4.2285713251945314</v>
      </c>
      <c r="P1259" s="33">
        <f>Inventory[[#This Row],[Total Price GBP]]/USDtoGBP</f>
        <v>5.1066623039878927</v>
      </c>
      <c r="Q1259" s="33">
        <f>Inventory[[#This Row],[Total Price GBP]]/ CADtoGBP</f>
        <v>6.53682130805797</v>
      </c>
      <c r="R1259" s="33">
        <f>Inventory[[#This Row],[Total Price GBP]]/AUDtoGBP</f>
        <v>6.6908961446583808</v>
      </c>
      <c r="S1259" s="33">
        <f>IFERROR(VLOOKUP(Inventory[[#This Row],[Assigned Item SKU]],skuQuantity[#All],2,FALSE),0)</f>
        <v>0</v>
      </c>
      <c r="T1259" s="33" t="str">
        <f>PROPER(Inventory[[#This Row],[METAL]] &amp; " " &amp; Inventory[[#This Row],[Item Type]])</f>
        <v>925 Silver Earrings</v>
      </c>
      <c r="U1259" s="33">
        <f>Inventory[[#This Row],[Quantity]]*Inventory[[#This Row],[Weight (g)]]</f>
        <v>0</v>
      </c>
      <c r="V1259" s="33">
        <f>Inventory[[#This Row],[Total Price GBP]]*Inventory[[#This Row],[Quantity]]</f>
        <v>0</v>
      </c>
      <c r="W1259" s="33">
        <f>Inventory[[#This Row],[Total Cost GBP]]/EURtoGBP</f>
        <v>0</v>
      </c>
      <c r="X1259" s="33">
        <f>Inventory[[#This Row],[Total Cost GBP]]/USDtoGBP</f>
        <v>0</v>
      </c>
      <c r="Y1259" s="33">
        <f>Inventory[[#This Row],[Total Cost GBP]]/CADtoGBP</f>
        <v>0</v>
      </c>
      <c r="Z1259" s="33">
        <f>Inventory[[#This Row],[Total Cost GBP]]*AUDtoGBP</f>
        <v>0</v>
      </c>
      <c r="AA1259" s="33"/>
      <c r="AB1259" s="33"/>
    </row>
    <row r="1260" spans="1:28" x14ac:dyDescent="0.25">
      <c r="A1260" t="s">
        <v>3455</v>
      </c>
      <c r="C1260" t="s">
        <v>113</v>
      </c>
      <c r="D1260" t="s">
        <v>2814</v>
      </c>
      <c r="E1260">
        <v>0.78</v>
      </c>
      <c r="F1260" t="s">
        <v>116</v>
      </c>
      <c r="G1260" t="s">
        <v>1309</v>
      </c>
      <c r="H1260">
        <v>3.7901504579999998</v>
      </c>
      <c r="I1260" t="str">
        <f>IF(Inventory[[#This Row],[METAL]] = "925 Silver",  "7113.11.00"," 7113.19.00")</f>
        <v>7113.11.00</v>
      </c>
      <c r="J1260" t="str">
        <f>IF(Inventory[[#This Row],[METAL]]= "925 Silver", "7113.11.10.00"," 7113.19.10.00")</f>
        <v>7113.11.10.00</v>
      </c>
      <c r="K1260" t="str">
        <f>IF(Inventory[[#This Row],[METAL]] = "925 Silver",  "7113.11.00"," 7113.19.00")</f>
        <v>7113.11.00</v>
      </c>
      <c r="L1260" s="106" t="str">
        <f>PROPER(Inventory[[#This Row],[METAL]] &amp; " " &amp; Inventory[[#This Row],[Item Type]])</f>
        <v>925 Silver Earrings</v>
      </c>
      <c r="M1260" s="106" t="str">
        <f>IFERROR(VLOOKUP(Inventory[[#This Row],[Short Description]],Map!$G$12:$H$32,2,FALSE), IF(F1259 = "925 Silver", "7113.11.10.00", "7113.19.29.00"))</f>
        <v>7113.11.10.00</v>
      </c>
      <c r="N1260" s="106" t="str">
        <f>Inventory[[#This Row],[ASIN]] &amp; " " &amp; Inventory[[#This Row],[Short Description]]</f>
        <v xml:space="preserve"> Gold plated stud earrings - Star shape filled with CZ</v>
      </c>
      <c r="O1260" s="33">
        <f>Inventory[[#This Row],[Total Price GBP]]/ EURtoGBP</f>
        <v>4.302271325194531</v>
      </c>
      <c r="P1260" s="33">
        <f>Inventory[[#This Row],[Total Price GBP]]/USDtoGBP</f>
        <v>5.1956665994958069</v>
      </c>
      <c r="Q1260" s="33">
        <f>Inventory[[#This Row],[Total Price GBP]]/ CADtoGBP</f>
        <v>6.6507519227630931</v>
      </c>
      <c r="R1260" s="33">
        <f>Inventory[[#This Row],[Total Price GBP]]/AUDtoGBP</f>
        <v>6.8075121380846317</v>
      </c>
      <c r="S1260" s="33">
        <f>IFERROR(VLOOKUP(Inventory[[#This Row],[Assigned Item SKU]],skuQuantity[#All],2,FALSE),0)</f>
        <v>0</v>
      </c>
      <c r="T1260" s="33" t="str">
        <f>PROPER(Inventory[[#This Row],[METAL]] &amp; " " &amp; Inventory[[#This Row],[Item Type]])</f>
        <v>925 Silver Earrings</v>
      </c>
      <c r="U1260" s="33">
        <f>Inventory[[#This Row],[Quantity]]*Inventory[[#This Row],[Weight (g)]]</f>
        <v>0</v>
      </c>
      <c r="V1260" s="33">
        <f>Inventory[[#This Row],[Total Price GBP]]*Inventory[[#This Row],[Quantity]]</f>
        <v>0</v>
      </c>
      <c r="W1260" s="33">
        <f>Inventory[[#This Row],[Total Cost GBP]]/EURtoGBP</f>
        <v>0</v>
      </c>
      <c r="X1260" s="33">
        <f>Inventory[[#This Row],[Total Cost GBP]]/USDtoGBP</f>
        <v>0</v>
      </c>
      <c r="Y1260" s="33">
        <f>Inventory[[#This Row],[Total Cost GBP]]/CADtoGBP</f>
        <v>0</v>
      </c>
      <c r="Z1260" s="33">
        <f>Inventory[[#This Row],[Total Cost GBP]]*AUDtoGBP</f>
        <v>0</v>
      </c>
      <c r="AA1260" s="33"/>
      <c r="AB1260" s="33"/>
    </row>
    <row r="1261" spans="1:28" x14ac:dyDescent="0.25">
      <c r="A1261" t="s">
        <v>3456</v>
      </c>
      <c r="C1261" t="s">
        <v>113</v>
      </c>
      <c r="D1261" t="s">
        <v>2815</v>
      </c>
      <c r="E1261">
        <v>0.95</v>
      </c>
      <c r="F1261" t="s">
        <v>116</v>
      </c>
      <c r="G1261" t="s">
        <v>1309</v>
      </c>
      <c r="H1261">
        <v>4.0181442000000001</v>
      </c>
      <c r="I1261" t="str">
        <f>IF(Inventory[[#This Row],[METAL]] = "925 Silver",  "7113.11.00"," 7113.19.00")</f>
        <v>7113.11.00</v>
      </c>
      <c r="J1261" t="str">
        <f>IF(Inventory[[#This Row],[METAL]]= "925 Silver", "7113.11.10.00"," 7113.19.10.00")</f>
        <v>7113.11.10.00</v>
      </c>
      <c r="K1261" t="str">
        <f>IF(Inventory[[#This Row],[METAL]] = "925 Silver",  "7113.11.00"," 7113.19.00")</f>
        <v>7113.11.00</v>
      </c>
      <c r="L1261" s="106" t="str">
        <f>PROPER(Inventory[[#This Row],[METAL]] &amp; " " &amp; Inventory[[#This Row],[Item Type]])</f>
        <v>925 Silver Earrings</v>
      </c>
      <c r="M1261" s="106" t="str">
        <f>IFERROR(VLOOKUP(Inventory[[#This Row],[Short Description]],Map!$G$12:$H$32,2,FALSE), IF(F1260 = "925 Silver", "7113.11.10.00", "7113.19.29.00"))</f>
        <v>7113.11.10.00</v>
      </c>
      <c r="N1261" s="106" t="str">
        <f>Inventory[[#This Row],[ASIN]] &amp; " " &amp; Inventory[[#This Row],[Short Description]]</f>
        <v xml:space="preserve"> Gold plated stud earrings - Moon shape filled with CZ</v>
      </c>
      <c r="O1261" s="33">
        <f>Inventory[[#This Row],[Total Price GBP]]/ EURtoGBP</f>
        <v>4.561071325194531</v>
      </c>
      <c r="P1261" s="33">
        <f>Inventory[[#This Row],[Total Price GBP]]/USDtoGBP</f>
        <v>5.5082081419306554</v>
      </c>
      <c r="Q1261" s="33">
        <f>Inventory[[#This Row],[Total Price GBP]]/ CADtoGBP</f>
        <v>7.0508230636814924</v>
      </c>
      <c r="R1261" s="33">
        <f>Inventory[[#This Row],[Total Price GBP]]/AUDtoGBP</f>
        <v>7.2170130756519866</v>
      </c>
      <c r="S1261" s="33">
        <f>IFERROR(VLOOKUP(Inventory[[#This Row],[Assigned Item SKU]],skuQuantity[#All],2,FALSE),0)</f>
        <v>0</v>
      </c>
      <c r="T1261" s="33" t="str">
        <f>PROPER(Inventory[[#This Row],[METAL]] &amp; " " &amp; Inventory[[#This Row],[Item Type]])</f>
        <v>925 Silver Earrings</v>
      </c>
      <c r="U1261" s="33">
        <f>Inventory[[#This Row],[Quantity]]*Inventory[[#This Row],[Weight (g)]]</f>
        <v>0</v>
      </c>
      <c r="V1261" s="33">
        <f>Inventory[[#This Row],[Total Price GBP]]*Inventory[[#This Row],[Quantity]]</f>
        <v>0</v>
      </c>
      <c r="W1261" s="33">
        <f>Inventory[[#This Row],[Total Cost GBP]]/EURtoGBP</f>
        <v>0</v>
      </c>
      <c r="X1261" s="33">
        <f>Inventory[[#This Row],[Total Cost GBP]]/USDtoGBP</f>
        <v>0</v>
      </c>
      <c r="Y1261" s="33">
        <f>Inventory[[#This Row],[Total Cost GBP]]/CADtoGBP</f>
        <v>0</v>
      </c>
      <c r="Z1261" s="33">
        <f>Inventory[[#This Row],[Total Cost GBP]]*AUDtoGBP</f>
        <v>0</v>
      </c>
      <c r="AA1261" s="33"/>
      <c r="AB1261" s="33"/>
    </row>
    <row r="1262" spans="1:28" x14ac:dyDescent="0.25">
      <c r="A1262" t="s">
        <v>2816</v>
      </c>
      <c r="C1262" t="s">
        <v>113</v>
      </c>
      <c r="D1262" t="s">
        <v>3457</v>
      </c>
      <c r="E1262">
        <v>2.73</v>
      </c>
      <c r="F1262" t="s">
        <v>116</v>
      </c>
      <c r="G1262" t="s">
        <v>1413</v>
      </c>
      <c r="H1262">
        <v>4.896495755500001</v>
      </c>
      <c r="I1262" t="str">
        <f>IF(Inventory[[#This Row],[METAL]] = "925 Silver",  "7113.11.00"," 7113.19.00")</f>
        <v>7113.11.00</v>
      </c>
      <c r="J1262" t="str">
        <f>IF(Inventory[[#This Row],[METAL]]= "925 Silver", "7113.11.10.00"," 7113.19.10.00")</f>
        <v>7113.11.10.00</v>
      </c>
      <c r="K1262" t="str">
        <f>IF(Inventory[[#This Row],[METAL]] = "925 Silver",  "7113.11.00"," 7113.19.00")</f>
        <v>7113.11.00</v>
      </c>
      <c r="L1262" s="106" t="str">
        <f>PROPER(Inventory[[#This Row],[METAL]] &amp; " " &amp; Inventory[[#This Row],[Item Type]])</f>
        <v>925 Silver Bracelet</v>
      </c>
      <c r="M1262" s="106" t="str">
        <f>IFERROR(VLOOKUP(Inventory[[#This Row],[Short Description]],Map!$G$12:$H$32,2,FALSE), IF(F1261 = "925 Silver", "7113.11.10.00", "7113.19.29.00"))</f>
        <v>7113.11.10.00</v>
      </c>
      <c r="N1262" s="106" t="str">
        <f>Inventory[[#This Row],[ASIN]] &amp; " " &amp; Inventory[[#This Row],[Short Description]]</f>
        <v xml:space="preserve"> Silver bracelet with CZ North star, small star and moon charms 17+3cm</v>
      </c>
      <c r="O1262" s="33">
        <f>Inventory[[#This Row],[Total Price GBP]]/ EURtoGBP</f>
        <v>5.5581047550129696</v>
      </c>
      <c r="P1262" s="33">
        <f>Inventory[[#This Row],[Total Price GBP]]/USDtoGBP</f>
        <v>6.712282199173937</v>
      </c>
      <c r="Q1262" s="33">
        <f>Inventory[[#This Row],[Total Price GBP]]/ CADtoGBP</f>
        <v>8.592107073732679</v>
      </c>
      <c r="R1262" s="33">
        <f>Inventory[[#This Row],[Total Price GBP]]/AUDtoGBP</f>
        <v>8.7946256115741086</v>
      </c>
      <c r="S1262" s="33">
        <f>IFERROR(VLOOKUP(Inventory[[#This Row],[Assigned Item SKU]],skuQuantity[#All],2,FALSE),0)</f>
        <v>0</v>
      </c>
      <c r="T1262" s="33" t="str">
        <f>PROPER(Inventory[[#This Row],[METAL]] &amp; " " &amp; Inventory[[#This Row],[Item Type]])</f>
        <v>925 Silver Bracelet</v>
      </c>
      <c r="U1262" s="33">
        <f>Inventory[[#This Row],[Quantity]]*Inventory[[#This Row],[Weight (g)]]</f>
        <v>0</v>
      </c>
      <c r="V1262" s="33">
        <f>Inventory[[#This Row],[Total Price GBP]]*Inventory[[#This Row],[Quantity]]</f>
        <v>0</v>
      </c>
      <c r="W1262" s="33">
        <f>Inventory[[#This Row],[Total Cost GBP]]/EURtoGBP</f>
        <v>0</v>
      </c>
      <c r="X1262" s="33">
        <f>Inventory[[#This Row],[Total Cost GBP]]/USDtoGBP</f>
        <v>0</v>
      </c>
      <c r="Y1262" s="33">
        <f>Inventory[[#This Row],[Total Cost GBP]]/CADtoGBP</f>
        <v>0</v>
      </c>
      <c r="Z1262" s="33">
        <f>Inventory[[#This Row],[Total Cost GBP]]*AUDtoGBP</f>
        <v>0</v>
      </c>
      <c r="AA1262" s="33"/>
      <c r="AB1262" s="33"/>
    </row>
    <row r="1263" spans="1:28" x14ac:dyDescent="0.25">
      <c r="A1263" t="s">
        <v>2817</v>
      </c>
      <c r="C1263" t="s">
        <v>113</v>
      </c>
      <c r="D1263" t="s">
        <v>2818</v>
      </c>
      <c r="E1263">
        <v>2.38</v>
      </c>
      <c r="F1263" t="s">
        <v>116</v>
      </c>
      <c r="G1263" t="s">
        <v>1413</v>
      </c>
      <c r="H1263">
        <v>4.8070778079999998</v>
      </c>
      <c r="I1263" t="str">
        <f>IF(Inventory[[#This Row],[METAL]] = "925 Silver",  "7113.11.00"," 7113.19.00")</f>
        <v>7113.11.00</v>
      </c>
      <c r="J1263" t="str">
        <f>IF(Inventory[[#This Row],[METAL]]= "925 Silver", "7113.11.10.00"," 7113.19.10.00")</f>
        <v>7113.11.10.00</v>
      </c>
      <c r="K1263" t="str">
        <f>IF(Inventory[[#This Row],[METAL]] = "925 Silver",  "7113.11.00"," 7113.19.00")</f>
        <v>7113.11.00</v>
      </c>
      <c r="L1263" s="106" t="str">
        <f>PROPER(Inventory[[#This Row],[METAL]] &amp; " " &amp; Inventory[[#This Row],[Item Type]])</f>
        <v>925 Silver Bracelet</v>
      </c>
      <c r="M1263" s="106" t="str">
        <f>IFERROR(VLOOKUP(Inventory[[#This Row],[Short Description]],Map!$G$12:$H$32,2,FALSE), IF(F1262 = "925 Silver", "7113.11.10.00", "7113.19.29.00"))</f>
        <v>7113.11.10.00</v>
      </c>
      <c r="N1263" s="106" t="str">
        <f>Inventory[[#This Row],[ASIN]] &amp; " " &amp; Inventory[[#This Row],[Short Description]]</f>
        <v xml:space="preserve"> Silver bracelet with star shape in line charms17+3cm</v>
      </c>
      <c r="O1263" s="33">
        <f>Inventory[[#This Row],[Total Price GBP]]/ EURtoGBP</f>
        <v>5.4566047550129682</v>
      </c>
      <c r="P1263" s="33">
        <f>Inventory[[#This Row],[Total Price GBP]]/USDtoGBP</f>
        <v>6.5897050486440394</v>
      </c>
      <c r="Q1263" s="33">
        <f>Inventory[[#This Row],[Total Price GBP]]/ CADtoGBP</f>
        <v>8.4352012746476017</v>
      </c>
      <c r="R1263" s="33">
        <f>Inventory[[#This Row],[Total Price GBP]]/AUDtoGBP</f>
        <v>8.6340214957971106</v>
      </c>
      <c r="S1263" s="33">
        <f>IFERROR(VLOOKUP(Inventory[[#This Row],[Assigned Item SKU]],skuQuantity[#All],2,FALSE),0)</f>
        <v>0</v>
      </c>
      <c r="T1263" s="33" t="str">
        <f>PROPER(Inventory[[#This Row],[METAL]] &amp; " " &amp; Inventory[[#This Row],[Item Type]])</f>
        <v>925 Silver Bracelet</v>
      </c>
      <c r="U1263" s="33">
        <f>Inventory[[#This Row],[Quantity]]*Inventory[[#This Row],[Weight (g)]]</f>
        <v>0</v>
      </c>
      <c r="V1263" s="33">
        <f>Inventory[[#This Row],[Total Price GBP]]*Inventory[[#This Row],[Quantity]]</f>
        <v>0</v>
      </c>
      <c r="W1263" s="33">
        <f>Inventory[[#This Row],[Total Cost GBP]]/EURtoGBP</f>
        <v>0</v>
      </c>
      <c r="X1263" s="33">
        <f>Inventory[[#This Row],[Total Cost GBP]]/USDtoGBP</f>
        <v>0</v>
      </c>
      <c r="Y1263" s="33">
        <f>Inventory[[#This Row],[Total Cost GBP]]/CADtoGBP</f>
        <v>0</v>
      </c>
      <c r="Z1263" s="33">
        <f>Inventory[[#This Row],[Total Cost GBP]]*AUDtoGBP</f>
        <v>0</v>
      </c>
      <c r="AA1263" s="33"/>
      <c r="AB1263" s="33"/>
    </row>
    <row r="1264" spans="1:28" x14ac:dyDescent="0.25">
      <c r="A1264" t="s">
        <v>2819</v>
      </c>
      <c r="C1264" t="s">
        <v>113</v>
      </c>
      <c r="D1264" t="s">
        <v>2820</v>
      </c>
      <c r="E1264">
        <v>2.38</v>
      </c>
      <c r="F1264" t="s">
        <v>116</v>
      </c>
      <c r="G1264" t="s">
        <v>1413</v>
      </c>
      <c r="H1264">
        <v>4.8070778079999998</v>
      </c>
      <c r="I1264" t="str">
        <f>IF(Inventory[[#This Row],[METAL]] = "925 Silver",  "7113.11.00"," 7113.19.00")</f>
        <v>7113.11.00</v>
      </c>
      <c r="J1264" t="str">
        <f>IF(Inventory[[#This Row],[METAL]]= "925 Silver", "7113.11.10.00"," 7113.19.10.00")</f>
        <v>7113.11.10.00</v>
      </c>
      <c r="K1264" t="str">
        <f>IF(Inventory[[#This Row],[METAL]] = "925 Silver",  "7113.11.00"," 7113.19.00")</f>
        <v>7113.11.00</v>
      </c>
      <c r="L1264" s="106" t="str">
        <f>PROPER(Inventory[[#This Row],[METAL]] &amp; " " &amp; Inventory[[#This Row],[Item Type]])</f>
        <v>925 Silver Bracelet</v>
      </c>
      <c r="M1264" s="106" t="str">
        <f>IFERROR(VLOOKUP(Inventory[[#This Row],[Short Description]],Map!$G$12:$H$32,2,FALSE), IF(F1263 = "925 Silver", "7113.11.10.00", "7113.19.29.00"))</f>
        <v>7113.11.10.00</v>
      </c>
      <c r="N1264" s="106" t="str">
        <f>Inventory[[#This Row],[ASIN]] &amp; " " &amp; Inventory[[#This Row],[Short Description]]</f>
        <v xml:space="preserve"> Silver bracelet with moon shape in line charms 17+3cm</v>
      </c>
      <c r="O1264" s="33">
        <f>Inventory[[#This Row],[Total Price GBP]]/ EURtoGBP</f>
        <v>5.4566047550129682</v>
      </c>
      <c r="P1264" s="33">
        <f>Inventory[[#This Row],[Total Price GBP]]/USDtoGBP</f>
        <v>6.5897050486440394</v>
      </c>
      <c r="Q1264" s="33">
        <f>Inventory[[#This Row],[Total Price GBP]]/ CADtoGBP</f>
        <v>8.4352012746476017</v>
      </c>
      <c r="R1264" s="33">
        <f>Inventory[[#This Row],[Total Price GBP]]/AUDtoGBP</f>
        <v>8.6340214957971106</v>
      </c>
      <c r="S1264" s="33">
        <f>IFERROR(VLOOKUP(Inventory[[#This Row],[Assigned Item SKU]],skuQuantity[#All],2,FALSE),0)</f>
        <v>0</v>
      </c>
      <c r="T1264" s="33" t="str">
        <f>PROPER(Inventory[[#This Row],[METAL]] &amp; " " &amp; Inventory[[#This Row],[Item Type]])</f>
        <v>925 Silver Bracelet</v>
      </c>
      <c r="U1264" s="33">
        <f>Inventory[[#This Row],[Quantity]]*Inventory[[#This Row],[Weight (g)]]</f>
        <v>0</v>
      </c>
      <c r="V1264" s="33">
        <f>Inventory[[#This Row],[Total Price GBP]]*Inventory[[#This Row],[Quantity]]</f>
        <v>0</v>
      </c>
      <c r="W1264" s="33">
        <f>Inventory[[#This Row],[Total Cost GBP]]/EURtoGBP</f>
        <v>0</v>
      </c>
      <c r="X1264" s="33">
        <f>Inventory[[#This Row],[Total Cost GBP]]/USDtoGBP</f>
        <v>0</v>
      </c>
      <c r="Y1264" s="33">
        <f>Inventory[[#This Row],[Total Cost GBP]]/CADtoGBP</f>
        <v>0</v>
      </c>
      <c r="Z1264" s="33">
        <f>Inventory[[#This Row],[Total Cost GBP]]*AUDtoGBP</f>
        <v>0</v>
      </c>
      <c r="AA1264" s="33"/>
      <c r="AB1264" s="33"/>
    </row>
    <row r="1265" spans="1:28" x14ac:dyDescent="0.25">
      <c r="A1265" t="s">
        <v>2821</v>
      </c>
      <c r="C1265" t="s">
        <v>113</v>
      </c>
      <c r="D1265" t="s">
        <v>3458</v>
      </c>
      <c r="E1265">
        <v>2.73</v>
      </c>
      <c r="F1265" t="s">
        <v>116</v>
      </c>
      <c r="G1265" t="s">
        <v>1413</v>
      </c>
      <c r="H1265">
        <v>5.7382578130000015</v>
      </c>
      <c r="I1265" t="str">
        <f>IF(Inventory[[#This Row],[METAL]] = "925 Silver",  "7113.11.00"," 7113.19.00")</f>
        <v>7113.11.00</v>
      </c>
      <c r="J1265" t="str">
        <f>IF(Inventory[[#This Row],[METAL]]= "925 Silver", "7113.11.10.00"," 7113.19.10.00")</f>
        <v>7113.11.10.00</v>
      </c>
      <c r="K1265" t="str">
        <f>IF(Inventory[[#This Row],[METAL]] = "925 Silver",  "7113.11.00"," 7113.19.00")</f>
        <v>7113.11.00</v>
      </c>
      <c r="L1265" s="106" t="str">
        <f>PROPER(Inventory[[#This Row],[METAL]] &amp; " " &amp; Inventory[[#This Row],[Item Type]])</f>
        <v>925 Silver Bracelet</v>
      </c>
      <c r="M1265" s="106" t="str">
        <f>IFERROR(VLOOKUP(Inventory[[#This Row],[Short Description]],Map!$G$12:$H$32,2,FALSE), IF(F1264 = "925 Silver", "7113.11.10.00", "7113.19.29.00"))</f>
        <v>7113.11.10.00</v>
      </c>
      <c r="N1265" s="106" t="str">
        <f>Inventory[[#This Row],[ASIN]] &amp; " " &amp; Inventory[[#This Row],[Short Description]]</f>
        <v xml:space="preserve"> Gold plated bracelet with CZ North star, small star and moon charms 17+3cm</v>
      </c>
      <c r="O1265" s="33">
        <f>Inventory[[#This Row],[Total Price GBP]]/ EURtoGBP</f>
        <v>6.5136047550129703</v>
      </c>
      <c r="P1265" s="33">
        <f>Inventory[[#This Row],[Total Price GBP]]/USDtoGBP</f>
        <v>7.8661981334726123</v>
      </c>
      <c r="Q1265" s="33">
        <f>Inventory[[#This Row],[Total Price GBP]]/ CADtoGBP</f>
        <v>10.069185803050804</v>
      </c>
      <c r="R1265" s="33">
        <f>Inventory[[#This Row],[Total Price GBP]]/AUDtoGBP</f>
        <v>10.306519529060997</v>
      </c>
      <c r="S1265" s="33">
        <f>IFERROR(VLOOKUP(Inventory[[#This Row],[Assigned Item SKU]],skuQuantity[#All],2,FALSE),0)</f>
        <v>0</v>
      </c>
      <c r="T1265" s="33" t="str">
        <f>PROPER(Inventory[[#This Row],[METAL]] &amp; " " &amp; Inventory[[#This Row],[Item Type]])</f>
        <v>925 Silver Bracelet</v>
      </c>
      <c r="U1265" s="33">
        <f>Inventory[[#This Row],[Quantity]]*Inventory[[#This Row],[Weight (g)]]</f>
        <v>0</v>
      </c>
      <c r="V1265" s="33">
        <f>Inventory[[#This Row],[Total Price GBP]]*Inventory[[#This Row],[Quantity]]</f>
        <v>0</v>
      </c>
      <c r="W1265" s="33">
        <f>Inventory[[#This Row],[Total Cost GBP]]/EURtoGBP</f>
        <v>0</v>
      </c>
      <c r="X1265" s="33">
        <f>Inventory[[#This Row],[Total Cost GBP]]/USDtoGBP</f>
        <v>0</v>
      </c>
      <c r="Y1265" s="33">
        <f>Inventory[[#This Row],[Total Cost GBP]]/CADtoGBP</f>
        <v>0</v>
      </c>
      <c r="Z1265" s="33">
        <f>Inventory[[#This Row],[Total Cost GBP]]*AUDtoGBP</f>
        <v>0</v>
      </c>
      <c r="AA1265" s="33"/>
      <c r="AB1265" s="33"/>
    </row>
    <row r="1266" spans="1:28" x14ac:dyDescent="0.25">
      <c r="A1266" t="s">
        <v>2822</v>
      </c>
      <c r="C1266" t="s">
        <v>113</v>
      </c>
      <c r="D1266" t="s">
        <v>2823</v>
      </c>
      <c r="E1266">
        <v>2.38</v>
      </c>
      <c r="F1266" t="s">
        <v>116</v>
      </c>
      <c r="G1266" t="s">
        <v>1413</v>
      </c>
      <c r="H1266">
        <v>5.5409216530000007</v>
      </c>
      <c r="I1266" t="str">
        <f>IF(Inventory[[#This Row],[METAL]] = "925 Silver",  "7113.11.00"," 7113.19.00")</f>
        <v>7113.11.00</v>
      </c>
      <c r="J1266" t="str">
        <f>IF(Inventory[[#This Row],[METAL]]= "925 Silver", "7113.11.10.00"," 7113.19.10.00")</f>
        <v>7113.11.10.00</v>
      </c>
      <c r="K1266" t="str">
        <f>IF(Inventory[[#This Row],[METAL]] = "925 Silver",  "7113.11.00"," 7113.19.00")</f>
        <v>7113.11.00</v>
      </c>
      <c r="L1266" s="106" t="str">
        <f>PROPER(Inventory[[#This Row],[METAL]] &amp; " " &amp; Inventory[[#This Row],[Item Type]])</f>
        <v>925 Silver Bracelet</v>
      </c>
      <c r="M1266" s="106" t="str">
        <f>IFERROR(VLOOKUP(Inventory[[#This Row],[Short Description]],Map!$G$12:$H$32,2,FALSE), IF(F1265 = "925 Silver", "7113.11.10.00", "7113.19.29.00"))</f>
        <v>7113.11.10.00</v>
      </c>
      <c r="N1266" s="106" t="str">
        <f>Inventory[[#This Row],[ASIN]] &amp; " " &amp; Inventory[[#This Row],[Short Description]]</f>
        <v xml:space="preserve"> Gold plated bracelet with star shape in line charm 17+3cm</v>
      </c>
      <c r="O1266" s="33">
        <f>Inventory[[#This Row],[Total Price GBP]]/ EURtoGBP</f>
        <v>6.2896047550129692</v>
      </c>
      <c r="P1266" s="33">
        <f>Inventory[[#This Row],[Total Price GBP]]/USDtoGBP</f>
        <v>7.5956830426480133</v>
      </c>
      <c r="Q1266" s="33">
        <f>Inventory[[#This Row],[Total Price GBP]]/ CADtoGBP</f>
        <v>9.7229109361044284</v>
      </c>
      <c r="R1266" s="33">
        <f>Inventory[[#This Row],[Total Price GBP]]/AUDtoGBP</f>
        <v>9.9520828597600417</v>
      </c>
      <c r="S1266" s="33">
        <f>IFERROR(VLOOKUP(Inventory[[#This Row],[Assigned Item SKU]],skuQuantity[#All],2,FALSE),0)</f>
        <v>0</v>
      </c>
      <c r="T1266" s="33" t="str">
        <f>PROPER(Inventory[[#This Row],[METAL]] &amp; " " &amp; Inventory[[#This Row],[Item Type]])</f>
        <v>925 Silver Bracelet</v>
      </c>
      <c r="U1266" s="33">
        <f>Inventory[[#This Row],[Quantity]]*Inventory[[#This Row],[Weight (g)]]</f>
        <v>0</v>
      </c>
      <c r="V1266" s="33">
        <f>Inventory[[#This Row],[Total Price GBP]]*Inventory[[#This Row],[Quantity]]</f>
        <v>0</v>
      </c>
      <c r="W1266" s="33">
        <f>Inventory[[#This Row],[Total Cost GBP]]/EURtoGBP</f>
        <v>0</v>
      </c>
      <c r="X1266" s="33">
        <f>Inventory[[#This Row],[Total Cost GBP]]/USDtoGBP</f>
        <v>0</v>
      </c>
      <c r="Y1266" s="33">
        <f>Inventory[[#This Row],[Total Cost GBP]]/CADtoGBP</f>
        <v>0</v>
      </c>
      <c r="Z1266" s="33">
        <f>Inventory[[#This Row],[Total Cost GBP]]*AUDtoGBP</f>
        <v>0</v>
      </c>
      <c r="AA1266" s="33"/>
      <c r="AB1266" s="33"/>
    </row>
    <row r="1267" spans="1:28" x14ac:dyDescent="0.25">
      <c r="A1267" t="s">
        <v>2824</v>
      </c>
      <c r="C1267" t="s">
        <v>113</v>
      </c>
      <c r="D1267" t="s">
        <v>2825</v>
      </c>
      <c r="E1267">
        <v>2.38</v>
      </c>
      <c r="F1267" t="s">
        <v>116</v>
      </c>
      <c r="G1267" t="s">
        <v>1413</v>
      </c>
      <c r="H1267">
        <v>5.5409216530000007</v>
      </c>
      <c r="I1267" t="str">
        <f>IF(Inventory[[#This Row],[METAL]] = "925 Silver",  "7113.11.00"," 7113.19.00")</f>
        <v>7113.11.00</v>
      </c>
      <c r="J1267" t="str">
        <f>IF(Inventory[[#This Row],[METAL]]= "925 Silver", "7113.11.10.00"," 7113.19.10.00")</f>
        <v>7113.11.10.00</v>
      </c>
      <c r="K1267" t="str">
        <f>IF(Inventory[[#This Row],[METAL]] = "925 Silver",  "7113.11.00"," 7113.19.00")</f>
        <v>7113.11.00</v>
      </c>
      <c r="L1267" s="106" t="str">
        <f>PROPER(Inventory[[#This Row],[METAL]] &amp; " " &amp; Inventory[[#This Row],[Item Type]])</f>
        <v>925 Silver Bracelet</v>
      </c>
      <c r="M1267" s="106" t="str">
        <f>IFERROR(VLOOKUP(Inventory[[#This Row],[Short Description]],Map!$G$12:$H$32,2,FALSE), IF(F1266 = "925 Silver", "7113.11.10.00", "7113.19.29.00"))</f>
        <v>7113.11.10.00</v>
      </c>
      <c r="N1267" s="106" t="str">
        <f>Inventory[[#This Row],[ASIN]] &amp; " " &amp; Inventory[[#This Row],[Short Description]]</f>
        <v xml:space="preserve"> Gold plated bracelet with moon shape in line charm 17+3cm</v>
      </c>
      <c r="O1267" s="33">
        <f>Inventory[[#This Row],[Total Price GBP]]/ EURtoGBP</f>
        <v>6.2896047550129692</v>
      </c>
      <c r="P1267" s="33">
        <f>Inventory[[#This Row],[Total Price GBP]]/USDtoGBP</f>
        <v>7.5956830426480133</v>
      </c>
      <c r="Q1267" s="33">
        <f>Inventory[[#This Row],[Total Price GBP]]/ CADtoGBP</f>
        <v>9.7229109361044284</v>
      </c>
      <c r="R1267" s="33">
        <f>Inventory[[#This Row],[Total Price GBP]]/AUDtoGBP</f>
        <v>9.9520828597600417</v>
      </c>
      <c r="S1267" s="33">
        <f>IFERROR(VLOOKUP(Inventory[[#This Row],[Assigned Item SKU]],skuQuantity[#All],2,FALSE),0)</f>
        <v>0</v>
      </c>
      <c r="T1267" s="33" t="str">
        <f>PROPER(Inventory[[#This Row],[METAL]] &amp; " " &amp; Inventory[[#This Row],[Item Type]])</f>
        <v>925 Silver Bracelet</v>
      </c>
      <c r="U1267" s="33">
        <f>Inventory[[#This Row],[Quantity]]*Inventory[[#This Row],[Weight (g)]]</f>
        <v>0</v>
      </c>
      <c r="V1267" s="33">
        <f>Inventory[[#This Row],[Total Price GBP]]*Inventory[[#This Row],[Quantity]]</f>
        <v>0</v>
      </c>
      <c r="W1267" s="33">
        <f>Inventory[[#This Row],[Total Cost GBP]]/EURtoGBP</f>
        <v>0</v>
      </c>
      <c r="X1267" s="33">
        <f>Inventory[[#This Row],[Total Cost GBP]]/USDtoGBP</f>
        <v>0</v>
      </c>
      <c r="Y1267" s="33">
        <f>Inventory[[#This Row],[Total Cost GBP]]/CADtoGBP</f>
        <v>0</v>
      </c>
      <c r="Z1267" s="33">
        <f>Inventory[[#This Row],[Total Cost GBP]]*AUDtoGBP</f>
        <v>0</v>
      </c>
      <c r="AA1267" s="33"/>
      <c r="AB1267" s="33"/>
    </row>
    <row r="1268" spans="1:28" x14ac:dyDescent="0.25">
      <c r="A1268" t="s">
        <v>2826</v>
      </c>
      <c r="C1268" t="s">
        <v>113</v>
      </c>
      <c r="D1268" t="s">
        <v>2827</v>
      </c>
      <c r="E1268">
        <v>2.0499999999999998</v>
      </c>
      <c r="F1268" t="s">
        <v>116</v>
      </c>
      <c r="G1268" t="s">
        <v>3295</v>
      </c>
      <c r="H1268">
        <v>4.1558684799999996</v>
      </c>
      <c r="I1268" t="str">
        <f>IF(Inventory[[#This Row],[METAL]] = "925 Silver",  "7113.11.00"," 7113.19.00")</f>
        <v>7113.11.00</v>
      </c>
      <c r="J1268" t="str">
        <f>IF(Inventory[[#This Row],[METAL]]= "925 Silver", "7113.11.10.00"," 7113.19.10.00")</f>
        <v>7113.11.10.00</v>
      </c>
      <c r="K1268" t="str">
        <f>IF(Inventory[[#This Row],[METAL]] = "925 Silver",  "7113.11.00"," 7113.19.00")</f>
        <v>7113.11.00</v>
      </c>
      <c r="L1268" s="106" t="str">
        <f>PROPER(Inventory[[#This Row],[METAL]] &amp; " " &amp; Inventory[[#This Row],[Item Type]])</f>
        <v>925 Silver Chain With Pendants</v>
      </c>
      <c r="M1268" s="106" t="str">
        <f>IFERROR(VLOOKUP(Inventory[[#This Row],[Short Description]],Map!$G$12:$H$32,2,FALSE), IF(F1267 = "925 Silver", "7113.11.10.00", "7113.19.29.00"))</f>
        <v>7113.11.10.00</v>
      </c>
      <c r="N1268" s="106" t="str">
        <f>Inventory[[#This Row],[ASIN]] &amp; " " &amp; Inventory[[#This Row],[Short Description]]</f>
        <v xml:space="preserve"> Silver choker with star silhouette charm 36+5cm</v>
      </c>
      <c r="O1268" s="33">
        <f>Inventory[[#This Row],[Total Price GBP]]/ EURtoGBP</f>
        <v>4.7174047550129687</v>
      </c>
      <c r="P1268" s="33">
        <f>Inventory[[#This Row],[Total Price GBP]]/USDtoGBP</f>
        <v>5.6970052489228671</v>
      </c>
      <c r="Q1268" s="33">
        <f>Inventory[[#This Row],[Total Price GBP]]/ CADtoGBP</f>
        <v>7.292494213724571</v>
      </c>
      <c r="R1268" s="33">
        <f>Inventory[[#This Row],[Total Price GBP]]/AUDtoGBP</f>
        <v>7.4643804871039574</v>
      </c>
      <c r="S1268" s="33">
        <f>IFERROR(VLOOKUP(Inventory[[#This Row],[Assigned Item SKU]],skuQuantity[#All],2,FALSE),0)</f>
        <v>0</v>
      </c>
      <c r="T1268" s="33" t="str">
        <f>PROPER(Inventory[[#This Row],[METAL]] &amp; " " &amp; Inventory[[#This Row],[Item Type]])</f>
        <v>925 Silver Chain With Pendants</v>
      </c>
      <c r="U1268" s="33">
        <f>Inventory[[#This Row],[Quantity]]*Inventory[[#This Row],[Weight (g)]]</f>
        <v>0</v>
      </c>
      <c r="V1268" s="33">
        <f>Inventory[[#This Row],[Total Price GBP]]*Inventory[[#This Row],[Quantity]]</f>
        <v>0</v>
      </c>
      <c r="W1268" s="33">
        <f>Inventory[[#This Row],[Total Cost GBP]]/EURtoGBP</f>
        <v>0</v>
      </c>
      <c r="X1268" s="33">
        <f>Inventory[[#This Row],[Total Cost GBP]]/USDtoGBP</f>
        <v>0</v>
      </c>
      <c r="Y1268" s="33">
        <f>Inventory[[#This Row],[Total Cost GBP]]/CADtoGBP</f>
        <v>0</v>
      </c>
      <c r="Z1268" s="33">
        <f>Inventory[[#This Row],[Total Cost GBP]]*AUDtoGBP</f>
        <v>0</v>
      </c>
      <c r="AA1268" s="33"/>
      <c r="AB1268" s="33"/>
    </row>
    <row r="1269" spans="1:28" x14ac:dyDescent="0.25">
      <c r="A1269" t="s">
        <v>2828</v>
      </c>
      <c r="C1269" t="s">
        <v>113</v>
      </c>
      <c r="D1269" t="s">
        <v>2829</v>
      </c>
      <c r="E1269">
        <v>1.75</v>
      </c>
      <c r="F1269" t="s">
        <v>116</v>
      </c>
      <c r="G1269" t="s">
        <v>3295</v>
      </c>
      <c r="H1269">
        <v>3.5638599999999996</v>
      </c>
      <c r="I1269" t="str">
        <f>IF(Inventory[[#This Row],[METAL]] = "925 Silver",  "7113.11.00"," 7113.19.00")</f>
        <v>7113.11.00</v>
      </c>
      <c r="J1269" t="str">
        <f>IF(Inventory[[#This Row],[METAL]]= "925 Silver", "7113.11.10.00"," 7113.19.10.00")</f>
        <v>7113.11.10.00</v>
      </c>
      <c r="K1269" t="str">
        <f>IF(Inventory[[#This Row],[METAL]] = "925 Silver",  "7113.11.00"," 7113.19.00")</f>
        <v>7113.11.00</v>
      </c>
      <c r="L1269" s="106" t="str">
        <f>PROPER(Inventory[[#This Row],[METAL]] &amp; " " &amp; Inventory[[#This Row],[Item Type]])</f>
        <v>925 Silver Chain With Pendants</v>
      </c>
      <c r="M1269" s="106" t="str">
        <f>IFERROR(VLOOKUP(Inventory[[#This Row],[Short Description]],Map!$G$12:$H$32,2,FALSE), IF(F1268 = "925 Silver", "7113.11.10.00", "7113.19.29.00"))</f>
        <v>7113.11.10.00</v>
      </c>
      <c r="N1269" s="106" t="str">
        <f>Inventory[[#This Row],[ASIN]] &amp; " " &amp; Inventory[[#This Row],[Short Description]]</f>
        <v xml:space="preserve"> Silver choker with moon silhouette charm 36+5cm</v>
      </c>
      <c r="O1269" s="33">
        <f>Inventory[[#This Row],[Total Price GBP]]/ EURtoGBP</f>
        <v>4.0454047550129681</v>
      </c>
      <c r="P1269" s="33">
        <f>Inventory[[#This Row],[Total Price GBP]]/USDtoGBP</f>
        <v>4.8854599764490736</v>
      </c>
      <c r="Q1269" s="33">
        <f>Inventory[[#This Row],[Total Price GBP]]/ CADtoGBP</f>
        <v>6.2536696128854512</v>
      </c>
      <c r="R1269" s="33">
        <f>Inventory[[#This Row],[Total Price GBP]]/AUDtoGBP</f>
        <v>6.4010704792010911</v>
      </c>
      <c r="S1269" s="33">
        <f>IFERROR(VLOOKUP(Inventory[[#This Row],[Assigned Item SKU]],skuQuantity[#All],2,FALSE),0)</f>
        <v>0</v>
      </c>
      <c r="T1269" s="33" t="str">
        <f>PROPER(Inventory[[#This Row],[METAL]] &amp; " " &amp; Inventory[[#This Row],[Item Type]])</f>
        <v>925 Silver Chain With Pendants</v>
      </c>
      <c r="U1269" s="33">
        <f>Inventory[[#This Row],[Quantity]]*Inventory[[#This Row],[Weight (g)]]</f>
        <v>0</v>
      </c>
      <c r="V1269" s="33">
        <f>Inventory[[#This Row],[Total Price GBP]]*Inventory[[#This Row],[Quantity]]</f>
        <v>0</v>
      </c>
      <c r="W1269" s="33">
        <f>Inventory[[#This Row],[Total Cost GBP]]/EURtoGBP</f>
        <v>0</v>
      </c>
      <c r="X1269" s="33">
        <f>Inventory[[#This Row],[Total Cost GBP]]/USDtoGBP</f>
        <v>0</v>
      </c>
      <c r="Y1269" s="33">
        <f>Inventory[[#This Row],[Total Cost GBP]]/CADtoGBP</f>
        <v>0</v>
      </c>
      <c r="Z1269" s="33">
        <f>Inventory[[#This Row],[Total Cost GBP]]*AUDtoGBP</f>
        <v>0</v>
      </c>
      <c r="AA1269" s="33"/>
      <c r="AB1269" s="33"/>
    </row>
    <row r="1270" spans="1:28" x14ac:dyDescent="0.25">
      <c r="A1270" t="s">
        <v>2830</v>
      </c>
      <c r="C1270" t="s">
        <v>113</v>
      </c>
      <c r="D1270" t="s">
        <v>2831</v>
      </c>
      <c r="E1270">
        <v>2.3199999999999998</v>
      </c>
      <c r="F1270" t="s">
        <v>116</v>
      </c>
      <c r="G1270" t="s">
        <v>3295</v>
      </c>
      <c r="H1270">
        <v>4.2799083520000005</v>
      </c>
      <c r="I1270" t="str">
        <f>IF(Inventory[[#This Row],[METAL]] = "925 Silver",  "7113.11.00"," 7113.19.00")</f>
        <v>7113.11.00</v>
      </c>
      <c r="J1270" t="str">
        <f>IF(Inventory[[#This Row],[METAL]]= "925 Silver", "7113.11.10.00"," 7113.19.10.00")</f>
        <v>7113.11.10.00</v>
      </c>
      <c r="K1270" t="str">
        <f>IF(Inventory[[#This Row],[METAL]] = "925 Silver",  "7113.11.00"," 7113.19.00")</f>
        <v>7113.11.00</v>
      </c>
      <c r="L1270" s="106" t="str">
        <f>PROPER(Inventory[[#This Row],[METAL]] &amp; " " &amp; Inventory[[#This Row],[Item Type]])</f>
        <v>925 Silver Chain With Pendants</v>
      </c>
      <c r="M1270" s="106" t="str">
        <f>IFERROR(VLOOKUP(Inventory[[#This Row],[Short Description]],Map!$G$12:$H$32,2,FALSE), IF(F1269 = "925 Silver", "7113.11.10.00", "7113.19.29.00"))</f>
        <v>7113.11.10.00</v>
      </c>
      <c r="N1270" s="106" t="str">
        <f>Inventory[[#This Row],[ASIN]] &amp; " " &amp; Inventory[[#This Row],[Short Description]]</f>
        <v xml:space="preserve"> Silver choker with CZ star and small star charm 36+5cm</v>
      </c>
      <c r="O1270" s="33">
        <f>Inventory[[#This Row],[Total Price GBP]]/ EURtoGBP</f>
        <v>4.8582047550129692</v>
      </c>
      <c r="P1270" s="33">
        <f>Inventory[[#This Row],[Total Price GBP]]/USDtoGBP</f>
        <v>5.867043306012615</v>
      </c>
      <c r="Q1270" s="33">
        <f>Inventory[[#This Row],[Total Price GBP]]/ CADtoGBP</f>
        <v>7.5101527015194351</v>
      </c>
      <c r="R1270" s="33">
        <f>Inventory[[#This Row],[Total Price GBP]]/AUDtoGBP</f>
        <v>7.6871692506645601</v>
      </c>
      <c r="S1270" s="33">
        <f>IFERROR(VLOOKUP(Inventory[[#This Row],[Assigned Item SKU]],skuQuantity[#All],2,FALSE),0)</f>
        <v>0</v>
      </c>
      <c r="T1270" s="33" t="str">
        <f>PROPER(Inventory[[#This Row],[METAL]] &amp; " " &amp; Inventory[[#This Row],[Item Type]])</f>
        <v>925 Silver Chain With Pendants</v>
      </c>
      <c r="U1270" s="33">
        <f>Inventory[[#This Row],[Quantity]]*Inventory[[#This Row],[Weight (g)]]</f>
        <v>0</v>
      </c>
      <c r="V1270" s="33">
        <f>Inventory[[#This Row],[Total Price GBP]]*Inventory[[#This Row],[Quantity]]</f>
        <v>0</v>
      </c>
      <c r="W1270" s="33">
        <f>Inventory[[#This Row],[Total Cost GBP]]/EURtoGBP</f>
        <v>0</v>
      </c>
      <c r="X1270" s="33">
        <f>Inventory[[#This Row],[Total Cost GBP]]/USDtoGBP</f>
        <v>0</v>
      </c>
      <c r="Y1270" s="33">
        <f>Inventory[[#This Row],[Total Cost GBP]]/CADtoGBP</f>
        <v>0</v>
      </c>
      <c r="Z1270" s="33">
        <f>Inventory[[#This Row],[Total Cost GBP]]*AUDtoGBP</f>
        <v>0</v>
      </c>
      <c r="AA1270" s="33"/>
      <c r="AB1270" s="33"/>
    </row>
    <row r="1271" spans="1:28" x14ac:dyDescent="0.25">
      <c r="A1271" t="s">
        <v>2832</v>
      </c>
      <c r="C1271" t="s">
        <v>113</v>
      </c>
      <c r="D1271" t="s">
        <v>2833</v>
      </c>
      <c r="E1271">
        <v>5.66</v>
      </c>
      <c r="F1271" t="s">
        <v>116</v>
      </c>
      <c r="G1271" t="s">
        <v>3295</v>
      </c>
      <c r="H1271">
        <v>6.9212176150000007</v>
      </c>
      <c r="I1271" t="str">
        <f>IF(Inventory[[#This Row],[METAL]] = "925 Silver",  "7113.11.00"," 7113.19.00")</f>
        <v>7113.11.00</v>
      </c>
      <c r="J1271" t="str">
        <f>IF(Inventory[[#This Row],[METAL]]= "925 Silver", "7113.11.10.00"," 7113.19.10.00")</f>
        <v>7113.11.10.00</v>
      </c>
      <c r="K1271" t="str">
        <f>IF(Inventory[[#This Row],[METAL]] = "925 Silver",  "7113.11.00"," 7113.19.00")</f>
        <v>7113.11.00</v>
      </c>
      <c r="L1271" s="106" t="str">
        <f>PROPER(Inventory[[#This Row],[METAL]] &amp; " " &amp; Inventory[[#This Row],[Item Type]])</f>
        <v>925 Silver Chain With Pendants</v>
      </c>
      <c r="M1271" s="106" t="str">
        <f>IFERROR(VLOOKUP(Inventory[[#This Row],[Short Description]],Map!$G$12:$H$32,2,FALSE), IF(F1270 = "925 Silver", "7113.11.10.00", "7113.19.29.00"))</f>
        <v>7113.11.10.00</v>
      </c>
      <c r="N1271" s="106" t="str">
        <f>Inventory[[#This Row],[ASIN]] &amp; " " &amp; Inventory[[#This Row],[Short Description]]</f>
        <v xml:space="preserve"> Silver choker with star and moon charms 36+5cm</v>
      </c>
      <c r="O1271" s="33">
        <f>Inventory[[#This Row],[Total Price GBP]]/ EURtoGBP</f>
        <v>7.8564047550129699</v>
      </c>
      <c r="P1271" s="33">
        <f>Inventory[[#This Row],[Total Price GBP]]/USDtoGBP</f>
        <v>9.4878394904336361</v>
      </c>
      <c r="Q1271" s="33">
        <f>Inventory[[#This Row],[Total Price GBP]]/ CADtoGBP</f>
        <v>12.144979960798972</v>
      </c>
      <c r="R1271" s="33">
        <f>Inventory[[#This Row],[Total Price GBP]]/AUDtoGBP</f>
        <v>12.431240776995475</v>
      </c>
      <c r="S1271" s="33">
        <f>IFERROR(VLOOKUP(Inventory[[#This Row],[Assigned Item SKU]],skuQuantity[#All],2,FALSE),0)</f>
        <v>0</v>
      </c>
      <c r="T1271" s="33" t="str">
        <f>PROPER(Inventory[[#This Row],[METAL]] &amp; " " &amp; Inventory[[#This Row],[Item Type]])</f>
        <v>925 Silver Chain With Pendants</v>
      </c>
      <c r="U1271" s="33">
        <f>Inventory[[#This Row],[Quantity]]*Inventory[[#This Row],[Weight (g)]]</f>
        <v>0</v>
      </c>
      <c r="V1271" s="33">
        <f>Inventory[[#This Row],[Total Price GBP]]*Inventory[[#This Row],[Quantity]]</f>
        <v>0</v>
      </c>
      <c r="W1271" s="33">
        <f>Inventory[[#This Row],[Total Cost GBP]]/EURtoGBP</f>
        <v>0</v>
      </c>
      <c r="X1271" s="33">
        <f>Inventory[[#This Row],[Total Cost GBP]]/USDtoGBP</f>
        <v>0</v>
      </c>
      <c r="Y1271" s="33">
        <f>Inventory[[#This Row],[Total Cost GBP]]/CADtoGBP</f>
        <v>0</v>
      </c>
      <c r="Z1271" s="33">
        <f>Inventory[[#This Row],[Total Cost GBP]]*AUDtoGBP</f>
        <v>0</v>
      </c>
      <c r="AA1271" s="33"/>
      <c r="AB1271" s="33"/>
    </row>
    <row r="1272" spans="1:28" x14ac:dyDescent="0.25">
      <c r="A1272" t="s">
        <v>2834</v>
      </c>
      <c r="C1272" t="s">
        <v>113</v>
      </c>
      <c r="D1272" t="s">
        <v>2835</v>
      </c>
      <c r="E1272">
        <v>2.0499999999999998</v>
      </c>
      <c r="F1272" t="s">
        <v>116</v>
      </c>
      <c r="G1272" t="s">
        <v>3295</v>
      </c>
      <c r="H1272">
        <v>4.7879608674999998</v>
      </c>
      <c r="I1272" t="str">
        <f>IF(Inventory[[#This Row],[METAL]] = "925 Silver",  "7113.11.00"," 7113.19.00")</f>
        <v>7113.11.00</v>
      </c>
      <c r="J1272" t="str">
        <f>IF(Inventory[[#This Row],[METAL]]= "925 Silver", "7113.11.10.00"," 7113.19.10.00")</f>
        <v>7113.11.10.00</v>
      </c>
      <c r="K1272" t="str">
        <f>IF(Inventory[[#This Row],[METAL]] = "925 Silver",  "7113.11.00"," 7113.19.00")</f>
        <v>7113.11.00</v>
      </c>
      <c r="L1272" s="106" t="str">
        <f>PROPER(Inventory[[#This Row],[METAL]] &amp; " " &amp; Inventory[[#This Row],[Item Type]])</f>
        <v>925 Silver Chain With Pendants</v>
      </c>
      <c r="M1272" s="106" t="str">
        <f>IFERROR(VLOOKUP(Inventory[[#This Row],[Short Description]],Map!$G$12:$H$32,2,FALSE), IF(F1271 = "925 Silver", "7113.11.10.00", "7113.19.29.00"))</f>
        <v>7113.11.10.00</v>
      </c>
      <c r="N1272" s="106" t="str">
        <f>Inventory[[#This Row],[ASIN]] &amp; " " &amp; Inventory[[#This Row],[Short Description]]</f>
        <v xml:space="preserve"> Gold plated choker with star silhouette charm 36+5cm</v>
      </c>
      <c r="O1272" s="33">
        <f>Inventory[[#This Row],[Total Price GBP]]/ EURtoGBP</f>
        <v>5.434904755012969</v>
      </c>
      <c r="P1272" s="33">
        <f>Inventory[[#This Row],[Total Price GBP]]/USDtoGBP</f>
        <v>6.5634988992204066</v>
      </c>
      <c r="Q1272" s="33">
        <f>Inventory[[#This Row],[Total Price GBP]]/ CADtoGBP</f>
        <v>8.4016558969121728</v>
      </c>
      <c r="R1272" s="33">
        <f>Inventory[[#This Row],[Total Price GBP]]/AUDtoGBP</f>
        <v>8.599685443458581</v>
      </c>
      <c r="S1272" s="33">
        <f>IFERROR(VLOOKUP(Inventory[[#This Row],[Assigned Item SKU]],skuQuantity[#All],2,FALSE),0)</f>
        <v>0</v>
      </c>
      <c r="T1272" s="33" t="str">
        <f>PROPER(Inventory[[#This Row],[METAL]] &amp; " " &amp; Inventory[[#This Row],[Item Type]])</f>
        <v>925 Silver Chain With Pendants</v>
      </c>
      <c r="U1272" s="33">
        <f>Inventory[[#This Row],[Quantity]]*Inventory[[#This Row],[Weight (g)]]</f>
        <v>0</v>
      </c>
      <c r="V1272" s="33">
        <f>Inventory[[#This Row],[Total Price GBP]]*Inventory[[#This Row],[Quantity]]</f>
        <v>0</v>
      </c>
      <c r="W1272" s="33">
        <f>Inventory[[#This Row],[Total Cost GBP]]/EURtoGBP</f>
        <v>0</v>
      </c>
      <c r="X1272" s="33">
        <f>Inventory[[#This Row],[Total Cost GBP]]/USDtoGBP</f>
        <v>0</v>
      </c>
      <c r="Y1272" s="33">
        <f>Inventory[[#This Row],[Total Cost GBP]]/CADtoGBP</f>
        <v>0</v>
      </c>
      <c r="Z1272" s="33">
        <f>Inventory[[#This Row],[Total Cost GBP]]*AUDtoGBP</f>
        <v>0</v>
      </c>
      <c r="AA1272" s="33"/>
      <c r="AB1272" s="33"/>
    </row>
    <row r="1273" spans="1:28" x14ac:dyDescent="0.25">
      <c r="A1273" t="s">
        <v>2836</v>
      </c>
      <c r="C1273" t="s">
        <v>113</v>
      </c>
      <c r="D1273" t="s">
        <v>2837</v>
      </c>
      <c r="E1273">
        <v>2.1</v>
      </c>
      <c r="F1273" t="s">
        <v>116</v>
      </c>
      <c r="G1273" t="s">
        <v>3295</v>
      </c>
      <c r="H1273">
        <v>4.902045835</v>
      </c>
      <c r="I1273" t="str">
        <f>IF(Inventory[[#This Row],[METAL]] = "925 Silver",  "7113.11.00"," 7113.19.00")</f>
        <v>7113.11.00</v>
      </c>
      <c r="J1273" t="str">
        <f>IF(Inventory[[#This Row],[METAL]]= "925 Silver", "7113.11.10.00"," 7113.19.10.00")</f>
        <v>7113.11.10.00</v>
      </c>
      <c r="K1273" t="str">
        <f>IF(Inventory[[#This Row],[METAL]] = "925 Silver",  "7113.11.00"," 7113.19.00")</f>
        <v>7113.11.00</v>
      </c>
      <c r="L1273" s="106" t="str">
        <f>PROPER(Inventory[[#This Row],[METAL]] &amp; " " &amp; Inventory[[#This Row],[Item Type]])</f>
        <v>925 Silver Chain With Pendants</v>
      </c>
      <c r="M1273" s="106" t="str">
        <f>IFERROR(VLOOKUP(Inventory[[#This Row],[Short Description]],Map!$G$12:$H$32,2,FALSE), IF(F1272 = "925 Silver", "7113.11.10.00", "7113.19.29.00"))</f>
        <v>7113.11.10.00</v>
      </c>
      <c r="N1273" s="106" t="str">
        <f>Inventory[[#This Row],[ASIN]] &amp; " " &amp; Inventory[[#This Row],[Short Description]]</f>
        <v xml:space="preserve"> Gold plated choker with moon silhouette charm 36+5cm</v>
      </c>
      <c r="O1273" s="33">
        <f>Inventory[[#This Row],[Total Price GBP]]/ EURtoGBP</f>
        <v>5.5644047550129692</v>
      </c>
      <c r="P1273" s="33">
        <f>Inventory[[#This Row],[Total Price GBP]]/USDtoGBP</f>
        <v>6.7198904361033778</v>
      </c>
      <c r="Q1273" s="33">
        <f>Inventory[[#This Row],[Total Price GBP]]/ CADtoGBP</f>
        <v>8.6018460543655451</v>
      </c>
      <c r="R1273" s="33">
        <f>Inventory[[#This Row],[Total Price GBP]]/AUDtoGBP</f>
        <v>8.8045941428981962</v>
      </c>
      <c r="S1273" s="33">
        <f>IFERROR(VLOOKUP(Inventory[[#This Row],[Assigned Item SKU]],skuQuantity[#All],2,FALSE),0)</f>
        <v>0</v>
      </c>
      <c r="T1273" s="33" t="str">
        <f>PROPER(Inventory[[#This Row],[METAL]] &amp; " " &amp; Inventory[[#This Row],[Item Type]])</f>
        <v>925 Silver Chain With Pendants</v>
      </c>
      <c r="U1273" s="33">
        <f>Inventory[[#This Row],[Quantity]]*Inventory[[#This Row],[Weight (g)]]</f>
        <v>0</v>
      </c>
      <c r="V1273" s="33">
        <f>Inventory[[#This Row],[Total Price GBP]]*Inventory[[#This Row],[Quantity]]</f>
        <v>0</v>
      </c>
      <c r="W1273" s="33">
        <f>Inventory[[#This Row],[Total Cost GBP]]/EURtoGBP</f>
        <v>0</v>
      </c>
      <c r="X1273" s="33">
        <f>Inventory[[#This Row],[Total Cost GBP]]/USDtoGBP</f>
        <v>0</v>
      </c>
      <c r="Y1273" s="33">
        <f>Inventory[[#This Row],[Total Cost GBP]]/CADtoGBP</f>
        <v>0</v>
      </c>
      <c r="Z1273" s="33">
        <f>Inventory[[#This Row],[Total Cost GBP]]*AUDtoGBP</f>
        <v>0</v>
      </c>
      <c r="AA1273" s="33"/>
      <c r="AB1273" s="33"/>
    </row>
    <row r="1274" spans="1:28" x14ac:dyDescent="0.25">
      <c r="A1274" t="s">
        <v>2838</v>
      </c>
      <c r="C1274" t="s">
        <v>113</v>
      </c>
      <c r="D1274" t="s">
        <v>2839</v>
      </c>
      <c r="E1274">
        <v>2.3199999999999998</v>
      </c>
      <c r="F1274" t="s">
        <v>116</v>
      </c>
      <c r="G1274" t="s">
        <v>3295</v>
      </c>
      <c r="H1274">
        <v>4.9952519320000004</v>
      </c>
      <c r="I1274" t="str">
        <f>IF(Inventory[[#This Row],[METAL]] = "925 Silver",  "7113.11.00"," 7113.19.00")</f>
        <v>7113.11.00</v>
      </c>
      <c r="J1274" t="str">
        <f>IF(Inventory[[#This Row],[METAL]]= "925 Silver", "7113.11.10.00"," 7113.19.10.00")</f>
        <v>7113.11.10.00</v>
      </c>
      <c r="K1274" t="str">
        <f>IF(Inventory[[#This Row],[METAL]] = "925 Silver",  "7113.11.00"," 7113.19.00")</f>
        <v>7113.11.00</v>
      </c>
      <c r="L1274" s="106" t="str">
        <f>PROPER(Inventory[[#This Row],[METAL]] &amp; " " &amp; Inventory[[#This Row],[Item Type]])</f>
        <v>925 Silver Chain With Pendants</v>
      </c>
      <c r="M1274" s="106" t="str">
        <f>IFERROR(VLOOKUP(Inventory[[#This Row],[Short Description]],Map!$G$12:$H$32,2,FALSE), IF(F1273 = "925 Silver", "7113.11.10.00", "7113.19.29.00"))</f>
        <v>7113.11.10.00</v>
      </c>
      <c r="N1274" s="106" t="str">
        <f>Inventory[[#This Row],[ASIN]] &amp; " " &amp; Inventory[[#This Row],[Short Description]]</f>
        <v xml:space="preserve"> Gold plated choker with CZ star and small star charm 36+5cm</v>
      </c>
      <c r="O1274" s="33">
        <f>Inventory[[#This Row],[Total Price GBP]]/ EURtoGBP</f>
        <v>5.6702047550129695</v>
      </c>
      <c r="P1274" s="33">
        <f>Inventory[[#This Row],[Total Price GBP]]/USDtoGBP</f>
        <v>6.8476605102517816</v>
      </c>
      <c r="Q1274" s="33">
        <f>Inventory[[#This Row],[Total Price GBP]]/ CADtoGBP</f>
        <v>8.7653990942000384</v>
      </c>
      <c r="R1274" s="33">
        <f>Inventory[[#This Row],[Total Price GBP]]/AUDtoGBP</f>
        <v>8.9720021768805225</v>
      </c>
      <c r="S1274" s="33">
        <f>IFERROR(VLOOKUP(Inventory[[#This Row],[Assigned Item SKU]],skuQuantity[#All],2,FALSE),0)</f>
        <v>0</v>
      </c>
      <c r="T1274" s="33" t="str">
        <f>PROPER(Inventory[[#This Row],[METAL]] &amp; " " &amp; Inventory[[#This Row],[Item Type]])</f>
        <v>925 Silver Chain With Pendants</v>
      </c>
      <c r="U1274" s="33">
        <f>Inventory[[#This Row],[Quantity]]*Inventory[[#This Row],[Weight (g)]]</f>
        <v>0</v>
      </c>
      <c r="V1274" s="33">
        <f>Inventory[[#This Row],[Total Price GBP]]*Inventory[[#This Row],[Quantity]]</f>
        <v>0</v>
      </c>
      <c r="W1274" s="33">
        <f>Inventory[[#This Row],[Total Cost GBP]]/EURtoGBP</f>
        <v>0</v>
      </c>
      <c r="X1274" s="33">
        <f>Inventory[[#This Row],[Total Cost GBP]]/USDtoGBP</f>
        <v>0</v>
      </c>
      <c r="Y1274" s="33">
        <f>Inventory[[#This Row],[Total Cost GBP]]/CADtoGBP</f>
        <v>0</v>
      </c>
      <c r="Z1274" s="33">
        <f>Inventory[[#This Row],[Total Cost GBP]]*AUDtoGBP</f>
        <v>0</v>
      </c>
      <c r="AA1274" s="33"/>
      <c r="AB1274" s="33"/>
    </row>
    <row r="1275" spans="1:28" x14ac:dyDescent="0.25">
      <c r="A1275" t="s">
        <v>2840</v>
      </c>
      <c r="C1275" t="s">
        <v>113</v>
      </c>
      <c r="D1275" t="s">
        <v>2841</v>
      </c>
      <c r="E1275">
        <v>5.72</v>
      </c>
      <c r="F1275" t="s">
        <v>116</v>
      </c>
      <c r="G1275" t="s">
        <v>3295</v>
      </c>
      <c r="H1275">
        <v>8.8066589080000011</v>
      </c>
      <c r="I1275" t="str">
        <f>IF(Inventory[[#This Row],[METAL]] = "925 Silver",  "7113.11.00"," 7113.19.00")</f>
        <v>7113.11.00</v>
      </c>
      <c r="J1275" t="str">
        <f>IF(Inventory[[#This Row],[METAL]]= "925 Silver", "7113.11.10.00"," 7113.19.10.00")</f>
        <v>7113.11.10.00</v>
      </c>
      <c r="K1275" t="str">
        <f>IF(Inventory[[#This Row],[METAL]] = "925 Silver",  "7113.11.00"," 7113.19.00")</f>
        <v>7113.11.00</v>
      </c>
      <c r="L1275" s="106" t="str">
        <f>PROPER(Inventory[[#This Row],[METAL]] &amp; " " &amp; Inventory[[#This Row],[Item Type]])</f>
        <v>925 Silver Chain With Pendants</v>
      </c>
      <c r="M1275" s="106" t="str">
        <f>IFERROR(VLOOKUP(Inventory[[#This Row],[Short Description]],Map!$G$12:$H$32,2,FALSE), IF(F1274 = "925 Silver", "7113.11.10.00", "7113.19.29.00"))</f>
        <v>7113.11.10.00</v>
      </c>
      <c r="N1275" s="106" t="str">
        <f>Inventory[[#This Row],[ASIN]] &amp; " " &amp; Inventory[[#This Row],[Short Description]]</f>
        <v xml:space="preserve"> Gold plated choker with star and moon charms 36+5cm</v>
      </c>
      <c r="O1275" s="33">
        <f>Inventory[[#This Row],[Total Price GBP]]/ EURtoGBP</f>
        <v>9.9966047550129691</v>
      </c>
      <c r="P1275" s="33">
        <f>Inventory[[#This Row],[Total Price GBP]]/USDtoGBP</f>
        <v>12.072466264464012</v>
      </c>
      <c r="Q1275" s="33">
        <f>Inventory[[#This Row],[Total Price GBP]]/ CADtoGBP</f>
        <v>15.453450810078561</v>
      </c>
      <c r="R1275" s="33">
        <f>Inventory[[#This Row],[Total Price GBP]]/AUDtoGBP</f>
        <v>15.817693275378979</v>
      </c>
      <c r="S1275" s="33">
        <f>IFERROR(VLOOKUP(Inventory[[#This Row],[Assigned Item SKU]],skuQuantity[#All],2,FALSE),0)</f>
        <v>0</v>
      </c>
      <c r="T1275" s="33" t="str">
        <f>PROPER(Inventory[[#This Row],[METAL]] &amp; " " &amp; Inventory[[#This Row],[Item Type]])</f>
        <v>925 Silver Chain With Pendants</v>
      </c>
      <c r="U1275" s="33">
        <f>Inventory[[#This Row],[Quantity]]*Inventory[[#This Row],[Weight (g)]]</f>
        <v>0</v>
      </c>
      <c r="V1275" s="33">
        <f>Inventory[[#This Row],[Total Price GBP]]*Inventory[[#This Row],[Quantity]]</f>
        <v>0</v>
      </c>
      <c r="W1275" s="33">
        <f>Inventory[[#This Row],[Total Cost GBP]]/EURtoGBP</f>
        <v>0</v>
      </c>
      <c r="X1275" s="33">
        <f>Inventory[[#This Row],[Total Cost GBP]]/USDtoGBP</f>
        <v>0</v>
      </c>
      <c r="Y1275" s="33">
        <f>Inventory[[#This Row],[Total Cost GBP]]/CADtoGBP</f>
        <v>0</v>
      </c>
      <c r="Z1275" s="33">
        <f>Inventory[[#This Row],[Total Cost GBP]]*AUDtoGBP</f>
        <v>0</v>
      </c>
      <c r="AA1275" s="33"/>
      <c r="AB1275" s="33"/>
    </row>
    <row r="1276" spans="1:28" x14ac:dyDescent="0.25">
      <c r="A1276" t="s">
        <v>2842</v>
      </c>
      <c r="B1276" t="s">
        <v>2843</v>
      </c>
      <c r="C1276" t="s">
        <v>113</v>
      </c>
      <c r="D1276" t="s">
        <v>2214</v>
      </c>
      <c r="E1276">
        <v>1.32</v>
      </c>
      <c r="F1276" t="s">
        <v>1229</v>
      </c>
      <c r="G1276" t="s">
        <v>1413</v>
      </c>
      <c r="H1276">
        <v>29.963423151250002</v>
      </c>
      <c r="I1276" t="str">
        <f>IF(Inventory[[#This Row],[METAL]] = "925 Silver",  "7113.11.00"," 7113.19.00")</f>
        <v xml:space="preserve"> 7113.19.00</v>
      </c>
      <c r="J1276" t="str">
        <f>IF(Inventory[[#This Row],[METAL]]= "925 Silver", "7113.11.10.00"," 7113.19.10.00")</f>
        <v xml:space="preserve"> 7113.19.10.00</v>
      </c>
      <c r="K1276" t="str">
        <f>IF(Inventory[[#This Row],[METAL]] = "925 Silver",  "7113.11.00"," 7113.19.00")</f>
        <v xml:space="preserve"> 7113.19.00</v>
      </c>
      <c r="L1276" s="106" t="str">
        <f>PROPER(Inventory[[#This Row],[METAL]] &amp; " " &amp; Inventory[[#This Row],[Item Type]])</f>
        <v>9K Gold Bracelet</v>
      </c>
      <c r="M1276" s="106" t="str">
        <f>IFERROR(VLOOKUP(Inventory[[#This Row],[Short Description]],Map!$G$12:$H$32,2,FALSE), IF(F1275 = "925 Silver", "7113.11.10.00", "7113.19.29.00"))</f>
        <v>7113.11.10.00</v>
      </c>
      <c r="N1276" s="106" t="str">
        <f>Inventory[[#This Row],[ASIN]] &amp; " " &amp; Inventory[[#This Row],[Short Description]]</f>
        <v>B09KXY5RJQ Oval Link Chain Bracelet - Width 4.4 mm - Length 19 cm</v>
      </c>
      <c r="O1276" s="33">
        <f>Inventory[[#This Row],[Total Price GBP]]/ EURtoGBP</f>
        <v>34.012047188310547</v>
      </c>
      <c r="P1276" s="33">
        <f>Inventory[[#This Row],[Total Price GBP]]/USDtoGBP</f>
        <v>41.074875153019335</v>
      </c>
      <c r="Q1276" s="33">
        <f>Inventory[[#This Row],[Total Price GBP]]/ CADtoGBP</f>
        <v>52.578201404937502</v>
      </c>
      <c r="R1276" s="33">
        <f>Inventory[[#This Row],[Total Price GBP]]/AUDtoGBP</f>
        <v>53.817485363980886</v>
      </c>
      <c r="S1276" s="33">
        <f>IFERROR(VLOOKUP(Inventory[[#This Row],[Assigned Item SKU]],skuQuantity[#All],2,FALSE),0)</f>
        <v>0</v>
      </c>
      <c r="T1276" s="33" t="str">
        <f>PROPER(Inventory[[#This Row],[METAL]] &amp; " " &amp; Inventory[[#This Row],[Item Type]])</f>
        <v>9K Gold Bracelet</v>
      </c>
      <c r="U1276" s="33">
        <f>Inventory[[#This Row],[Quantity]]*Inventory[[#This Row],[Weight (g)]]</f>
        <v>0</v>
      </c>
      <c r="V1276" s="33">
        <f>Inventory[[#This Row],[Total Price GBP]]*Inventory[[#This Row],[Quantity]]</f>
        <v>0</v>
      </c>
      <c r="W1276" s="33">
        <f>Inventory[[#This Row],[Total Cost GBP]]/EURtoGBP</f>
        <v>0</v>
      </c>
      <c r="X1276" s="33">
        <f>Inventory[[#This Row],[Total Cost GBP]]/USDtoGBP</f>
        <v>0</v>
      </c>
      <c r="Y1276" s="33">
        <f>Inventory[[#This Row],[Total Cost GBP]]/CADtoGBP</f>
        <v>0</v>
      </c>
      <c r="Z1276" s="33">
        <f>Inventory[[#This Row],[Total Cost GBP]]*AUDtoGBP</f>
        <v>0</v>
      </c>
      <c r="AA1276" s="33"/>
      <c r="AB1276" s="33"/>
    </row>
    <row r="1277" spans="1:28" x14ac:dyDescent="0.25">
      <c r="A1277" t="s">
        <v>2844</v>
      </c>
      <c r="B1277" t="s">
        <v>2845</v>
      </c>
      <c r="C1277" t="s">
        <v>113</v>
      </c>
      <c r="D1277" t="s">
        <v>2217</v>
      </c>
      <c r="E1277">
        <v>1.17</v>
      </c>
      <c r="F1277" t="s">
        <v>1229</v>
      </c>
      <c r="G1277" t="s">
        <v>1413</v>
      </c>
      <c r="H1277">
        <v>26.850588384062497</v>
      </c>
      <c r="I1277" t="str">
        <f>IF(Inventory[[#This Row],[METAL]] = "925 Silver",  "7113.11.00"," 7113.19.00")</f>
        <v xml:space="preserve"> 7113.19.00</v>
      </c>
      <c r="J1277" t="str">
        <f>IF(Inventory[[#This Row],[METAL]]= "925 Silver", "7113.11.10.00"," 7113.19.10.00")</f>
        <v xml:space="preserve"> 7113.19.10.00</v>
      </c>
      <c r="K1277" t="str">
        <f>IF(Inventory[[#This Row],[METAL]] = "925 Silver",  "7113.11.00"," 7113.19.00")</f>
        <v xml:space="preserve"> 7113.19.00</v>
      </c>
      <c r="L1277" s="106" t="str">
        <f>PROPER(Inventory[[#This Row],[METAL]] &amp; " " &amp; Inventory[[#This Row],[Item Type]])</f>
        <v>9K Gold Bracelet</v>
      </c>
      <c r="M1277" s="106" t="str">
        <f>IFERROR(VLOOKUP(Inventory[[#This Row],[Short Description]],Map!$G$12:$H$32,2,FALSE), IF(F1276 = "925 Silver", "7113.11.10.00", "7113.19.29.00"))</f>
        <v>7113.19.29.00</v>
      </c>
      <c r="N1277" s="106" t="str">
        <f>Inventory[[#This Row],[ASIN]] &amp; " " &amp; Inventory[[#This Row],[Short Description]]</f>
        <v>B09KY12Y4F Round Link Chain Bracelet - Width 5.0 mm - Length 19 cm</v>
      </c>
      <c r="O1277" s="33">
        <f>Inventory[[#This Row],[Total Price GBP]]/ EURtoGBP</f>
        <v>30.478609688310542</v>
      </c>
      <c r="P1277" s="33">
        <f>Inventory[[#This Row],[Total Price GBP]]/USDtoGBP</f>
        <v>36.807695839467812</v>
      </c>
      <c r="Q1277" s="33">
        <f>Inventory[[#This Row],[Total Price GBP]]/ CADtoGBP</f>
        <v>47.115966582723992</v>
      </c>
      <c r="R1277" s="33">
        <f>Inventory[[#This Row],[Total Price GBP]]/AUDtoGBP</f>
        <v>48.226504030574205</v>
      </c>
      <c r="S1277" s="33">
        <f>IFERROR(VLOOKUP(Inventory[[#This Row],[Assigned Item SKU]],skuQuantity[#All],2,FALSE),0)</f>
        <v>0</v>
      </c>
      <c r="T1277" s="33" t="str">
        <f>PROPER(Inventory[[#This Row],[METAL]] &amp; " " &amp; Inventory[[#This Row],[Item Type]])</f>
        <v>9K Gold Bracelet</v>
      </c>
      <c r="U1277" s="33">
        <f>Inventory[[#This Row],[Quantity]]*Inventory[[#This Row],[Weight (g)]]</f>
        <v>0</v>
      </c>
      <c r="V1277" s="33">
        <f>Inventory[[#This Row],[Total Price GBP]]*Inventory[[#This Row],[Quantity]]</f>
        <v>0</v>
      </c>
      <c r="W1277" s="33">
        <f>Inventory[[#This Row],[Total Cost GBP]]/EURtoGBP</f>
        <v>0</v>
      </c>
      <c r="X1277" s="33">
        <f>Inventory[[#This Row],[Total Cost GBP]]/USDtoGBP</f>
        <v>0</v>
      </c>
      <c r="Y1277" s="33">
        <f>Inventory[[#This Row],[Total Cost GBP]]/CADtoGBP</f>
        <v>0</v>
      </c>
      <c r="Z1277" s="33">
        <f>Inventory[[#This Row],[Total Cost GBP]]*AUDtoGBP</f>
        <v>0</v>
      </c>
      <c r="AA1277" s="33"/>
    </row>
    <row r="1278" spans="1:28" x14ac:dyDescent="0.25">
      <c r="A1278" t="s">
        <v>3459</v>
      </c>
      <c r="B1278" t="s">
        <v>3460</v>
      </c>
      <c r="C1278" t="s">
        <v>113</v>
      </c>
      <c r="D1278" t="s">
        <v>3461</v>
      </c>
      <c r="E1278">
        <v>0.32</v>
      </c>
      <c r="F1278" t="s">
        <v>1229</v>
      </c>
      <c r="G1278" t="s">
        <v>1450</v>
      </c>
      <c r="H1278">
        <v>6.7793822500000003</v>
      </c>
      <c r="I1278" t="str">
        <f>IF(Inventory[[#This Row],[METAL]] = "925 Silver",  "7113.11.00"," 7113.19.00")</f>
        <v xml:space="preserve"> 7113.19.00</v>
      </c>
      <c r="J1278" t="str">
        <f>IF(Inventory[[#This Row],[METAL]]= "925 Silver", "7113.11.10.00"," 7113.19.10.00")</f>
        <v xml:space="preserve"> 7113.19.10.00</v>
      </c>
      <c r="K1278" t="str">
        <f>IF(Inventory[[#This Row],[METAL]] = "925 Silver",  "7113.11.00"," 7113.19.00")</f>
        <v xml:space="preserve"> 7113.19.00</v>
      </c>
      <c r="L1278" s="106" t="str">
        <f>PROPER(Inventory[[#This Row],[METAL]] &amp; " " &amp; Inventory[[#This Row],[Item Type]])</f>
        <v>9K Gold Pendant</v>
      </c>
      <c r="M1278" s="106" t="str">
        <f>IFERROR(VLOOKUP(Inventory[[#This Row],[Short Description]],Map!$G$12:$H$32,2,FALSE), IF(F1277 = "925 Silver", "7113.11.10.00", "7113.19.29.00"))</f>
        <v>7113.19.29.00</v>
      </c>
      <c r="N1278" s="106" t="str">
        <f>Inventory[[#This Row],[ASIN]] &amp; " " &amp; Inventory[[#This Row],[Short Description]]</f>
        <v>B09NY6N3MZ Super Tiny Cross Pendant</v>
      </c>
      <c r="O1278" s="33">
        <f>Inventory[[#This Row],[Total Price GBP]]/ EURtoGBP</f>
        <v>7.6954047550129694</v>
      </c>
      <c r="P1278" s="33">
        <f>Inventory[[#This Row],[Total Price GBP]]/USDtoGBP</f>
        <v>9.2934067689034574</v>
      </c>
      <c r="Q1278" s="33">
        <f>Inventory[[#This Row],[Total Price GBP]]/ CADtoGBP</f>
        <v>11.896094900181264</v>
      </c>
      <c r="R1278" s="33">
        <f>Inventory[[#This Row],[Total Price GBP]]/AUDtoGBP</f>
        <v>12.176489420935411</v>
      </c>
      <c r="S1278" s="33">
        <f>IFERROR(VLOOKUP(Inventory[[#This Row],[Assigned Item SKU]],skuQuantity[#All],2,FALSE),0)</f>
        <v>0</v>
      </c>
      <c r="T1278" s="33" t="str">
        <f>PROPER(Inventory[[#This Row],[METAL]] &amp; " " &amp; Inventory[[#This Row],[Item Type]])</f>
        <v>9K Gold Pendant</v>
      </c>
      <c r="U1278" s="33">
        <f>Inventory[[#This Row],[Quantity]]*Inventory[[#This Row],[Weight (g)]]</f>
        <v>0</v>
      </c>
      <c r="V1278" s="33">
        <f>Inventory[[#This Row],[Total Price GBP]]*Inventory[[#This Row],[Quantity]]</f>
        <v>0</v>
      </c>
      <c r="W1278" s="33">
        <f>Inventory[[#This Row],[Total Cost GBP]]/EURtoGBP</f>
        <v>0</v>
      </c>
      <c r="X1278" s="33">
        <f>Inventory[[#This Row],[Total Cost GBP]]/USDtoGBP</f>
        <v>0</v>
      </c>
      <c r="Y1278" s="33">
        <f>Inventory[[#This Row],[Total Cost GBP]]/CADtoGBP</f>
        <v>0</v>
      </c>
      <c r="Z1278" s="33">
        <f>Inventory[[#This Row],[Total Cost GBP]]*AUDtoGBP</f>
        <v>0</v>
      </c>
      <c r="AA1278" s="33"/>
    </row>
  </sheetData>
  <sheetProtection formatCells="0" formatColumns="0" formatRows="0" insertColumns="0" insertRows="0" deleteColumns="0" deleteRows="0" autoFilter="0"/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7B11-97A0-448B-88C1-67A415BE30F0}">
  <sheetPr codeName="USTotal">
    <pageSetUpPr fitToPage="1"/>
  </sheetPr>
  <dimension ref="A1:F52"/>
  <sheetViews>
    <sheetView topLeftCell="A16" workbookViewId="0">
      <selection activeCell="I24" sqref="I24"/>
    </sheetView>
  </sheetViews>
  <sheetFormatPr defaultRowHeight="15" x14ac:dyDescent="0.25"/>
  <cols>
    <col min="1" max="1" width="18.28515625" customWidth="1"/>
    <col min="2" max="2" width="10.710937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47" t="s">
        <v>150</v>
      </c>
      <c r="B1" s="248"/>
      <c r="C1" s="248"/>
      <c r="D1" s="248"/>
      <c r="E1" s="248"/>
      <c r="F1" s="249"/>
    </row>
    <row r="2" spans="1:6" ht="18.75" x14ac:dyDescent="0.3">
      <c r="A2" s="113" t="s">
        <v>2848</v>
      </c>
      <c r="B2" s="62" t="s">
        <v>2863</v>
      </c>
      <c r="C2" s="263" t="s">
        <v>2906</v>
      </c>
      <c r="D2" s="264"/>
      <c r="E2" s="62" t="s">
        <v>2865</v>
      </c>
      <c r="F2" s="107"/>
    </row>
    <row r="3" spans="1:6" x14ac:dyDescent="0.25">
      <c r="A3" s="73" cm="1">
        <f t="array" ref="A3">dateShip[]</f>
        <v>44608</v>
      </c>
      <c r="B3" s="74" t="s">
        <v>121</v>
      </c>
      <c r="C3" s="74" t="str">
        <f>'Sku List'!G28</f>
        <v>FBA15CZN503L</v>
      </c>
      <c r="D3" s="74"/>
      <c r="E3" s="74" t="s">
        <v>68</v>
      </c>
      <c r="F3" s="75"/>
    </row>
    <row r="4" spans="1:6" ht="18.75" x14ac:dyDescent="0.3">
      <c r="A4" s="60" t="s">
        <v>2867</v>
      </c>
      <c r="B4" s="61"/>
      <c r="C4" s="61" t="s">
        <v>2866</v>
      </c>
      <c r="D4" s="61"/>
      <c r="E4" s="61"/>
      <c r="F4" s="114"/>
    </row>
    <row r="5" spans="1:6" x14ac:dyDescent="0.25">
      <c r="A5" s="250" t="s">
        <v>2868</v>
      </c>
      <c r="B5" s="251"/>
      <c r="C5" s="252" t="s">
        <v>2868</v>
      </c>
      <c r="D5" s="253"/>
      <c r="E5" s="253"/>
      <c r="F5" s="256"/>
    </row>
    <row r="6" spans="1:6" x14ac:dyDescent="0.25">
      <c r="A6" s="252"/>
      <c r="B6" s="253"/>
      <c r="C6" s="252"/>
      <c r="D6" s="253"/>
      <c r="E6" s="253"/>
      <c r="F6" s="256"/>
    </row>
    <row r="7" spans="1:6" x14ac:dyDescent="0.25">
      <c r="A7" s="252"/>
      <c r="B7" s="253"/>
      <c r="C7" s="252"/>
      <c r="D7" s="253"/>
      <c r="E7" s="253"/>
      <c r="F7" s="256"/>
    </row>
    <row r="8" spans="1:6" x14ac:dyDescent="0.25">
      <c r="A8" s="252"/>
      <c r="B8" s="253"/>
      <c r="C8" s="252"/>
      <c r="D8" s="253"/>
      <c r="E8" s="253"/>
      <c r="F8" s="256"/>
    </row>
    <row r="9" spans="1:6" x14ac:dyDescent="0.25">
      <c r="A9" s="254"/>
      <c r="B9" s="255"/>
      <c r="C9" s="252"/>
      <c r="D9" s="253"/>
      <c r="E9" s="253"/>
      <c r="F9" s="256"/>
    </row>
    <row r="10" spans="1:6" ht="18.75" x14ac:dyDescent="0.3">
      <c r="A10" s="66" t="s">
        <v>2869</v>
      </c>
      <c r="B10" s="66"/>
      <c r="C10" s="82" t="s">
        <v>2870</v>
      </c>
      <c r="D10" s="66"/>
      <c r="E10" s="66"/>
      <c r="F10" s="76"/>
    </row>
    <row r="11" spans="1:6" ht="18.75" x14ac:dyDescent="0.3">
      <c r="A11" s="85" t="s">
        <v>142</v>
      </c>
      <c r="B11" s="86"/>
      <c r="C11" s="84" t="s">
        <v>143</v>
      </c>
      <c r="D11" s="83"/>
      <c r="E11" s="83"/>
      <c r="F11" s="115"/>
    </row>
    <row r="12" spans="1:6" ht="18.75" x14ac:dyDescent="0.3">
      <c r="A12" s="63" t="s">
        <v>2871</v>
      </c>
      <c r="B12" s="64"/>
      <c r="C12" s="64" t="s">
        <v>2872</v>
      </c>
      <c r="D12" s="64"/>
      <c r="E12" s="64"/>
      <c r="F12" s="65"/>
    </row>
    <row r="13" spans="1:6" x14ac:dyDescent="0.25">
      <c r="A13" s="88" t="str">
        <f>'Sku List'!G25</f>
        <v>AU 22/02/14-MEL1</v>
      </c>
      <c r="B13" s="88"/>
      <c r="C13" s="257" t="str">
        <f ca="1">'Sku List'!H16</f>
        <v>TRANSATLANTIC STERLING LIMITED
c/o Amazon Fulfillment Center (MEL1), 
29 National Drive 3175
Dandenong South
VIC
Australia</v>
      </c>
      <c r="D13" s="257"/>
      <c r="E13" s="257"/>
      <c r="F13" s="258"/>
    </row>
    <row r="14" spans="1:6" ht="18.75" x14ac:dyDescent="0.3">
      <c r="A14" s="60" t="s">
        <v>2873</v>
      </c>
      <c r="B14" s="90"/>
      <c r="C14" s="257"/>
      <c r="D14" s="257"/>
      <c r="E14" s="257"/>
      <c r="F14" s="258"/>
    </row>
    <row r="15" spans="1:6" ht="18.75" x14ac:dyDescent="0.25">
      <c r="A15" s="92" t="e">
        <f>CONCATENATE(Map!A12, " ", Map!A13, " ",Map!A14, " ",Map!A15)</f>
        <v>#REF!</v>
      </c>
      <c r="B15" s="83"/>
      <c r="C15" s="257"/>
      <c r="D15" s="257"/>
      <c r="E15" s="257"/>
      <c r="F15" s="258"/>
    </row>
    <row r="16" spans="1:6" ht="15" customHeight="1" x14ac:dyDescent="0.3">
      <c r="A16" s="60" t="s">
        <v>125</v>
      </c>
      <c r="B16" s="90"/>
      <c r="C16" s="257"/>
      <c r="D16" s="257"/>
      <c r="E16" s="257"/>
      <c r="F16" s="258"/>
    </row>
    <row r="17" spans="1:6" ht="15" customHeight="1" x14ac:dyDescent="0.25">
      <c r="A17" s="93"/>
      <c r="B17" s="83"/>
      <c r="C17" s="257"/>
      <c r="D17" s="257"/>
      <c r="E17" s="257"/>
      <c r="F17" s="258"/>
    </row>
    <row r="18" spans="1:6" ht="18.75" x14ac:dyDescent="0.3">
      <c r="A18" s="60" t="s">
        <v>126</v>
      </c>
      <c r="B18" s="90"/>
      <c r="C18" s="257"/>
      <c r="D18" s="257"/>
      <c r="E18" s="257"/>
      <c r="F18" s="258"/>
    </row>
    <row r="19" spans="1:6" ht="18.75" x14ac:dyDescent="0.3">
      <c r="A19" s="89" t="str">
        <f>'Sku List'!G25</f>
        <v>AU 22/02/14-MEL1</v>
      </c>
      <c r="B19" s="81"/>
      <c r="C19" s="257"/>
      <c r="D19" s="257"/>
      <c r="E19" s="257"/>
      <c r="F19" s="258"/>
    </row>
    <row r="20" spans="1:6" ht="39" customHeight="1" x14ac:dyDescent="0.25">
      <c r="A20" s="97" t="s">
        <v>127</v>
      </c>
      <c r="B20" s="112" t="s">
        <v>128</v>
      </c>
      <c r="C20" s="111" t="s">
        <v>2899</v>
      </c>
      <c r="D20" s="111" t="s">
        <v>2900</v>
      </c>
      <c r="E20" s="111" t="s">
        <v>129</v>
      </c>
      <c r="F20" s="111" t="s">
        <v>2902</v>
      </c>
    </row>
    <row r="21" spans="1:6" x14ac:dyDescent="0.25">
      <c r="A21" s="192" t="s">
        <v>3198</v>
      </c>
      <c r="B21" s="192" t="s">
        <v>113</v>
      </c>
      <c r="C21" s="192" t="s">
        <v>137</v>
      </c>
      <c r="D21" s="193">
        <v>289.39999999999998</v>
      </c>
      <c r="E21" s="192">
        <v>160</v>
      </c>
      <c r="F21" s="193">
        <v>510.15924977004261</v>
      </c>
    </row>
    <row r="22" spans="1:6" x14ac:dyDescent="0.25">
      <c r="A22" s="192" t="s">
        <v>3199</v>
      </c>
      <c r="B22" s="192" t="s">
        <v>113</v>
      </c>
      <c r="C22" s="192" t="s">
        <v>137</v>
      </c>
      <c r="D22" s="193">
        <v>1020.0423289183705</v>
      </c>
      <c r="E22" s="192">
        <v>385</v>
      </c>
      <c r="F22" s="193">
        <v>1552.3521452864563</v>
      </c>
    </row>
    <row r="23" spans="1:6" x14ac:dyDescent="0.25">
      <c r="A23" s="192" t="s">
        <v>3199</v>
      </c>
      <c r="B23" s="192" t="s">
        <v>112</v>
      </c>
      <c r="C23" s="192" t="s">
        <v>137</v>
      </c>
      <c r="D23" s="193">
        <v>28.56</v>
      </c>
      <c r="E23" s="192">
        <v>10</v>
      </c>
      <c r="F23" s="193">
        <v>38.5766357817797</v>
      </c>
    </row>
    <row r="24" spans="1:6" x14ac:dyDescent="0.25">
      <c r="A24" s="192" t="s">
        <v>3200</v>
      </c>
      <c r="B24" s="192" t="s">
        <v>113</v>
      </c>
      <c r="C24" s="192" t="s">
        <v>137</v>
      </c>
      <c r="D24" s="193">
        <v>2139.5599817595325</v>
      </c>
      <c r="E24" s="192">
        <v>470</v>
      </c>
      <c r="F24" s="193">
        <v>3001.0425191539753</v>
      </c>
    </row>
    <row r="25" spans="1:6" x14ac:dyDescent="0.25">
      <c r="A25" s="192" t="s">
        <v>3200</v>
      </c>
      <c r="B25" s="192" t="s">
        <v>112</v>
      </c>
      <c r="C25" s="192" t="s">
        <v>137</v>
      </c>
      <c r="D25" s="193">
        <v>174.49937615550971</v>
      </c>
      <c r="E25" s="192">
        <v>45</v>
      </c>
      <c r="F25" s="193">
        <v>232.38581296616917</v>
      </c>
    </row>
    <row r="26" spans="1:6" x14ac:dyDescent="0.25">
      <c r="A26" s="192" t="s">
        <v>3201</v>
      </c>
      <c r="B26" s="192" t="s">
        <v>113</v>
      </c>
      <c r="C26" s="192" t="s">
        <v>144</v>
      </c>
      <c r="D26" s="193">
        <v>36.35</v>
      </c>
      <c r="E26" s="192">
        <v>25</v>
      </c>
      <c r="F26" s="193">
        <v>76.946275650015139</v>
      </c>
    </row>
    <row r="27" spans="1:6" x14ac:dyDescent="0.25">
      <c r="A27" s="192" t="s">
        <v>3201</v>
      </c>
      <c r="B27" s="192" t="s">
        <v>112</v>
      </c>
      <c r="C27" s="192" t="s">
        <v>144</v>
      </c>
      <c r="D27" s="193">
        <v>1002.0500551378445</v>
      </c>
      <c r="E27" s="192">
        <v>245</v>
      </c>
      <c r="F27" s="193">
        <v>1553.0834851531838</v>
      </c>
    </row>
    <row r="28" spans="1:6" x14ac:dyDescent="0.25">
      <c r="A28" s="192" t="s">
        <v>3201</v>
      </c>
      <c r="B28" s="192" t="s">
        <v>114</v>
      </c>
      <c r="C28" s="192" t="s">
        <v>144</v>
      </c>
      <c r="D28" s="193">
        <v>137.65</v>
      </c>
      <c r="E28" s="192">
        <v>80</v>
      </c>
      <c r="F28" s="193">
        <v>359.80824775902931</v>
      </c>
    </row>
    <row r="29" spans="1:6" x14ac:dyDescent="0.25">
      <c r="A29" s="192" t="s">
        <v>3078</v>
      </c>
      <c r="B29" s="192" t="s">
        <v>113</v>
      </c>
      <c r="C29" s="192" t="s">
        <v>137</v>
      </c>
      <c r="D29" s="193">
        <v>27.750000000000004</v>
      </c>
      <c r="E29" s="192">
        <v>25</v>
      </c>
      <c r="F29" s="193">
        <v>72.18742588929419</v>
      </c>
    </row>
    <row r="30" spans="1:6" x14ac:dyDescent="0.25">
      <c r="A30" s="192" t="s">
        <v>3079</v>
      </c>
      <c r="B30" s="192" t="s">
        <v>115</v>
      </c>
      <c r="C30" s="192" t="s">
        <v>137</v>
      </c>
      <c r="D30" s="193">
        <v>81.649999999999991</v>
      </c>
      <c r="E30" s="192">
        <v>15</v>
      </c>
      <c r="F30" s="193">
        <v>159.16477834301827</v>
      </c>
    </row>
    <row r="31" spans="1:6" x14ac:dyDescent="0.25">
      <c r="A31" s="192" t="s">
        <v>3079</v>
      </c>
      <c r="B31" s="192" t="s">
        <v>114</v>
      </c>
      <c r="C31" s="192" t="s">
        <v>137</v>
      </c>
      <c r="D31" s="193">
        <v>54.2</v>
      </c>
      <c r="E31" s="192">
        <v>20</v>
      </c>
      <c r="F31" s="193">
        <v>154.39153482671975</v>
      </c>
    </row>
    <row r="32" spans="1:6" x14ac:dyDescent="0.25">
      <c r="A32" s="192" t="s">
        <v>3202</v>
      </c>
      <c r="B32" s="192" t="s">
        <v>113</v>
      </c>
      <c r="C32" s="192" t="s">
        <v>144</v>
      </c>
      <c r="D32" s="193">
        <v>205.75</v>
      </c>
      <c r="E32" s="192">
        <v>85</v>
      </c>
      <c r="F32" s="193">
        <v>579.65504336632944</v>
      </c>
    </row>
    <row r="33" spans="1:6" x14ac:dyDescent="0.25">
      <c r="A33" s="192" t="s">
        <v>3202</v>
      </c>
      <c r="B33" s="192" t="s">
        <v>112</v>
      </c>
      <c r="C33" s="192" t="s">
        <v>144</v>
      </c>
      <c r="D33" s="193">
        <v>95</v>
      </c>
      <c r="E33" s="192">
        <v>55</v>
      </c>
      <c r="F33" s="193">
        <v>203.36800172176731</v>
      </c>
    </row>
    <row r="34" spans="1:6" x14ac:dyDescent="0.25">
      <c r="A34" s="192" t="s">
        <v>3202</v>
      </c>
      <c r="B34" s="192" t="s">
        <v>114</v>
      </c>
      <c r="C34" s="192" t="s">
        <v>144</v>
      </c>
      <c r="D34" s="193">
        <v>53.9</v>
      </c>
      <c r="E34" s="192">
        <v>10</v>
      </c>
      <c r="F34" s="193">
        <v>111.66949743859695</v>
      </c>
    </row>
    <row r="35" spans="1:6" x14ac:dyDescent="0.25">
      <c r="A35" s="192" t="s">
        <v>3203</v>
      </c>
      <c r="B35" s="192" t="s">
        <v>112</v>
      </c>
      <c r="C35" s="192" t="s">
        <v>137</v>
      </c>
      <c r="D35" s="193">
        <v>20</v>
      </c>
      <c r="E35" s="192">
        <v>5</v>
      </c>
      <c r="F35" s="193">
        <v>41.817287037532061</v>
      </c>
    </row>
    <row r="36" spans="1:6" x14ac:dyDescent="0.25">
      <c r="A36" s="192" t="s">
        <v>2948</v>
      </c>
      <c r="B36" s="192" t="s">
        <v>114</v>
      </c>
      <c r="C36" s="192" t="s">
        <v>144</v>
      </c>
      <c r="D36" s="193">
        <v>16.45</v>
      </c>
      <c r="E36" s="192">
        <v>10</v>
      </c>
      <c r="F36" s="193">
        <v>54.398800246201759</v>
      </c>
    </row>
    <row r="37" spans="1:6" x14ac:dyDescent="0.25">
      <c r="A37" s="192" t="s">
        <v>2949</v>
      </c>
      <c r="B37" s="192" t="s">
        <v>114</v>
      </c>
      <c r="C37" s="192" t="s">
        <v>144</v>
      </c>
      <c r="D37" s="193">
        <v>52.800000000000004</v>
      </c>
      <c r="E37" s="192">
        <v>55</v>
      </c>
      <c r="F37" s="193">
        <v>155.45735815639296</v>
      </c>
    </row>
    <row r="38" spans="1:6" x14ac:dyDescent="0.25">
      <c r="A38" s="192" t="s">
        <v>3204</v>
      </c>
      <c r="B38" s="192" t="s">
        <v>113</v>
      </c>
      <c r="C38" s="192" t="s">
        <v>2911</v>
      </c>
      <c r="D38" s="193">
        <v>4.9800000000000004</v>
      </c>
      <c r="E38" s="192">
        <v>4</v>
      </c>
      <c r="F38" s="193">
        <v>156.86177745060542</v>
      </c>
    </row>
    <row r="39" spans="1:6" x14ac:dyDescent="0.25">
      <c r="A39" s="194" t="s">
        <v>2877</v>
      </c>
      <c r="B39" s="194"/>
      <c r="C39" s="194"/>
      <c r="D39" s="195">
        <f ca="1">SUM(D21:OFFSET(D39,-1,0))</f>
        <v>5440.5917419712559</v>
      </c>
      <c r="E39" s="194">
        <f ca="1">SUM(E21:OFFSET(E39,-1,0))</f>
        <v>1704</v>
      </c>
      <c r="F39" s="197">
        <f ca="1">SUM(F21:OFFSET(F39,-1,0))</f>
        <v>9013.3258759971104</v>
      </c>
    </row>
    <row r="40" spans="1:6" ht="31.5" x14ac:dyDescent="0.3">
      <c r="A40" s="94" t="s">
        <v>147</v>
      </c>
      <c r="B40" s="95"/>
      <c r="C40" s="4"/>
      <c r="D40" s="69" t="s">
        <v>131</v>
      </c>
      <c r="E40" s="69"/>
      <c r="F40" s="155">
        <v>100</v>
      </c>
    </row>
    <row r="41" spans="1:6" ht="15" customHeight="1" x14ac:dyDescent="0.3">
      <c r="A41" s="259" cm="1">
        <f t="array" ref="A41">boxesNumber[]</f>
        <v>1</v>
      </c>
      <c r="B41" s="77"/>
      <c r="C41" s="4"/>
      <c r="D41" s="69" t="s">
        <v>132</v>
      </c>
      <c r="E41" s="69"/>
      <c r="F41" s="155">
        <f ca="1">OFFSET(F40,-1,0)*0.005</f>
        <v>45.06662937998555</v>
      </c>
    </row>
    <row r="42" spans="1:6" ht="15.75" customHeight="1" x14ac:dyDescent="0.3">
      <c r="A42" s="259"/>
      <c r="B42" s="77"/>
      <c r="C42" s="4"/>
      <c r="D42" s="69" t="s">
        <v>133</v>
      </c>
      <c r="E42" s="69"/>
      <c r="F42" s="70">
        <v>0</v>
      </c>
    </row>
    <row r="43" spans="1:6" ht="15" customHeight="1" x14ac:dyDescent="0.25">
      <c r="A43" s="265" t="s">
        <v>3194</v>
      </c>
      <c r="B43" s="266"/>
      <c r="C43" s="267"/>
      <c r="D43" s="241" t="s">
        <v>118</v>
      </c>
      <c r="E43" s="242"/>
      <c r="F43" s="260">
        <f ca="1">SUM(F39:OFFSET(F43,-1,0))</f>
        <v>9158.3925053770963</v>
      </c>
    </row>
    <row r="44" spans="1:6" ht="15" customHeight="1" x14ac:dyDescent="0.25">
      <c r="A44" s="268"/>
      <c r="B44" s="269"/>
      <c r="C44" s="270"/>
      <c r="D44" s="243"/>
      <c r="E44" s="244"/>
      <c r="F44" s="261"/>
    </row>
    <row r="45" spans="1:6" ht="15" customHeight="1" x14ac:dyDescent="0.25">
      <c r="A45" s="268"/>
      <c r="B45" s="269"/>
      <c r="C45" s="270"/>
      <c r="D45" s="243"/>
      <c r="E45" s="244"/>
      <c r="F45" s="261"/>
    </row>
    <row r="46" spans="1:6" ht="15" customHeight="1" x14ac:dyDescent="0.25">
      <c r="A46" s="271"/>
      <c r="B46" s="272"/>
      <c r="C46" s="273"/>
      <c r="D46" s="245"/>
      <c r="E46" s="246"/>
      <c r="F46" s="262"/>
    </row>
    <row r="47" spans="1:6" x14ac:dyDescent="0.25">
      <c r="A47" s="36"/>
      <c r="B47" s="37"/>
      <c r="C47" s="37"/>
      <c r="D47" s="37"/>
      <c r="E47" s="37"/>
      <c r="F47" s="43"/>
    </row>
    <row r="48" spans="1:6" x14ac:dyDescent="0.25">
      <c r="A48" s="36"/>
      <c r="B48" s="37"/>
      <c r="C48" s="37"/>
      <c r="D48" s="37"/>
      <c r="E48" s="37"/>
      <c r="F48" s="43"/>
    </row>
    <row r="49" spans="1:6" x14ac:dyDescent="0.25">
      <c r="A49" s="38"/>
      <c r="B49" s="39"/>
      <c r="C49" s="39"/>
      <c r="D49" s="40"/>
      <c r="E49" s="40"/>
      <c r="F49" s="44"/>
    </row>
    <row r="50" spans="1:6" x14ac:dyDescent="0.25">
      <c r="A50" s="71" t="s">
        <v>134</v>
      </c>
      <c r="B50" s="51"/>
      <c r="C50" s="52"/>
      <c r="D50" s="50"/>
      <c r="E50" s="50"/>
      <c r="F50" s="134"/>
    </row>
    <row r="51" spans="1:6" x14ac:dyDescent="0.25">
      <c r="A51" s="41"/>
      <c r="B51" s="35"/>
      <c r="C51" s="30"/>
      <c r="D51" s="30"/>
      <c r="E51" s="30"/>
      <c r="F51" s="45"/>
    </row>
    <row r="52" spans="1:6" x14ac:dyDescent="0.25">
      <c r="A52" s="46"/>
      <c r="B52" s="47"/>
      <c r="C52" s="47"/>
      <c r="D52" s="47"/>
      <c r="E52" s="47"/>
      <c r="F52" s="49"/>
    </row>
  </sheetData>
  <mergeCells count="9">
    <mergeCell ref="D43:E46"/>
    <mergeCell ref="A1:F1"/>
    <mergeCell ref="A5:B9"/>
    <mergeCell ref="C5:F9"/>
    <mergeCell ref="C13:F19"/>
    <mergeCell ref="A41:A42"/>
    <mergeCell ref="F43:F46"/>
    <mergeCell ref="C2:D2"/>
    <mergeCell ref="A43:C46"/>
  </mergeCells>
  <pageMargins left="0.7" right="0.7" top="0.75" bottom="0.75" header="0.3" footer="0.3"/>
  <pageSetup paperSize="9" scale="88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23AB-068B-47BA-8FD9-AF1D949271F4}">
  <sheetPr codeName="USInvoice">
    <pageSetUpPr fitToPage="1"/>
  </sheetPr>
  <dimension ref="A1:H134"/>
  <sheetViews>
    <sheetView topLeftCell="A16" workbookViewId="0">
      <selection activeCell="A21" sqref="A21"/>
    </sheetView>
  </sheetViews>
  <sheetFormatPr defaultRowHeight="15" x14ac:dyDescent="0.25"/>
  <cols>
    <col min="1" max="1" width="24" customWidth="1"/>
    <col min="2" max="3" width="9.7109375" customWidth="1"/>
    <col min="4" max="4" width="13.7109375" customWidth="1"/>
    <col min="5" max="5" width="12.42578125" customWidth="1"/>
    <col min="6" max="6" width="8.4257812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47" t="s">
        <v>150</v>
      </c>
      <c r="B1" s="248"/>
      <c r="C1" s="248"/>
      <c r="D1" s="248"/>
      <c r="E1" s="248"/>
      <c r="F1" s="248"/>
      <c r="G1" s="248"/>
      <c r="H1" s="249"/>
    </row>
    <row r="2" spans="1:8" ht="18.75" x14ac:dyDescent="0.3">
      <c r="A2" s="108" t="s">
        <v>2848</v>
      </c>
      <c r="B2" s="62" t="s">
        <v>2863</v>
      </c>
      <c r="C2" s="108"/>
      <c r="D2" s="62" t="s">
        <v>2864</v>
      </c>
      <c r="E2" s="62"/>
      <c r="F2" s="62"/>
      <c r="G2" s="62" t="s">
        <v>2865</v>
      </c>
      <c r="H2" s="72"/>
    </row>
    <row r="3" spans="1:8" x14ac:dyDescent="0.25">
      <c r="A3" s="73">
        <f>'Sku List'!G31</f>
        <v>44608</v>
      </c>
      <c r="B3" s="74" t="s">
        <v>121</v>
      </c>
      <c r="C3" s="74"/>
      <c r="D3" s="74" t="str">
        <f>'Sku List'!G28</f>
        <v>FBA15CZN503L</v>
      </c>
      <c r="E3" s="74"/>
      <c r="F3" s="4"/>
      <c r="G3" s="74" t="s">
        <v>68</v>
      </c>
      <c r="H3" s="75"/>
    </row>
    <row r="4" spans="1:8" ht="18.75" x14ac:dyDescent="0.3">
      <c r="A4" s="60" t="s">
        <v>2867</v>
      </c>
      <c r="B4" s="61"/>
      <c r="C4" s="109"/>
      <c r="D4" s="61" t="s">
        <v>2866</v>
      </c>
      <c r="E4" s="61"/>
      <c r="F4" s="61"/>
      <c r="G4" s="61"/>
      <c r="H4" s="109"/>
    </row>
    <row r="5" spans="1:8" ht="14.45" customHeight="1" x14ac:dyDescent="0.25">
      <c r="A5" s="250" t="s">
        <v>2868</v>
      </c>
      <c r="B5" s="251"/>
      <c r="C5" s="282"/>
      <c r="D5" s="252" t="s">
        <v>2868</v>
      </c>
      <c r="E5" s="253"/>
      <c r="F5" s="253"/>
      <c r="G5" s="253"/>
      <c r="H5" s="256"/>
    </row>
    <row r="6" spans="1:8" ht="15" customHeight="1" x14ac:dyDescent="0.25">
      <c r="A6" s="252"/>
      <c r="B6" s="253"/>
      <c r="C6" s="256"/>
      <c r="D6" s="252"/>
      <c r="E6" s="253"/>
      <c r="F6" s="253"/>
      <c r="G6" s="253"/>
      <c r="H6" s="256"/>
    </row>
    <row r="7" spans="1:8" ht="15" customHeight="1" x14ac:dyDescent="0.25">
      <c r="A7" s="252"/>
      <c r="B7" s="253"/>
      <c r="C7" s="256"/>
      <c r="D7" s="252"/>
      <c r="E7" s="253"/>
      <c r="F7" s="253"/>
      <c r="G7" s="253"/>
      <c r="H7" s="256"/>
    </row>
    <row r="8" spans="1:8" x14ac:dyDescent="0.25">
      <c r="A8" s="252"/>
      <c r="B8" s="253"/>
      <c r="C8" s="256"/>
      <c r="D8" s="252"/>
      <c r="E8" s="253"/>
      <c r="F8" s="253"/>
      <c r="G8" s="253"/>
      <c r="H8" s="256"/>
    </row>
    <row r="9" spans="1:8" ht="15" customHeight="1" x14ac:dyDescent="0.25">
      <c r="A9" s="254"/>
      <c r="B9" s="255"/>
      <c r="C9" s="283"/>
      <c r="D9" s="252"/>
      <c r="E9" s="253"/>
      <c r="F9" s="253"/>
      <c r="G9" s="253"/>
      <c r="H9" s="256"/>
    </row>
    <row r="10" spans="1:8" ht="18.75" x14ac:dyDescent="0.3">
      <c r="A10" s="66" t="s">
        <v>2869</v>
      </c>
      <c r="B10" s="66"/>
      <c r="C10" s="76"/>
      <c r="D10" s="82" t="s">
        <v>2870</v>
      </c>
      <c r="E10" s="66"/>
      <c r="F10" s="66"/>
      <c r="G10" s="66"/>
      <c r="H10" s="76"/>
    </row>
    <row r="11" spans="1:8" ht="18.75" x14ac:dyDescent="0.3">
      <c r="A11" s="85" t="s">
        <v>142</v>
      </c>
      <c r="B11" s="86"/>
      <c r="C11" s="87"/>
      <c r="D11" s="84" t="s">
        <v>143</v>
      </c>
      <c r="E11" s="83"/>
      <c r="F11" s="83"/>
      <c r="G11" s="83"/>
      <c r="H11" s="100"/>
    </row>
    <row r="12" spans="1:8" ht="18.75" x14ac:dyDescent="0.3">
      <c r="A12" s="63" t="s">
        <v>2871</v>
      </c>
      <c r="B12" s="64"/>
      <c r="C12" s="65"/>
      <c r="D12" s="64" t="s">
        <v>2872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AU 22/02/14-MEL1</v>
      </c>
      <c r="B13" s="88"/>
      <c r="C13" s="88"/>
      <c r="D13" s="257" t="str">
        <f ca="1">'Sku List'!H16</f>
        <v>TRANSATLANTIC STERLING LIMITED
c/o Amazon Fulfillment Center (MEL1), 
29 National Drive 3175
Dandenong South
VIC
Australia</v>
      </c>
      <c r="E13" s="257"/>
      <c r="F13" s="257"/>
      <c r="G13" s="257"/>
      <c r="H13" s="258"/>
    </row>
    <row r="14" spans="1:8" ht="18.75" x14ac:dyDescent="0.3">
      <c r="A14" s="60" t="s">
        <v>2873</v>
      </c>
      <c r="B14" s="90"/>
      <c r="C14" s="91"/>
      <c r="D14" s="257"/>
      <c r="E14" s="257"/>
      <c r="F14" s="257"/>
      <c r="G14" s="257"/>
      <c r="H14" s="258"/>
    </row>
    <row r="15" spans="1:8" ht="18.75" x14ac:dyDescent="0.25">
      <c r="A15" s="92" t="e">
        <f>CONCATENATE(Map!A12, " ", Map!A13, " ",Map!A14, " ",Map!A15)</f>
        <v>#REF!</v>
      </c>
      <c r="B15" s="83"/>
      <c r="C15" s="100"/>
      <c r="D15" s="257"/>
      <c r="E15" s="257"/>
      <c r="F15" s="257"/>
      <c r="G15" s="257"/>
      <c r="H15" s="258"/>
    </row>
    <row r="16" spans="1:8" ht="18.75" x14ac:dyDescent="0.3">
      <c r="A16" s="60" t="s">
        <v>125</v>
      </c>
      <c r="B16" s="90"/>
      <c r="C16" s="91"/>
      <c r="D16" s="257"/>
      <c r="E16" s="257"/>
      <c r="F16" s="257"/>
      <c r="G16" s="257"/>
      <c r="H16" s="258"/>
    </row>
    <row r="17" spans="1:8" x14ac:dyDescent="0.25">
      <c r="A17" s="93"/>
      <c r="B17" s="83"/>
      <c r="C17" s="100"/>
      <c r="D17" s="257"/>
      <c r="E17" s="257"/>
      <c r="F17" s="257"/>
      <c r="G17" s="257"/>
      <c r="H17" s="258"/>
    </row>
    <row r="18" spans="1:8" ht="18.75" x14ac:dyDescent="0.3">
      <c r="A18" s="60" t="s">
        <v>126</v>
      </c>
      <c r="B18" s="90"/>
      <c r="C18" s="91"/>
      <c r="D18" s="257"/>
      <c r="E18" s="257"/>
      <c r="F18" s="257"/>
      <c r="G18" s="257"/>
      <c r="H18" s="258"/>
    </row>
    <row r="19" spans="1:8" ht="18.75" x14ac:dyDescent="0.3">
      <c r="A19" s="89" t="str">
        <f>'Sku List'!G25</f>
        <v>AU 22/02/14-MEL1</v>
      </c>
      <c r="B19" s="81"/>
      <c r="C19" s="78"/>
      <c r="D19" s="257"/>
      <c r="E19" s="257"/>
      <c r="F19" s="257"/>
      <c r="G19" s="257"/>
      <c r="H19" s="258"/>
    </row>
    <row r="20" spans="1:8" ht="42.6" customHeight="1" x14ac:dyDescent="0.25">
      <c r="A20" s="99" t="s">
        <v>2874</v>
      </c>
      <c r="B20" s="99" t="s">
        <v>128</v>
      </c>
      <c r="C20" s="99" t="s">
        <v>2875</v>
      </c>
      <c r="D20" s="34" t="s">
        <v>2899</v>
      </c>
      <c r="E20" s="34" t="s">
        <v>2909</v>
      </c>
      <c r="F20" s="34" t="s">
        <v>129</v>
      </c>
      <c r="G20" s="34" t="s">
        <v>2901</v>
      </c>
      <c r="H20" s="34" t="s">
        <v>2876</v>
      </c>
    </row>
    <row r="21" spans="1:8" ht="27" customHeight="1" x14ac:dyDescent="0.25">
      <c r="A21" s="192" t="s">
        <v>3012</v>
      </c>
      <c r="B21" s="192" t="s">
        <v>112</v>
      </c>
      <c r="C21" s="193" t="s">
        <v>116</v>
      </c>
      <c r="D21" s="192" t="s">
        <v>144</v>
      </c>
      <c r="E21" s="193">
        <v>24</v>
      </c>
      <c r="F21" s="192">
        <v>20</v>
      </c>
      <c r="G21" s="193">
        <v>2.2455629534889776</v>
      </c>
      <c r="H21" s="154">
        <f>PRODUCT(G21,F21)</f>
        <v>44.911259069779554</v>
      </c>
    </row>
    <row r="22" spans="1:8" ht="27" customHeight="1" x14ac:dyDescent="0.25">
      <c r="A22" s="192" t="s">
        <v>3003</v>
      </c>
      <c r="B22" s="192" t="s">
        <v>113</v>
      </c>
      <c r="C22" s="193" t="s">
        <v>116</v>
      </c>
      <c r="D22" s="192" t="s">
        <v>137</v>
      </c>
      <c r="E22" s="193">
        <v>27.200000000000003</v>
      </c>
      <c r="F22" s="192">
        <v>20</v>
      </c>
      <c r="G22" s="193">
        <v>2.2639321272736992</v>
      </c>
      <c r="H22" s="154">
        <f t="shared" ref="H22:H85" si="0">PRODUCT(G22,F22)</f>
        <v>45.278642545473986</v>
      </c>
    </row>
    <row r="23" spans="1:8" ht="27" customHeight="1" x14ac:dyDescent="0.25">
      <c r="A23" s="192" t="s">
        <v>2984</v>
      </c>
      <c r="B23" s="192" t="s">
        <v>112</v>
      </c>
      <c r="C23" s="193" t="s">
        <v>116</v>
      </c>
      <c r="D23" s="192" t="s">
        <v>137</v>
      </c>
      <c r="E23" s="193">
        <v>11.825301204819301</v>
      </c>
      <c r="F23" s="192">
        <v>5</v>
      </c>
      <c r="G23" s="193">
        <v>3.3337308751540475</v>
      </c>
      <c r="H23" s="154">
        <f t="shared" si="0"/>
        <v>16.668654375770238</v>
      </c>
    </row>
    <row r="24" spans="1:8" ht="27" customHeight="1" x14ac:dyDescent="0.25">
      <c r="A24" s="192" t="s">
        <v>2967</v>
      </c>
      <c r="B24" s="192" t="s">
        <v>113</v>
      </c>
      <c r="C24" s="193" t="s">
        <v>116</v>
      </c>
      <c r="D24" s="192" t="s">
        <v>137</v>
      </c>
      <c r="E24" s="193">
        <v>25.470588235294098</v>
      </c>
      <c r="F24" s="192">
        <v>5</v>
      </c>
      <c r="G24" s="193">
        <v>8.2289786053958771</v>
      </c>
      <c r="H24" s="154">
        <f t="shared" si="0"/>
        <v>41.144893026979389</v>
      </c>
    </row>
    <row r="25" spans="1:8" ht="27" customHeight="1" x14ac:dyDescent="0.25">
      <c r="A25" s="192" t="s">
        <v>3122</v>
      </c>
      <c r="B25" s="192" t="s">
        <v>113</v>
      </c>
      <c r="C25" s="193" t="s">
        <v>116</v>
      </c>
      <c r="D25" s="192" t="s">
        <v>137</v>
      </c>
      <c r="E25" s="193">
        <v>59.800000000000004</v>
      </c>
      <c r="F25" s="192">
        <v>10</v>
      </c>
      <c r="G25" s="193">
        <v>10.623002866413611</v>
      </c>
      <c r="H25" s="154">
        <f t="shared" si="0"/>
        <v>106.23002866413611</v>
      </c>
    </row>
    <row r="26" spans="1:8" ht="27" customHeight="1" x14ac:dyDescent="0.25">
      <c r="A26" s="192" t="s">
        <v>3125</v>
      </c>
      <c r="B26" s="192" t="s">
        <v>113</v>
      </c>
      <c r="C26" s="193" t="s">
        <v>116</v>
      </c>
      <c r="D26" s="192" t="s">
        <v>137</v>
      </c>
      <c r="E26" s="193">
        <v>110.68627450980399</v>
      </c>
      <c r="F26" s="192">
        <v>50</v>
      </c>
      <c r="G26" s="193">
        <v>3.2846550228038214</v>
      </c>
      <c r="H26" s="154">
        <f t="shared" si="0"/>
        <v>164.23275114019106</v>
      </c>
    </row>
    <row r="27" spans="1:8" ht="27" customHeight="1" x14ac:dyDescent="0.25">
      <c r="A27" s="192" t="s">
        <v>2994</v>
      </c>
      <c r="B27" s="192" t="s">
        <v>113</v>
      </c>
      <c r="C27" s="193" t="s">
        <v>116</v>
      </c>
      <c r="D27" s="192" t="s">
        <v>137</v>
      </c>
      <c r="E27" s="193">
        <v>81.515580736543995</v>
      </c>
      <c r="F27" s="192">
        <v>25</v>
      </c>
      <c r="G27" s="193">
        <v>4.8090222801628002</v>
      </c>
      <c r="H27" s="154">
        <f t="shared" si="0"/>
        <v>120.22555700407</v>
      </c>
    </row>
    <row r="28" spans="1:8" ht="27" customHeight="1" x14ac:dyDescent="0.25">
      <c r="A28" s="192" t="s">
        <v>3006</v>
      </c>
      <c r="B28" s="192" t="s">
        <v>112</v>
      </c>
      <c r="C28" s="193" t="s">
        <v>116</v>
      </c>
      <c r="D28" s="192" t="s">
        <v>144</v>
      </c>
      <c r="E28" s="193">
        <v>71.408000000000001</v>
      </c>
      <c r="F28" s="192">
        <v>40</v>
      </c>
      <c r="G28" s="193">
        <v>2.8256998449586903</v>
      </c>
      <c r="H28" s="154">
        <f t="shared" si="0"/>
        <v>113.02799379834761</v>
      </c>
    </row>
    <row r="29" spans="1:8" ht="27" customHeight="1" x14ac:dyDescent="0.25">
      <c r="A29" s="192" t="s">
        <v>3010</v>
      </c>
      <c r="B29" s="192" t="s">
        <v>112</v>
      </c>
      <c r="C29" s="193" t="s">
        <v>116</v>
      </c>
      <c r="D29" s="192" t="s">
        <v>144</v>
      </c>
      <c r="E29" s="193">
        <v>408.82000000000016</v>
      </c>
      <c r="F29" s="192">
        <v>60</v>
      </c>
      <c r="G29" s="193">
        <v>10.168708523707886</v>
      </c>
      <c r="H29" s="154">
        <f t="shared" si="0"/>
        <v>610.12251142247317</v>
      </c>
    </row>
    <row r="30" spans="1:8" ht="27" customHeight="1" x14ac:dyDescent="0.25">
      <c r="A30" s="192" t="s">
        <v>3146</v>
      </c>
      <c r="B30" s="192" t="s">
        <v>113</v>
      </c>
      <c r="C30" s="193" t="s">
        <v>116</v>
      </c>
      <c r="D30" s="192" t="s">
        <v>144</v>
      </c>
      <c r="E30" s="193">
        <v>11.6</v>
      </c>
      <c r="F30" s="192">
        <v>10</v>
      </c>
      <c r="G30" s="193">
        <v>2.6415968569521153</v>
      </c>
      <c r="H30" s="154">
        <f t="shared" si="0"/>
        <v>26.415968569521155</v>
      </c>
    </row>
    <row r="31" spans="1:8" ht="27" customHeight="1" x14ac:dyDescent="0.25">
      <c r="A31" s="192" t="s">
        <v>3087</v>
      </c>
      <c r="B31" s="192" t="s">
        <v>112</v>
      </c>
      <c r="C31" s="193" t="s">
        <v>116</v>
      </c>
      <c r="D31" s="192" t="s">
        <v>144</v>
      </c>
      <c r="E31" s="193">
        <v>30</v>
      </c>
      <c r="F31" s="192">
        <v>15</v>
      </c>
      <c r="G31" s="193">
        <v>4.2575358164617958</v>
      </c>
      <c r="H31" s="154">
        <f t="shared" si="0"/>
        <v>63.863037246926936</v>
      </c>
    </row>
    <row r="32" spans="1:8" ht="27" customHeight="1" x14ac:dyDescent="0.25">
      <c r="A32" s="192" t="s">
        <v>3091</v>
      </c>
      <c r="B32" s="192" t="s">
        <v>114</v>
      </c>
      <c r="C32" s="193" t="s">
        <v>116</v>
      </c>
      <c r="D32" s="192" t="s">
        <v>137</v>
      </c>
      <c r="E32" s="193">
        <v>54.2</v>
      </c>
      <c r="F32" s="192">
        <v>20</v>
      </c>
      <c r="G32" s="193">
        <v>7.7195767413359881</v>
      </c>
      <c r="H32" s="154">
        <f t="shared" si="0"/>
        <v>154.39153482671975</v>
      </c>
    </row>
    <row r="33" spans="1:8" ht="27" customHeight="1" x14ac:dyDescent="0.25">
      <c r="A33" s="192" t="s">
        <v>2952</v>
      </c>
      <c r="B33" s="192" t="s">
        <v>114</v>
      </c>
      <c r="C33" s="193" t="s">
        <v>116</v>
      </c>
      <c r="D33" s="192" t="s">
        <v>144</v>
      </c>
      <c r="E33" s="193">
        <v>27.900000000000002</v>
      </c>
      <c r="F33" s="192">
        <v>15</v>
      </c>
      <c r="G33" s="193">
        <v>3.994198631085303</v>
      </c>
      <c r="H33" s="154">
        <f t="shared" si="0"/>
        <v>59.912979466279545</v>
      </c>
    </row>
    <row r="34" spans="1:8" ht="27" customHeight="1" x14ac:dyDescent="0.25">
      <c r="A34" s="192" t="s">
        <v>3149</v>
      </c>
      <c r="B34" s="192" t="s">
        <v>114</v>
      </c>
      <c r="C34" s="193" t="s">
        <v>116</v>
      </c>
      <c r="D34" s="192" t="s">
        <v>144</v>
      </c>
      <c r="E34" s="193">
        <v>20</v>
      </c>
      <c r="F34" s="192">
        <v>5</v>
      </c>
      <c r="G34" s="193">
        <v>7.8864072226494653</v>
      </c>
      <c r="H34" s="154">
        <f t="shared" si="0"/>
        <v>39.432036113247328</v>
      </c>
    </row>
    <row r="35" spans="1:8" ht="27" customHeight="1" x14ac:dyDescent="0.25">
      <c r="A35" s="192" t="s">
        <v>3095</v>
      </c>
      <c r="B35" s="192" t="s">
        <v>113</v>
      </c>
      <c r="C35" s="193" t="s">
        <v>116</v>
      </c>
      <c r="D35" s="192" t="s">
        <v>137</v>
      </c>
      <c r="E35" s="193">
        <v>5.5500000000000007</v>
      </c>
      <c r="F35" s="192">
        <v>5</v>
      </c>
      <c r="G35" s="193">
        <v>3.2092591602545912</v>
      </c>
      <c r="H35" s="154">
        <f t="shared" si="0"/>
        <v>16.046295801272954</v>
      </c>
    </row>
    <row r="36" spans="1:8" ht="27" customHeight="1" x14ac:dyDescent="0.25">
      <c r="A36" s="192" t="s">
        <v>2985</v>
      </c>
      <c r="B36" s="192" t="s">
        <v>113</v>
      </c>
      <c r="C36" s="193" t="s">
        <v>116</v>
      </c>
      <c r="D36" s="192" t="s">
        <v>137</v>
      </c>
      <c r="E36" s="193">
        <v>57.94</v>
      </c>
      <c r="F36" s="192">
        <v>20</v>
      </c>
      <c r="G36" s="193">
        <v>4.151022025187701</v>
      </c>
      <c r="H36" s="154">
        <f t="shared" si="0"/>
        <v>83.020440503754017</v>
      </c>
    </row>
    <row r="37" spans="1:8" ht="27" customHeight="1" x14ac:dyDescent="0.25">
      <c r="A37" s="192" t="s">
        <v>3129</v>
      </c>
      <c r="B37" s="192" t="s">
        <v>113</v>
      </c>
      <c r="C37" s="193" t="s">
        <v>116</v>
      </c>
      <c r="D37" s="192" t="s">
        <v>137</v>
      </c>
      <c r="E37" s="193">
        <v>163.1</v>
      </c>
      <c r="F37" s="192">
        <v>70</v>
      </c>
      <c r="G37" s="193">
        <v>3.3194742029629203</v>
      </c>
      <c r="H37" s="154">
        <f t="shared" si="0"/>
        <v>232.36319420740443</v>
      </c>
    </row>
    <row r="38" spans="1:8" ht="27" customHeight="1" x14ac:dyDescent="0.25">
      <c r="A38" s="192" t="s">
        <v>3141</v>
      </c>
      <c r="B38" s="192" t="s">
        <v>113</v>
      </c>
      <c r="C38" s="193" t="s">
        <v>116</v>
      </c>
      <c r="D38" s="192" t="s">
        <v>137</v>
      </c>
      <c r="E38" s="193">
        <v>76.404255319149001</v>
      </c>
      <c r="F38" s="192">
        <v>15</v>
      </c>
      <c r="G38" s="193">
        <v>7.0266202228153363</v>
      </c>
      <c r="H38" s="154">
        <f t="shared" si="0"/>
        <v>105.39930334223004</v>
      </c>
    </row>
    <row r="39" spans="1:8" ht="27" customHeight="1" x14ac:dyDescent="0.25">
      <c r="A39" s="192" t="s">
        <v>3094</v>
      </c>
      <c r="B39" s="192" t="s">
        <v>113</v>
      </c>
      <c r="C39" s="193" t="s">
        <v>116</v>
      </c>
      <c r="D39" s="192" t="s">
        <v>137</v>
      </c>
      <c r="E39" s="193">
        <v>22.200000000000003</v>
      </c>
      <c r="F39" s="192">
        <v>20</v>
      </c>
      <c r="G39" s="193">
        <v>2.807056504401062</v>
      </c>
      <c r="H39" s="154">
        <f t="shared" si="0"/>
        <v>56.141130088021242</v>
      </c>
    </row>
    <row r="40" spans="1:8" ht="27" customHeight="1" x14ac:dyDescent="0.25">
      <c r="A40" s="192" t="s">
        <v>2970</v>
      </c>
      <c r="B40" s="192" t="s">
        <v>112</v>
      </c>
      <c r="C40" s="193" t="s">
        <v>116</v>
      </c>
      <c r="D40" s="192" t="s">
        <v>137</v>
      </c>
      <c r="E40" s="193">
        <v>9.8000000000000007</v>
      </c>
      <c r="F40" s="192">
        <v>5</v>
      </c>
      <c r="G40" s="193">
        <v>3.6255814049127943</v>
      </c>
      <c r="H40" s="154">
        <f t="shared" si="0"/>
        <v>18.127907024563971</v>
      </c>
    </row>
    <row r="41" spans="1:8" ht="27" customHeight="1" x14ac:dyDescent="0.25">
      <c r="A41" s="192" t="s">
        <v>2999</v>
      </c>
      <c r="B41" s="192" t="s">
        <v>113</v>
      </c>
      <c r="C41" s="193" t="s">
        <v>116</v>
      </c>
      <c r="D41" s="192" t="s">
        <v>137</v>
      </c>
      <c r="E41" s="193">
        <v>30.788461538461547</v>
      </c>
      <c r="F41" s="192">
        <v>5</v>
      </c>
      <c r="G41" s="193">
        <v>8.4400870205337206</v>
      </c>
      <c r="H41" s="154">
        <f t="shared" si="0"/>
        <v>42.200435102668607</v>
      </c>
    </row>
    <row r="42" spans="1:8" ht="27" customHeight="1" x14ac:dyDescent="0.25">
      <c r="A42" s="192" t="s">
        <v>3008</v>
      </c>
      <c r="B42" s="192" t="s">
        <v>112</v>
      </c>
      <c r="C42" s="193" t="s">
        <v>116</v>
      </c>
      <c r="D42" s="192" t="s">
        <v>144</v>
      </c>
      <c r="E42" s="193">
        <v>17.33333333333335</v>
      </c>
      <c r="F42" s="192">
        <v>5</v>
      </c>
      <c r="G42" s="193">
        <v>5.2420686979682873</v>
      </c>
      <c r="H42" s="154">
        <f t="shared" si="0"/>
        <v>26.210343489841435</v>
      </c>
    </row>
    <row r="43" spans="1:8" ht="27" customHeight="1" x14ac:dyDescent="0.25">
      <c r="A43" s="192" t="s">
        <v>3151</v>
      </c>
      <c r="B43" s="192" t="s">
        <v>113</v>
      </c>
      <c r="C43" s="193" t="s">
        <v>116</v>
      </c>
      <c r="D43" s="192" t="s">
        <v>144</v>
      </c>
      <c r="E43" s="193">
        <v>13.75</v>
      </c>
      <c r="F43" s="192">
        <v>5</v>
      </c>
      <c r="G43" s="193">
        <v>5.9059635385608713</v>
      </c>
      <c r="H43" s="154">
        <f t="shared" si="0"/>
        <v>29.529817692804357</v>
      </c>
    </row>
    <row r="44" spans="1:8" ht="27" customHeight="1" x14ac:dyDescent="0.25">
      <c r="A44" s="192" t="s">
        <v>2988</v>
      </c>
      <c r="B44" s="192" t="s">
        <v>113</v>
      </c>
      <c r="C44" s="193" t="s">
        <v>116</v>
      </c>
      <c r="D44" s="192" t="s">
        <v>137</v>
      </c>
      <c r="E44" s="193">
        <v>34.647058823529399</v>
      </c>
      <c r="F44" s="192">
        <v>5</v>
      </c>
      <c r="G44" s="193">
        <v>9.4316111547493229</v>
      </c>
      <c r="H44" s="154">
        <f t="shared" si="0"/>
        <v>47.158055773746611</v>
      </c>
    </row>
    <row r="45" spans="1:8" ht="27" customHeight="1" x14ac:dyDescent="0.25">
      <c r="A45" s="192" t="s">
        <v>2920</v>
      </c>
      <c r="B45" s="192" t="s">
        <v>113</v>
      </c>
      <c r="C45" s="193" t="s">
        <v>116</v>
      </c>
      <c r="D45" s="192" t="s">
        <v>137</v>
      </c>
      <c r="E45" s="193">
        <v>22.270270270270252</v>
      </c>
      <c r="F45" s="192">
        <v>5</v>
      </c>
      <c r="G45" s="193">
        <v>5.7555830636217706</v>
      </c>
      <c r="H45" s="154">
        <f t="shared" si="0"/>
        <v>28.777915318108853</v>
      </c>
    </row>
    <row r="46" spans="1:8" ht="27" customHeight="1" x14ac:dyDescent="0.25">
      <c r="A46" s="192" t="s">
        <v>3085</v>
      </c>
      <c r="B46" s="192" t="s">
        <v>112</v>
      </c>
      <c r="C46" s="193" t="s">
        <v>116</v>
      </c>
      <c r="D46" s="192" t="s">
        <v>144</v>
      </c>
      <c r="E46" s="193">
        <v>10</v>
      </c>
      <c r="F46" s="192">
        <v>10</v>
      </c>
      <c r="G46" s="193">
        <v>2.2044379375530343</v>
      </c>
      <c r="H46" s="154">
        <f t="shared" si="0"/>
        <v>22.044379375530344</v>
      </c>
    </row>
    <row r="47" spans="1:8" ht="27" customHeight="1" x14ac:dyDescent="0.25">
      <c r="A47" s="192" t="s">
        <v>2881</v>
      </c>
      <c r="B47" s="192" t="s">
        <v>112</v>
      </c>
      <c r="C47" s="193" t="s">
        <v>116</v>
      </c>
      <c r="D47" s="192" t="s">
        <v>137</v>
      </c>
      <c r="E47" s="193">
        <v>27.608000000000001</v>
      </c>
      <c r="F47" s="192">
        <v>10</v>
      </c>
      <c r="G47" s="193">
        <v>3.7115326882189166</v>
      </c>
      <c r="H47" s="154">
        <f t="shared" si="0"/>
        <v>37.115326882189166</v>
      </c>
    </row>
    <row r="48" spans="1:8" ht="27" customHeight="1" x14ac:dyDescent="0.25">
      <c r="A48" s="192" t="s">
        <v>2977</v>
      </c>
      <c r="B48" s="192" t="s">
        <v>112</v>
      </c>
      <c r="C48" s="193" t="s">
        <v>116</v>
      </c>
      <c r="D48" s="192" t="s">
        <v>137</v>
      </c>
      <c r="E48" s="193">
        <v>75.566074950690393</v>
      </c>
      <c r="F48" s="192">
        <v>20</v>
      </c>
      <c r="G48" s="193">
        <v>4.9034727334290178</v>
      </c>
      <c r="H48" s="154">
        <f t="shared" si="0"/>
        <v>98.069454668580363</v>
      </c>
    </row>
    <row r="49" spans="1:8" ht="27" customHeight="1" x14ac:dyDescent="0.25">
      <c r="A49" s="192" t="s">
        <v>3128</v>
      </c>
      <c r="B49" s="192" t="s">
        <v>113</v>
      </c>
      <c r="C49" s="193" t="s">
        <v>116</v>
      </c>
      <c r="D49" s="192" t="s">
        <v>137</v>
      </c>
      <c r="E49" s="193">
        <v>222.00000000000003</v>
      </c>
      <c r="F49" s="192">
        <v>100</v>
      </c>
      <c r="G49" s="193">
        <v>3.1852695676252907</v>
      </c>
      <c r="H49" s="154">
        <f t="shared" si="0"/>
        <v>318.52695676252904</v>
      </c>
    </row>
    <row r="50" spans="1:8" ht="27" customHeight="1" x14ac:dyDescent="0.25">
      <c r="A50" s="192" t="s">
        <v>3002</v>
      </c>
      <c r="B50" s="192" t="s">
        <v>113</v>
      </c>
      <c r="C50" s="193" t="s">
        <v>116</v>
      </c>
      <c r="D50" s="192" t="s">
        <v>137</v>
      </c>
      <c r="E50" s="193">
        <v>68.399999999999991</v>
      </c>
      <c r="F50" s="192">
        <v>15</v>
      </c>
      <c r="G50" s="193">
        <v>5.9873910701140396</v>
      </c>
      <c r="H50" s="154">
        <f t="shared" si="0"/>
        <v>89.81086605171059</v>
      </c>
    </row>
    <row r="51" spans="1:8" ht="27" customHeight="1" x14ac:dyDescent="0.25">
      <c r="A51" s="192" t="s">
        <v>2887</v>
      </c>
      <c r="B51" s="192" t="s">
        <v>113</v>
      </c>
      <c r="C51" s="193" t="s">
        <v>116</v>
      </c>
      <c r="D51" s="192" t="s">
        <v>137</v>
      </c>
      <c r="E51" s="193">
        <v>191.31578947368399</v>
      </c>
      <c r="F51" s="192">
        <v>50</v>
      </c>
      <c r="G51" s="193">
        <v>5.3293908151389413</v>
      </c>
      <c r="H51" s="154">
        <f t="shared" si="0"/>
        <v>266.46954075694708</v>
      </c>
    </row>
    <row r="52" spans="1:8" ht="27" customHeight="1" x14ac:dyDescent="0.25">
      <c r="A52" s="192" t="s">
        <v>2991</v>
      </c>
      <c r="B52" s="192" t="s">
        <v>113</v>
      </c>
      <c r="C52" s="193" t="s">
        <v>116</v>
      </c>
      <c r="D52" s="192" t="s">
        <v>137</v>
      </c>
      <c r="E52" s="193">
        <v>17.8</v>
      </c>
      <c r="F52" s="192">
        <v>10</v>
      </c>
      <c r="G52" s="193">
        <v>2.7991056679867796</v>
      </c>
      <c r="H52" s="154">
        <f t="shared" si="0"/>
        <v>27.991056679867796</v>
      </c>
    </row>
    <row r="53" spans="1:8" ht="27" customHeight="1" x14ac:dyDescent="0.25">
      <c r="A53" s="192" t="s">
        <v>3009</v>
      </c>
      <c r="B53" s="192" t="s">
        <v>112</v>
      </c>
      <c r="C53" s="193" t="s">
        <v>116</v>
      </c>
      <c r="D53" s="192" t="s">
        <v>144</v>
      </c>
      <c r="E53" s="193">
        <v>370.63157894736815</v>
      </c>
      <c r="F53" s="192">
        <v>70</v>
      </c>
      <c r="G53" s="193">
        <v>7.9857926778279955</v>
      </c>
      <c r="H53" s="154">
        <f t="shared" si="0"/>
        <v>559.00548744795969</v>
      </c>
    </row>
    <row r="54" spans="1:8" ht="27" customHeight="1" x14ac:dyDescent="0.25">
      <c r="A54" s="192" t="s">
        <v>2883</v>
      </c>
      <c r="B54" s="192" t="s">
        <v>113</v>
      </c>
      <c r="C54" s="193" t="s">
        <v>116</v>
      </c>
      <c r="D54" s="192" t="s">
        <v>137</v>
      </c>
      <c r="E54" s="193">
        <v>230.26499999999999</v>
      </c>
      <c r="F54" s="192">
        <v>45</v>
      </c>
      <c r="G54" s="193">
        <v>6.5335312817433717</v>
      </c>
      <c r="H54" s="154">
        <f t="shared" si="0"/>
        <v>294.00890767845175</v>
      </c>
    </row>
    <row r="55" spans="1:8" ht="27" customHeight="1" x14ac:dyDescent="0.25">
      <c r="A55" s="192" t="s">
        <v>3183</v>
      </c>
      <c r="B55" s="192" t="s">
        <v>112</v>
      </c>
      <c r="C55" s="193" t="s">
        <v>116</v>
      </c>
      <c r="D55" s="192" t="s">
        <v>137</v>
      </c>
      <c r="E55" s="193">
        <v>28.56</v>
      </c>
      <c r="F55" s="192">
        <v>10</v>
      </c>
      <c r="G55" s="193">
        <v>3.8576635781779696</v>
      </c>
      <c r="H55" s="154">
        <f t="shared" si="0"/>
        <v>38.576635781779693</v>
      </c>
    </row>
    <row r="56" spans="1:8" ht="27" customHeight="1" x14ac:dyDescent="0.25">
      <c r="A56" s="192" t="s">
        <v>3018</v>
      </c>
      <c r="B56" s="192" t="s">
        <v>112</v>
      </c>
      <c r="C56" s="193" t="s">
        <v>116</v>
      </c>
      <c r="D56" s="192" t="s">
        <v>144</v>
      </c>
      <c r="E56" s="193">
        <v>36</v>
      </c>
      <c r="F56" s="192">
        <v>20</v>
      </c>
      <c r="G56" s="193">
        <v>3.8468339906481717</v>
      </c>
      <c r="H56" s="154">
        <f t="shared" si="0"/>
        <v>76.936679812963433</v>
      </c>
    </row>
    <row r="57" spans="1:8" ht="27" customHeight="1" x14ac:dyDescent="0.25">
      <c r="A57" s="192" t="s">
        <v>2989</v>
      </c>
      <c r="B57" s="192" t="s">
        <v>113</v>
      </c>
      <c r="C57" s="193" t="s">
        <v>116</v>
      </c>
      <c r="D57" s="192" t="s">
        <v>137</v>
      </c>
      <c r="E57" s="193">
        <v>43.098039215686242</v>
      </c>
      <c r="F57" s="192">
        <v>5</v>
      </c>
      <c r="G57" s="193">
        <v>11.61576075110729</v>
      </c>
      <c r="H57" s="154">
        <f t="shared" si="0"/>
        <v>58.078803755536448</v>
      </c>
    </row>
    <row r="58" spans="1:8" ht="27" customHeight="1" x14ac:dyDescent="0.25">
      <c r="A58" s="192" t="s">
        <v>3014</v>
      </c>
      <c r="B58" s="192" t="s">
        <v>113</v>
      </c>
      <c r="C58" s="193" t="s">
        <v>116</v>
      </c>
      <c r="D58" s="192" t="s">
        <v>144</v>
      </c>
      <c r="E58" s="193">
        <v>24.75</v>
      </c>
      <c r="F58" s="192">
        <v>15</v>
      </c>
      <c r="G58" s="193">
        <v>3.3686871386995993</v>
      </c>
      <c r="H58" s="154">
        <f t="shared" si="0"/>
        <v>50.530307080493991</v>
      </c>
    </row>
    <row r="59" spans="1:8" ht="27" customHeight="1" x14ac:dyDescent="0.25">
      <c r="A59" s="192" t="s">
        <v>2992</v>
      </c>
      <c r="B59" s="192" t="s">
        <v>113</v>
      </c>
      <c r="C59" s="193" t="s">
        <v>116</v>
      </c>
      <c r="D59" s="192" t="s">
        <v>137</v>
      </c>
      <c r="E59" s="193">
        <v>472.35294117647078</v>
      </c>
      <c r="F59" s="192">
        <v>55</v>
      </c>
      <c r="G59" s="193">
        <v>10.641783290357692</v>
      </c>
      <c r="H59" s="154">
        <f t="shared" si="0"/>
        <v>585.29808096967304</v>
      </c>
    </row>
    <row r="60" spans="1:8" ht="27" customHeight="1" x14ac:dyDescent="0.25">
      <c r="A60" s="192" t="s">
        <v>3081</v>
      </c>
      <c r="B60" s="192" t="s">
        <v>113</v>
      </c>
      <c r="C60" s="193" t="s">
        <v>116</v>
      </c>
      <c r="D60" s="192" t="s">
        <v>137</v>
      </c>
      <c r="E60" s="193">
        <v>18.64077669902915</v>
      </c>
      <c r="F60" s="192">
        <v>5</v>
      </c>
      <c r="G60" s="193">
        <v>5.4300100207955495</v>
      </c>
      <c r="H60" s="154">
        <f t="shared" si="0"/>
        <v>27.150050103977748</v>
      </c>
    </row>
    <row r="61" spans="1:8" ht="27" customHeight="1" x14ac:dyDescent="0.25">
      <c r="A61" s="192" t="s">
        <v>2993</v>
      </c>
      <c r="B61" s="192" t="s">
        <v>113</v>
      </c>
      <c r="C61" s="193" t="s">
        <v>116</v>
      </c>
      <c r="D61" s="192" t="s">
        <v>137</v>
      </c>
      <c r="E61" s="193">
        <v>12.705882352941201</v>
      </c>
      <c r="F61" s="192">
        <v>5</v>
      </c>
      <c r="G61" s="193">
        <v>3.8532769098114694</v>
      </c>
      <c r="H61" s="154">
        <f t="shared" si="0"/>
        <v>19.266384549057346</v>
      </c>
    </row>
    <row r="62" spans="1:8" ht="27" customHeight="1" x14ac:dyDescent="0.25">
      <c r="A62" s="192" t="s">
        <v>3154</v>
      </c>
      <c r="B62" s="192" t="s">
        <v>113</v>
      </c>
      <c r="C62" s="193" t="s">
        <v>116</v>
      </c>
      <c r="D62" s="192" t="s">
        <v>144</v>
      </c>
      <c r="E62" s="193">
        <v>8.6999999999999993</v>
      </c>
      <c r="F62" s="192">
        <v>5</v>
      </c>
      <c r="G62" s="193">
        <v>5.0931961402801704</v>
      </c>
      <c r="H62" s="154">
        <f t="shared" si="0"/>
        <v>25.465980701400852</v>
      </c>
    </row>
    <row r="63" spans="1:8" ht="27" customHeight="1" x14ac:dyDescent="0.25">
      <c r="A63" s="192" t="s">
        <v>3156</v>
      </c>
      <c r="B63" s="192" t="s">
        <v>113</v>
      </c>
      <c r="C63" s="193" t="s">
        <v>116</v>
      </c>
      <c r="D63" s="192" t="s">
        <v>144</v>
      </c>
      <c r="E63" s="193">
        <v>12.25</v>
      </c>
      <c r="F63" s="192">
        <v>5</v>
      </c>
      <c r="G63" s="193">
        <v>7.0652777377951237</v>
      </c>
      <c r="H63" s="154">
        <f t="shared" si="0"/>
        <v>35.326388688975619</v>
      </c>
    </row>
    <row r="64" spans="1:8" ht="27" customHeight="1" x14ac:dyDescent="0.25">
      <c r="A64" s="192" t="s">
        <v>2886</v>
      </c>
      <c r="B64" s="192" t="s">
        <v>113</v>
      </c>
      <c r="C64" s="193" t="s">
        <v>116</v>
      </c>
      <c r="D64" s="192" t="s">
        <v>137</v>
      </c>
      <c r="E64" s="193">
        <v>9.3999999999999986</v>
      </c>
      <c r="F64" s="192">
        <v>5</v>
      </c>
      <c r="G64" s="193">
        <v>2.9294719685037212</v>
      </c>
      <c r="H64" s="154">
        <f t="shared" si="0"/>
        <v>14.647359842518606</v>
      </c>
    </row>
    <row r="65" spans="1:8" ht="27" customHeight="1" x14ac:dyDescent="0.25">
      <c r="A65" s="192" t="s">
        <v>2888</v>
      </c>
      <c r="B65" s="192" t="s">
        <v>113</v>
      </c>
      <c r="C65" s="193" t="s">
        <v>116</v>
      </c>
      <c r="D65" s="192" t="s">
        <v>137</v>
      </c>
      <c r="E65" s="193">
        <v>61.250000000000007</v>
      </c>
      <c r="F65" s="192">
        <v>25</v>
      </c>
      <c r="G65" s="193">
        <v>4.4421871380141829</v>
      </c>
      <c r="H65" s="154">
        <f t="shared" si="0"/>
        <v>111.05467845035457</v>
      </c>
    </row>
    <row r="66" spans="1:8" ht="27" customHeight="1" x14ac:dyDescent="0.25">
      <c r="A66" s="192" t="s">
        <v>2890</v>
      </c>
      <c r="B66" s="192" t="s">
        <v>113</v>
      </c>
      <c r="C66" s="193" t="s">
        <v>116</v>
      </c>
      <c r="D66" s="192" t="s">
        <v>137</v>
      </c>
      <c r="E66" s="193">
        <v>39.673469387755198</v>
      </c>
      <c r="F66" s="192">
        <v>20</v>
      </c>
      <c r="G66" s="193">
        <v>3.8073539753496655</v>
      </c>
      <c r="H66" s="154">
        <f t="shared" si="0"/>
        <v>76.147079506993308</v>
      </c>
    </row>
    <row r="67" spans="1:8" ht="27" customHeight="1" x14ac:dyDescent="0.25">
      <c r="A67" s="192" t="s">
        <v>2968</v>
      </c>
      <c r="B67" s="192" t="s">
        <v>113</v>
      </c>
      <c r="C67" s="193" t="s">
        <v>116</v>
      </c>
      <c r="D67" s="192" t="s">
        <v>137</v>
      </c>
      <c r="E67" s="193">
        <v>195.98039215686276</v>
      </c>
      <c r="F67" s="192">
        <v>25</v>
      </c>
      <c r="G67" s="193">
        <v>12.406046474009676</v>
      </c>
      <c r="H67" s="154">
        <f t="shared" si="0"/>
        <v>310.15116185024192</v>
      </c>
    </row>
    <row r="68" spans="1:8" ht="27" customHeight="1" x14ac:dyDescent="0.25">
      <c r="A68" s="192" t="s">
        <v>3123</v>
      </c>
      <c r="B68" s="192" t="s">
        <v>113</v>
      </c>
      <c r="C68" s="193" t="s">
        <v>116</v>
      </c>
      <c r="D68" s="192" t="s">
        <v>137</v>
      </c>
      <c r="E68" s="193">
        <v>93.899999999999991</v>
      </c>
      <c r="F68" s="192">
        <v>15</v>
      </c>
      <c r="G68" s="193">
        <v>11.113350139756511</v>
      </c>
      <c r="H68" s="154">
        <f t="shared" si="0"/>
        <v>166.70025209634767</v>
      </c>
    </row>
    <row r="69" spans="1:8" ht="27" customHeight="1" x14ac:dyDescent="0.25">
      <c r="A69" s="192" t="s">
        <v>2995</v>
      </c>
      <c r="B69" s="192" t="s">
        <v>113</v>
      </c>
      <c r="C69" s="193" t="s">
        <v>116</v>
      </c>
      <c r="D69" s="192" t="s">
        <v>137</v>
      </c>
      <c r="E69" s="193">
        <v>27.720238095238049</v>
      </c>
      <c r="F69" s="192">
        <v>15</v>
      </c>
      <c r="G69" s="193">
        <v>3.0664182715704134</v>
      </c>
      <c r="H69" s="154">
        <f t="shared" si="0"/>
        <v>45.996274073556201</v>
      </c>
    </row>
    <row r="70" spans="1:8" ht="27" customHeight="1" x14ac:dyDescent="0.25">
      <c r="A70" s="192" t="s">
        <v>3137</v>
      </c>
      <c r="B70" s="192" t="s">
        <v>113</v>
      </c>
      <c r="C70" s="193" t="s">
        <v>116</v>
      </c>
      <c r="D70" s="192" t="s">
        <v>137</v>
      </c>
      <c r="E70" s="193">
        <v>19.554455445544601</v>
      </c>
      <c r="F70" s="192">
        <v>10</v>
      </c>
      <c r="G70" s="193">
        <v>3.2167987465095145</v>
      </c>
      <c r="H70" s="154">
        <f t="shared" si="0"/>
        <v>32.167987465095145</v>
      </c>
    </row>
    <row r="71" spans="1:8" ht="27" customHeight="1" x14ac:dyDescent="0.25">
      <c r="A71" s="192" t="s">
        <v>3013</v>
      </c>
      <c r="B71" s="192" t="s">
        <v>112</v>
      </c>
      <c r="C71" s="193" t="s">
        <v>116</v>
      </c>
      <c r="D71" s="192" t="s">
        <v>144</v>
      </c>
      <c r="E71" s="193">
        <v>25</v>
      </c>
      <c r="F71" s="192">
        <v>10</v>
      </c>
      <c r="G71" s="193">
        <v>4.2453353950674657</v>
      </c>
      <c r="H71" s="154">
        <f t="shared" si="0"/>
        <v>42.453353950674654</v>
      </c>
    </row>
    <row r="72" spans="1:8" ht="27" customHeight="1" x14ac:dyDescent="0.25">
      <c r="A72" s="192" t="s">
        <v>2955</v>
      </c>
      <c r="B72" s="192" t="s">
        <v>113</v>
      </c>
      <c r="C72" s="193" t="s">
        <v>116</v>
      </c>
      <c r="D72" s="192" t="s">
        <v>144</v>
      </c>
      <c r="E72" s="193">
        <v>20.5</v>
      </c>
      <c r="F72" s="192">
        <v>10</v>
      </c>
      <c r="G72" s="193">
        <v>5.9542168905923782</v>
      </c>
      <c r="H72" s="154">
        <f t="shared" si="0"/>
        <v>59.542168905923781</v>
      </c>
    </row>
    <row r="73" spans="1:8" ht="27" customHeight="1" x14ac:dyDescent="0.25">
      <c r="A73" s="192" t="s">
        <v>3184</v>
      </c>
      <c r="B73" s="192" t="s">
        <v>113</v>
      </c>
      <c r="C73" s="193" t="s">
        <v>116</v>
      </c>
      <c r="D73" s="192" t="s">
        <v>137</v>
      </c>
      <c r="E73" s="193">
        <v>73.943502824858797</v>
      </c>
      <c r="F73" s="192">
        <v>20</v>
      </c>
      <c r="G73" s="193">
        <v>5.3888850048596062</v>
      </c>
      <c r="H73" s="154">
        <f t="shared" si="0"/>
        <v>107.77770009719212</v>
      </c>
    </row>
    <row r="74" spans="1:8" ht="27" customHeight="1" x14ac:dyDescent="0.25">
      <c r="A74" s="192" t="s">
        <v>3185</v>
      </c>
      <c r="B74" s="192" t="s">
        <v>113</v>
      </c>
      <c r="C74" s="193" t="s">
        <v>116</v>
      </c>
      <c r="D74" s="192" t="s">
        <v>137</v>
      </c>
      <c r="E74" s="193">
        <v>10.321100917431201</v>
      </c>
      <c r="F74" s="192">
        <v>5</v>
      </c>
      <c r="G74" s="193">
        <v>3.3692354722454123</v>
      </c>
      <c r="H74" s="154">
        <f t="shared" si="0"/>
        <v>16.846177361227063</v>
      </c>
    </row>
    <row r="75" spans="1:8" ht="27" customHeight="1" x14ac:dyDescent="0.25">
      <c r="A75" s="192" t="s">
        <v>2997</v>
      </c>
      <c r="B75" s="192" t="s">
        <v>113</v>
      </c>
      <c r="C75" s="193" t="s">
        <v>116</v>
      </c>
      <c r="D75" s="192" t="s">
        <v>137</v>
      </c>
      <c r="E75" s="193">
        <v>83.368421052631604</v>
      </c>
      <c r="F75" s="192">
        <v>40</v>
      </c>
      <c r="G75" s="193">
        <v>3.0288574236822514</v>
      </c>
      <c r="H75" s="154">
        <f t="shared" si="0"/>
        <v>121.15429694729005</v>
      </c>
    </row>
    <row r="76" spans="1:8" ht="27" customHeight="1" x14ac:dyDescent="0.25">
      <c r="A76" s="192" t="s">
        <v>2998</v>
      </c>
      <c r="B76" s="192" t="s">
        <v>113</v>
      </c>
      <c r="C76" s="193" t="s">
        <v>116</v>
      </c>
      <c r="D76" s="192" t="s">
        <v>137</v>
      </c>
      <c r="E76" s="193">
        <v>44.078431372548998</v>
      </c>
      <c r="F76" s="192">
        <v>20</v>
      </c>
      <c r="G76" s="193">
        <v>3.1878741519679004</v>
      </c>
      <c r="H76" s="154">
        <f t="shared" si="0"/>
        <v>63.757483039358007</v>
      </c>
    </row>
    <row r="77" spans="1:8" ht="27" customHeight="1" x14ac:dyDescent="0.25">
      <c r="A77" s="192" t="s">
        <v>3000</v>
      </c>
      <c r="B77" s="192" t="s">
        <v>113</v>
      </c>
      <c r="C77" s="193" t="s">
        <v>116</v>
      </c>
      <c r="D77" s="192" t="s">
        <v>137</v>
      </c>
      <c r="E77" s="193">
        <v>55.294117647058798</v>
      </c>
      <c r="F77" s="192">
        <v>30</v>
      </c>
      <c r="G77" s="193">
        <v>2.9704599010532116</v>
      </c>
      <c r="H77" s="154">
        <f t="shared" si="0"/>
        <v>89.113797031596349</v>
      </c>
    </row>
    <row r="78" spans="1:8" ht="27" customHeight="1" x14ac:dyDescent="0.25">
      <c r="A78" s="192" t="s">
        <v>3083</v>
      </c>
      <c r="B78" s="192" t="s">
        <v>113</v>
      </c>
      <c r="C78" s="193" t="s">
        <v>116</v>
      </c>
      <c r="D78" s="192" t="s">
        <v>137</v>
      </c>
      <c r="E78" s="193">
        <v>71.7</v>
      </c>
      <c r="F78" s="192">
        <v>15</v>
      </c>
      <c r="G78" s="193">
        <v>6.2636140938171287</v>
      </c>
      <c r="H78" s="154">
        <f t="shared" si="0"/>
        <v>93.954211407256935</v>
      </c>
    </row>
    <row r="79" spans="1:8" ht="27" customHeight="1" x14ac:dyDescent="0.25">
      <c r="A79" s="192" t="s">
        <v>3084</v>
      </c>
      <c r="B79" s="192" t="s">
        <v>113</v>
      </c>
      <c r="C79" s="193" t="s">
        <v>116</v>
      </c>
      <c r="D79" s="192" t="s">
        <v>137</v>
      </c>
      <c r="E79" s="193">
        <v>130</v>
      </c>
      <c r="F79" s="192">
        <v>100</v>
      </c>
      <c r="G79" s="193">
        <v>2.1755133430114202</v>
      </c>
      <c r="H79" s="154">
        <f t="shared" si="0"/>
        <v>217.55133430114202</v>
      </c>
    </row>
    <row r="80" spans="1:8" ht="27" customHeight="1" x14ac:dyDescent="0.25">
      <c r="A80" s="192" t="s">
        <v>3007</v>
      </c>
      <c r="B80" s="192" t="s">
        <v>112</v>
      </c>
      <c r="C80" s="193" t="s">
        <v>116</v>
      </c>
      <c r="D80" s="192" t="s">
        <v>144</v>
      </c>
      <c r="E80" s="193">
        <v>39.857142857142904</v>
      </c>
      <c r="F80" s="192">
        <v>15</v>
      </c>
      <c r="G80" s="193">
        <v>4.0787790805268935</v>
      </c>
      <c r="H80" s="154">
        <f t="shared" si="0"/>
        <v>61.181686207903404</v>
      </c>
    </row>
    <row r="81" spans="1:8" ht="27" customHeight="1" x14ac:dyDescent="0.25">
      <c r="A81" s="192" t="s">
        <v>3086</v>
      </c>
      <c r="B81" s="192" t="s">
        <v>112</v>
      </c>
      <c r="C81" s="193" t="s">
        <v>116</v>
      </c>
      <c r="D81" s="192" t="s">
        <v>144</v>
      </c>
      <c r="E81" s="193">
        <v>5</v>
      </c>
      <c r="F81" s="192">
        <v>5</v>
      </c>
      <c r="G81" s="193">
        <v>2.2044379375530343</v>
      </c>
      <c r="H81" s="154">
        <f t="shared" si="0"/>
        <v>11.022189687765172</v>
      </c>
    </row>
    <row r="82" spans="1:8" ht="27" customHeight="1" x14ac:dyDescent="0.25">
      <c r="A82" s="192" t="s">
        <v>2951</v>
      </c>
      <c r="B82" s="192" t="s">
        <v>113</v>
      </c>
      <c r="C82" s="193" t="s">
        <v>116</v>
      </c>
      <c r="D82" s="192" t="s">
        <v>137</v>
      </c>
      <c r="E82" s="193">
        <v>126</v>
      </c>
      <c r="F82" s="192">
        <v>10</v>
      </c>
      <c r="G82" s="193">
        <v>18.153541617830708</v>
      </c>
      <c r="H82" s="154">
        <f t="shared" si="0"/>
        <v>181.53541617830709</v>
      </c>
    </row>
    <row r="83" spans="1:8" ht="27" customHeight="1" x14ac:dyDescent="0.25">
      <c r="A83" s="192" t="s">
        <v>3167</v>
      </c>
      <c r="B83" s="192" t="s">
        <v>114</v>
      </c>
      <c r="C83" s="193" t="s">
        <v>116</v>
      </c>
      <c r="D83" s="192" t="s">
        <v>144</v>
      </c>
      <c r="E83" s="193">
        <v>8.1999999999999993</v>
      </c>
      <c r="F83" s="192">
        <v>5</v>
      </c>
      <c r="G83" s="193">
        <v>5.4398800246201766</v>
      </c>
      <c r="H83" s="154">
        <f t="shared" si="0"/>
        <v>27.199400123100883</v>
      </c>
    </row>
    <row r="84" spans="1:8" ht="27" customHeight="1" x14ac:dyDescent="0.25">
      <c r="A84" s="192" t="s">
        <v>3097</v>
      </c>
      <c r="B84" s="192" t="s">
        <v>114</v>
      </c>
      <c r="C84" s="193" t="s">
        <v>116</v>
      </c>
      <c r="D84" s="192" t="s">
        <v>144</v>
      </c>
      <c r="E84" s="193">
        <v>53.9</v>
      </c>
      <c r="F84" s="192">
        <v>10</v>
      </c>
      <c r="G84" s="193">
        <v>11.166949743859693</v>
      </c>
      <c r="H84" s="154">
        <f t="shared" si="0"/>
        <v>111.66949743859692</v>
      </c>
    </row>
    <row r="85" spans="1:8" ht="27" customHeight="1" x14ac:dyDescent="0.25">
      <c r="A85" s="192" t="s">
        <v>3072</v>
      </c>
      <c r="B85" s="192" t="s">
        <v>113</v>
      </c>
      <c r="C85" s="193" t="s">
        <v>116</v>
      </c>
      <c r="D85" s="192" t="s">
        <v>137</v>
      </c>
      <c r="E85" s="193">
        <v>54.15</v>
      </c>
      <c r="F85" s="192">
        <v>25</v>
      </c>
      <c r="G85" s="193">
        <v>4.1134611772995395</v>
      </c>
      <c r="H85" s="154">
        <f t="shared" si="0"/>
        <v>102.83652943248849</v>
      </c>
    </row>
    <row r="86" spans="1:8" ht="27" customHeight="1" x14ac:dyDescent="0.25">
      <c r="A86" s="192" t="s">
        <v>3186</v>
      </c>
      <c r="B86" s="192" t="s">
        <v>112</v>
      </c>
      <c r="C86" s="193" t="s">
        <v>116</v>
      </c>
      <c r="D86" s="192" t="s">
        <v>144</v>
      </c>
      <c r="E86" s="193">
        <v>10</v>
      </c>
      <c r="F86" s="192">
        <v>5</v>
      </c>
      <c r="G86" s="193">
        <v>4.2575358164617958</v>
      </c>
      <c r="H86" s="154">
        <f t="shared" ref="H86:H120" si="1">PRODUCT(G86,F86)</f>
        <v>21.28767908230898</v>
      </c>
    </row>
    <row r="87" spans="1:8" ht="27" customHeight="1" x14ac:dyDescent="0.25">
      <c r="A87" s="192" t="s">
        <v>3114</v>
      </c>
      <c r="B87" s="192" t="s">
        <v>113</v>
      </c>
      <c r="C87" s="193" t="s">
        <v>116</v>
      </c>
      <c r="D87" s="192" t="s">
        <v>137</v>
      </c>
      <c r="E87" s="193">
        <v>13.85</v>
      </c>
      <c r="F87" s="192">
        <v>5</v>
      </c>
      <c r="G87" s="193">
        <v>6.3650557997924562</v>
      </c>
      <c r="H87" s="154">
        <f t="shared" si="1"/>
        <v>31.825278998962283</v>
      </c>
    </row>
    <row r="88" spans="1:8" ht="27" customHeight="1" x14ac:dyDescent="0.25">
      <c r="A88" s="192" t="s">
        <v>2882</v>
      </c>
      <c r="B88" s="192" t="s">
        <v>113</v>
      </c>
      <c r="C88" s="193" t="s">
        <v>116</v>
      </c>
      <c r="D88" s="192" t="s">
        <v>137</v>
      </c>
      <c r="E88" s="193">
        <v>70.034313725490108</v>
      </c>
      <c r="F88" s="192">
        <v>35</v>
      </c>
      <c r="G88" s="193">
        <v>3.0148749182640309</v>
      </c>
      <c r="H88" s="154">
        <f t="shared" si="1"/>
        <v>105.52062213924108</v>
      </c>
    </row>
    <row r="89" spans="1:8" ht="27" customHeight="1" x14ac:dyDescent="0.25">
      <c r="A89" s="192" t="s">
        <v>3135</v>
      </c>
      <c r="B89" s="192" t="s">
        <v>113</v>
      </c>
      <c r="C89" s="193" t="s">
        <v>116</v>
      </c>
      <c r="D89" s="192" t="s">
        <v>137</v>
      </c>
      <c r="E89" s="193">
        <v>47.659420289855049</v>
      </c>
      <c r="F89" s="192">
        <v>5</v>
      </c>
      <c r="G89" s="193">
        <v>12.847454978388804</v>
      </c>
      <c r="H89" s="154">
        <f t="shared" si="1"/>
        <v>64.237274891944026</v>
      </c>
    </row>
    <row r="90" spans="1:8" ht="27" customHeight="1" x14ac:dyDescent="0.25">
      <c r="A90" s="192" t="s">
        <v>3138</v>
      </c>
      <c r="B90" s="192" t="s">
        <v>113</v>
      </c>
      <c r="C90" s="193" t="s">
        <v>116</v>
      </c>
      <c r="D90" s="192" t="s">
        <v>137</v>
      </c>
      <c r="E90" s="193">
        <v>84.3</v>
      </c>
      <c r="F90" s="192">
        <v>30</v>
      </c>
      <c r="G90" s="193">
        <v>4.9909319339861247</v>
      </c>
      <c r="H90" s="154">
        <f t="shared" si="1"/>
        <v>149.72795801958375</v>
      </c>
    </row>
    <row r="91" spans="1:8" ht="27" customHeight="1" x14ac:dyDescent="0.25">
      <c r="A91" s="192" t="s">
        <v>2950</v>
      </c>
      <c r="B91" s="192" t="s">
        <v>114</v>
      </c>
      <c r="C91" s="193" t="s">
        <v>116</v>
      </c>
      <c r="D91" s="192" t="s">
        <v>144</v>
      </c>
      <c r="E91" s="193">
        <v>32.400000000000006</v>
      </c>
      <c r="F91" s="192">
        <v>40</v>
      </c>
      <c r="G91" s="193">
        <v>2.4817576283477476</v>
      </c>
      <c r="H91" s="154">
        <f t="shared" si="1"/>
        <v>99.270305133909901</v>
      </c>
    </row>
    <row r="92" spans="1:8" ht="27" customHeight="1" x14ac:dyDescent="0.25">
      <c r="A92" s="192" t="s">
        <v>3089</v>
      </c>
      <c r="B92" s="192" t="s">
        <v>114</v>
      </c>
      <c r="C92" s="193" t="s">
        <v>116</v>
      </c>
      <c r="D92" s="192" t="s">
        <v>144</v>
      </c>
      <c r="E92" s="193">
        <v>13.3</v>
      </c>
      <c r="F92" s="192">
        <v>10</v>
      </c>
      <c r="G92" s="193">
        <v>3.8495756583772343</v>
      </c>
      <c r="H92" s="154">
        <f t="shared" si="1"/>
        <v>38.495756583772341</v>
      </c>
    </row>
    <row r="93" spans="1:8" ht="27" customHeight="1" x14ac:dyDescent="0.25">
      <c r="A93" s="192" t="s">
        <v>3090</v>
      </c>
      <c r="B93" s="192" t="s">
        <v>114</v>
      </c>
      <c r="C93" s="193" t="s">
        <v>116</v>
      </c>
      <c r="D93" s="192" t="s">
        <v>144</v>
      </c>
      <c r="E93" s="193">
        <v>7.1</v>
      </c>
      <c r="F93" s="192">
        <v>5</v>
      </c>
      <c r="G93" s="193">
        <v>3.5382592877421408</v>
      </c>
      <c r="H93" s="154">
        <f t="shared" si="1"/>
        <v>17.691296438710705</v>
      </c>
    </row>
    <row r="94" spans="1:8" ht="27" customHeight="1" x14ac:dyDescent="0.25">
      <c r="A94" s="192" t="s">
        <v>3187</v>
      </c>
      <c r="B94" s="192" t="s">
        <v>115</v>
      </c>
      <c r="C94" s="193" t="s">
        <v>116</v>
      </c>
      <c r="D94" s="192" t="s">
        <v>137</v>
      </c>
      <c r="E94" s="193">
        <v>53.099999999999994</v>
      </c>
      <c r="F94" s="192">
        <v>10</v>
      </c>
      <c r="G94" s="193">
        <v>10.388590275578732</v>
      </c>
      <c r="H94" s="154">
        <f t="shared" si="1"/>
        <v>103.88590275578733</v>
      </c>
    </row>
    <row r="95" spans="1:8" ht="27" customHeight="1" x14ac:dyDescent="0.25">
      <c r="A95" s="192" t="s">
        <v>3188</v>
      </c>
      <c r="B95" s="192" t="s">
        <v>115</v>
      </c>
      <c r="C95" s="193" t="s">
        <v>116</v>
      </c>
      <c r="D95" s="192" t="s">
        <v>137</v>
      </c>
      <c r="E95" s="193">
        <v>28.55</v>
      </c>
      <c r="F95" s="192">
        <v>5</v>
      </c>
      <c r="G95" s="193">
        <v>11.05577511744619</v>
      </c>
      <c r="H95" s="154">
        <f t="shared" si="1"/>
        <v>55.278875587230949</v>
      </c>
    </row>
    <row r="96" spans="1:8" ht="27" customHeight="1" x14ac:dyDescent="0.25">
      <c r="A96" s="192" t="s">
        <v>2891</v>
      </c>
      <c r="B96" s="192" t="s">
        <v>113</v>
      </c>
      <c r="C96" s="193" t="s">
        <v>116</v>
      </c>
      <c r="D96" s="192" t="s">
        <v>137</v>
      </c>
      <c r="E96" s="193">
        <v>89.1</v>
      </c>
      <c r="F96" s="192">
        <v>5</v>
      </c>
      <c r="G96" s="193">
        <v>23.492254103248467</v>
      </c>
      <c r="H96" s="154">
        <f t="shared" si="1"/>
        <v>117.46127051624234</v>
      </c>
    </row>
    <row r="97" spans="1:8" ht="27" customHeight="1" x14ac:dyDescent="0.25">
      <c r="A97" s="192" t="s">
        <v>3019</v>
      </c>
      <c r="B97" s="192" t="s">
        <v>112</v>
      </c>
      <c r="C97" s="193" t="s">
        <v>116</v>
      </c>
      <c r="D97" s="192" t="s">
        <v>144</v>
      </c>
      <c r="E97" s="193">
        <v>9</v>
      </c>
      <c r="F97" s="192">
        <v>5</v>
      </c>
      <c r="G97" s="193">
        <v>3.8468339906481717</v>
      </c>
      <c r="H97" s="154">
        <f t="shared" si="1"/>
        <v>19.234169953240858</v>
      </c>
    </row>
    <row r="98" spans="1:8" ht="27" customHeight="1" x14ac:dyDescent="0.25">
      <c r="A98" s="192" t="s">
        <v>2953</v>
      </c>
      <c r="B98" s="192" t="s">
        <v>114</v>
      </c>
      <c r="C98" s="193" t="s">
        <v>116</v>
      </c>
      <c r="D98" s="192" t="s">
        <v>144</v>
      </c>
      <c r="E98" s="193">
        <v>35.25</v>
      </c>
      <c r="F98" s="192">
        <v>15</v>
      </c>
      <c r="G98" s="193">
        <v>5.3842241697201993</v>
      </c>
      <c r="H98" s="154">
        <f t="shared" si="1"/>
        <v>80.763362545802991</v>
      </c>
    </row>
    <row r="99" spans="1:8" ht="27" customHeight="1" x14ac:dyDescent="0.25">
      <c r="A99" s="192" t="s">
        <v>2956</v>
      </c>
      <c r="B99" s="192" t="s">
        <v>113</v>
      </c>
      <c r="C99" s="193" t="s">
        <v>116</v>
      </c>
      <c r="D99" s="192" t="s">
        <v>144</v>
      </c>
      <c r="E99" s="193">
        <v>46.65</v>
      </c>
      <c r="F99" s="192">
        <v>15</v>
      </c>
      <c r="G99" s="193">
        <v>8.8984938648330392</v>
      </c>
      <c r="H99" s="154">
        <f t="shared" si="1"/>
        <v>133.4774079724956</v>
      </c>
    </row>
    <row r="100" spans="1:8" ht="27" customHeight="1" x14ac:dyDescent="0.25">
      <c r="A100" s="192" t="s">
        <v>3157</v>
      </c>
      <c r="B100" s="192" t="s">
        <v>113</v>
      </c>
      <c r="C100" s="193" t="s">
        <v>116</v>
      </c>
      <c r="D100" s="192" t="s">
        <v>144</v>
      </c>
      <c r="E100" s="193">
        <v>33.450000000000003</v>
      </c>
      <c r="F100" s="192">
        <v>15</v>
      </c>
      <c r="G100" s="193">
        <v>6.4541600009869997</v>
      </c>
      <c r="H100" s="154">
        <f t="shared" si="1"/>
        <v>96.812400014804993</v>
      </c>
    </row>
    <row r="101" spans="1:8" ht="27" customHeight="1" x14ac:dyDescent="0.25">
      <c r="A101" s="192" t="s">
        <v>3189</v>
      </c>
      <c r="B101" s="192" t="s">
        <v>113</v>
      </c>
      <c r="C101" s="193" t="s">
        <v>116</v>
      </c>
      <c r="D101" s="192" t="s">
        <v>144</v>
      </c>
      <c r="E101" s="193">
        <v>13.75</v>
      </c>
      <c r="F101" s="192">
        <v>5</v>
      </c>
      <c r="G101" s="193">
        <v>7.1014677518187534</v>
      </c>
      <c r="H101" s="154">
        <f t="shared" si="1"/>
        <v>35.50733875909377</v>
      </c>
    </row>
    <row r="102" spans="1:8" ht="27" customHeight="1" x14ac:dyDescent="0.25">
      <c r="A102" s="192" t="s">
        <v>3190</v>
      </c>
      <c r="B102" s="192" t="s">
        <v>113</v>
      </c>
      <c r="C102" s="193" t="s">
        <v>116</v>
      </c>
      <c r="D102" s="192" t="s">
        <v>144</v>
      </c>
      <c r="E102" s="193">
        <v>13.100000000000001</v>
      </c>
      <c r="F102" s="192">
        <v>5</v>
      </c>
      <c r="G102" s="193">
        <v>7.5375300041262099</v>
      </c>
      <c r="H102" s="154">
        <f t="shared" si="1"/>
        <v>37.687650020631047</v>
      </c>
    </row>
    <row r="103" spans="1:8" ht="27" customHeight="1" x14ac:dyDescent="0.25">
      <c r="A103" s="192" t="s">
        <v>3178</v>
      </c>
      <c r="B103" s="192" t="s">
        <v>114</v>
      </c>
      <c r="C103" s="193" t="s">
        <v>116</v>
      </c>
      <c r="D103" s="192" t="s">
        <v>144</v>
      </c>
      <c r="E103" s="193">
        <v>15.649999999999999</v>
      </c>
      <c r="F103" s="192">
        <v>5</v>
      </c>
      <c r="G103" s="193">
        <v>3.8273681497718246</v>
      </c>
      <c r="H103" s="154">
        <f t="shared" si="1"/>
        <v>19.136840748859122</v>
      </c>
    </row>
    <row r="104" spans="1:8" ht="27" customHeight="1" x14ac:dyDescent="0.25">
      <c r="A104" s="192" t="s">
        <v>3073</v>
      </c>
      <c r="B104" s="192" t="s">
        <v>113</v>
      </c>
      <c r="C104" s="193" t="s">
        <v>116</v>
      </c>
      <c r="D104" s="192" t="s">
        <v>137</v>
      </c>
      <c r="E104" s="193">
        <v>43.088235294117602</v>
      </c>
      <c r="F104" s="192">
        <v>15</v>
      </c>
      <c r="G104" s="193">
        <v>5.2995066368921551</v>
      </c>
      <c r="H104" s="154">
        <f t="shared" si="1"/>
        <v>79.49259955338232</v>
      </c>
    </row>
    <row r="105" spans="1:8" ht="27" customHeight="1" x14ac:dyDescent="0.25">
      <c r="A105" s="192" t="s">
        <v>2889</v>
      </c>
      <c r="B105" s="192" t="s">
        <v>112</v>
      </c>
      <c r="C105" s="193" t="s">
        <v>116</v>
      </c>
      <c r="D105" s="192" t="s">
        <v>137</v>
      </c>
      <c r="E105" s="193">
        <v>49.699999999999996</v>
      </c>
      <c r="F105" s="192">
        <v>5</v>
      </c>
      <c r="G105" s="193">
        <v>12.480894003013093</v>
      </c>
      <c r="H105" s="154">
        <f t="shared" si="1"/>
        <v>62.404470015065463</v>
      </c>
    </row>
    <row r="106" spans="1:8" ht="27" customHeight="1" x14ac:dyDescent="0.25">
      <c r="A106" s="192" t="s">
        <v>3191</v>
      </c>
      <c r="B106" s="192" t="s">
        <v>114</v>
      </c>
      <c r="C106" s="193" t="s">
        <v>116</v>
      </c>
      <c r="D106" s="192" t="s">
        <v>144</v>
      </c>
      <c r="E106" s="193">
        <v>8.25</v>
      </c>
      <c r="F106" s="192">
        <v>5</v>
      </c>
      <c r="G106" s="193">
        <v>5.4398800246201766</v>
      </c>
      <c r="H106" s="154">
        <f t="shared" si="1"/>
        <v>27.199400123100883</v>
      </c>
    </row>
    <row r="107" spans="1:8" ht="27" customHeight="1" x14ac:dyDescent="0.25">
      <c r="A107" s="192" t="s">
        <v>3142</v>
      </c>
      <c r="B107" s="192" t="s">
        <v>113</v>
      </c>
      <c r="C107" s="193" t="s">
        <v>116</v>
      </c>
      <c r="D107" s="192" t="s">
        <v>137</v>
      </c>
      <c r="E107" s="193">
        <v>38.235294117647001</v>
      </c>
      <c r="F107" s="192">
        <v>20</v>
      </c>
      <c r="G107" s="193">
        <v>3.0632653536819912</v>
      </c>
      <c r="H107" s="154">
        <f t="shared" si="1"/>
        <v>61.265307073639825</v>
      </c>
    </row>
    <row r="108" spans="1:8" ht="27" customHeight="1" x14ac:dyDescent="0.25">
      <c r="A108" s="192" t="s">
        <v>3088</v>
      </c>
      <c r="B108" s="192" t="s">
        <v>112</v>
      </c>
      <c r="C108" s="193" t="s">
        <v>116</v>
      </c>
      <c r="D108" s="192" t="s">
        <v>144</v>
      </c>
      <c r="E108" s="193">
        <v>40</v>
      </c>
      <c r="F108" s="192">
        <v>20</v>
      </c>
      <c r="G108" s="193">
        <v>4.2575358164617958</v>
      </c>
      <c r="H108" s="154">
        <f t="shared" si="1"/>
        <v>85.150716329235919</v>
      </c>
    </row>
    <row r="109" spans="1:8" ht="27" customHeight="1" x14ac:dyDescent="0.25">
      <c r="A109" s="192" t="s">
        <v>3016</v>
      </c>
      <c r="B109" s="192" t="s">
        <v>112</v>
      </c>
      <c r="C109" s="193" t="s">
        <v>116</v>
      </c>
      <c r="D109" s="192" t="s">
        <v>137</v>
      </c>
      <c r="E109" s="193">
        <v>20</v>
      </c>
      <c r="F109" s="192">
        <v>5</v>
      </c>
      <c r="G109" s="193">
        <v>8.363457407506413</v>
      </c>
      <c r="H109" s="154">
        <f t="shared" si="1"/>
        <v>41.817287037532068</v>
      </c>
    </row>
    <row r="110" spans="1:8" ht="27" customHeight="1" x14ac:dyDescent="0.25">
      <c r="A110" s="192" t="s">
        <v>3155</v>
      </c>
      <c r="B110" s="192" t="s">
        <v>113</v>
      </c>
      <c r="C110" s="193" t="s">
        <v>116</v>
      </c>
      <c r="D110" s="192" t="s">
        <v>144</v>
      </c>
      <c r="E110" s="193">
        <v>43.6</v>
      </c>
      <c r="F110" s="192">
        <v>20</v>
      </c>
      <c r="G110" s="193">
        <v>6.3152945305099646</v>
      </c>
      <c r="H110" s="154">
        <f t="shared" si="1"/>
        <v>126.3058906101993</v>
      </c>
    </row>
    <row r="111" spans="1:8" ht="27" customHeight="1" x14ac:dyDescent="0.25">
      <c r="A111" s="192" t="s">
        <v>3032</v>
      </c>
      <c r="B111" s="192" t="s">
        <v>114</v>
      </c>
      <c r="C111" s="193" t="s">
        <v>116</v>
      </c>
      <c r="D111" s="192" t="s">
        <v>144</v>
      </c>
      <c r="E111" s="193">
        <v>4.1499999999999995</v>
      </c>
      <c r="F111" s="192">
        <v>5</v>
      </c>
      <c r="G111" s="193">
        <v>4.0140757221210093</v>
      </c>
      <c r="H111" s="154">
        <f t="shared" si="1"/>
        <v>20.070378610605047</v>
      </c>
    </row>
    <row r="112" spans="1:8" ht="27" customHeight="1" x14ac:dyDescent="0.25">
      <c r="A112" s="192" t="s">
        <v>3033</v>
      </c>
      <c r="B112" s="192" t="s">
        <v>114</v>
      </c>
      <c r="C112" s="193" t="s">
        <v>116</v>
      </c>
      <c r="D112" s="192" t="s">
        <v>144</v>
      </c>
      <c r="E112" s="193">
        <v>4.4000000000000004</v>
      </c>
      <c r="F112" s="192">
        <v>5</v>
      </c>
      <c r="G112" s="193">
        <v>4.0140757221210093</v>
      </c>
      <c r="H112" s="154">
        <f t="shared" si="1"/>
        <v>20.070378610605047</v>
      </c>
    </row>
    <row r="113" spans="1:8" ht="27" customHeight="1" x14ac:dyDescent="0.25">
      <c r="A113" s="192" t="s">
        <v>3034</v>
      </c>
      <c r="B113" s="192" t="s">
        <v>114</v>
      </c>
      <c r="C113" s="193" t="s">
        <v>116</v>
      </c>
      <c r="D113" s="192" t="s">
        <v>144</v>
      </c>
      <c r="E113" s="193">
        <v>4.8499999999999996</v>
      </c>
      <c r="F113" s="192">
        <v>5</v>
      </c>
      <c r="G113" s="193">
        <v>4.0140757221210093</v>
      </c>
      <c r="H113" s="154">
        <f t="shared" si="1"/>
        <v>20.070378610605047</v>
      </c>
    </row>
    <row r="114" spans="1:8" ht="27" customHeight="1" x14ac:dyDescent="0.25">
      <c r="A114" s="192" t="s">
        <v>3035</v>
      </c>
      <c r="B114" s="192" t="s">
        <v>114</v>
      </c>
      <c r="C114" s="193" t="s">
        <v>116</v>
      </c>
      <c r="D114" s="192" t="s">
        <v>144</v>
      </c>
      <c r="E114" s="193">
        <v>5</v>
      </c>
      <c r="F114" s="192">
        <v>5</v>
      </c>
      <c r="G114" s="193">
        <v>4.0140757221210093</v>
      </c>
      <c r="H114" s="154">
        <f t="shared" si="1"/>
        <v>20.070378610605047</v>
      </c>
    </row>
    <row r="115" spans="1:8" ht="27" customHeight="1" x14ac:dyDescent="0.25">
      <c r="A115" s="192" t="s">
        <v>3037</v>
      </c>
      <c r="B115" s="192" t="s">
        <v>114</v>
      </c>
      <c r="C115" s="193" t="s">
        <v>116</v>
      </c>
      <c r="D115" s="192" t="s">
        <v>144</v>
      </c>
      <c r="E115" s="193">
        <v>5</v>
      </c>
      <c r="F115" s="192">
        <v>5</v>
      </c>
      <c r="G115" s="193">
        <v>4.0140757221210093</v>
      </c>
      <c r="H115" s="154">
        <f t="shared" si="1"/>
        <v>20.070378610605047</v>
      </c>
    </row>
    <row r="116" spans="1:8" ht="27" customHeight="1" x14ac:dyDescent="0.25">
      <c r="A116" s="192" t="s">
        <v>3038</v>
      </c>
      <c r="B116" s="192" t="s">
        <v>114</v>
      </c>
      <c r="C116" s="193" t="s">
        <v>116</v>
      </c>
      <c r="D116" s="192" t="s">
        <v>144</v>
      </c>
      <c r="E116" s="193">
        <v>4.95</v>
      </c>
      <c r="F116" s="192">
        <v>5</v>
      </c>
      <c r="G116" s="193">
        <v>4.0140757221210093</v>
      </c>
      <c r="H116" s="154">
        <f t="shared" si="1"/>
        <v>20.070378610605047</v>
      </c>
    </row>
    <row r="117" spans="1:8" ht="27" customHeight="1" x14ac:dyDescent="0.25">
      <c r="A117" s="192" t="s">
        <v>3039</v>
      </c>
      <c r="B117" s="192" t="s">
        <v>114</v>
      </c>
      <c r="C117" s="193" t="s">
        <v>116</v>
      </c>
      <c r="D117" s="192" t="s">
        <v>144</v>
      </c>
      <c r="E117" s="193">
        <v>5.6999999999999993</v>
      </c>
      <c r="F117" s="192">
        <v>5</v>
      </c>
      <c r="G117" s="193">
        <v>4.0140757221210093</v>
      </c>
      <c r="H117" s="154">
        <f t="shared" si="1"/>
        <v>20.070378610605047</v>
      </c>
    </row>
    <row r="118" spans="1:8" ht="27" customHeight="1" x14ac:dyDescent="0.25">
      <c r="A118" s="192" t="s">
        <v>3040</v>
      </c>
      <c r="B118" s="192" t="s">
        <v>114</v>
      </c>
      <c r="C118" s="193" t="s">
        <v>116</v>
      </c>
      <c r="D118" s="192" t="s">
        <v>144</v>
      </c>
      <c r="E118" s="193">
        <v>4.8</v>
      </c>
      <c r="F118" s="192">
        <v>5</v>
      </c>
      <c r="G118" s="193">
        <v>4.0140757221210093</v>
      </c>
      <c r="H118" s="154">
        <f t="shared" si="1"/>
        <v>20.070378610605047</v>
      </c>
    </row>
    <row r="119" spans="1:8" ht="27" customHeight="1" x14ac:dyDescent="0.25">
      <c r="A119" s="192" t="s">
        <v>3192</v>
      </c>
      <c r="B119" s="192" t="s">
        <v>113</v>
      </c>
      <c r="C119" s="193" t="s">
        <v>3197</v>
      </c>
      <c r="D119" s="192" t="s">
        <v>2911</v>
      </c>
      <c r="E119" s="193">
        <v>2.64</v>
      </c>
      <c r="F119" s="192">
        <v>2</v>
      </c>
      <c r="G119" s="193">
        <v>41.349010189408112</v>
      </c>
      <c r="H119" s="154">
        <f t="shared" si="1"/>
        <v>82.698020378816224</v>
      </c>
    </row>
    <row r="120" spans="1:8" ht="27" customHeight="1" x14ac:dyDescent="0.25">
      <c r="A120" s="192" t="s">
        <v>3193</v>
      </c>
      <c r="B120" s="192" t="s">
        <v>113</v>
      </c>
      <c r="C120" s="193" t="s">
        <v>3197</v>
      </c>
      <c r="D120" s="192" t="s">
        <v>2911</v>
      </c>
      <c r="E120" s="193">
        <v>2.34</v>
      </c>
      <c r="F120" s="192">
        <v>2</v>
      </c>
      <c r="G120" s="193">
        <v>37.081878535894596</v>
      </c>
      <c r="H120" s="154">
        <f t="shared" si="1"/>
        <v>74.163757071789192</v>
      </c>
    </row>
    <row r="121" spans="1:8" ht="30" customHeight="1" x14ac:dyDescent="0.25">
      <c r="A121" s="194" t="s">
        <v>2877</v>
      </c>
      <c r="B121" s="194"/>
      <c r="C121" s="194"/>
      <c r="D121" s="194"/>
      <c r="E121" s="195">
        <f ca="1">SUM(E21:OFFSET(E121,-1,0))</f>
        <v>5440.5917419712578</v>
      </c>
      <c r="F121" s="195"/>
      <c r="G121" s="196"/>
      <c r="H121" s="154">
        <f ca="1">SUM(H21:OFFSET(H121,-1,0))</f>
        <v>9013.325875997105</v>
      </c>
    </row>
    <row r="122" spans="1:8" ht="21" x14ac:dyDescent="0.3">
      <c r="A122" s="94" t="s">
        <v>147</v>
      </c>
      <c r="B122" s="95"/>
      <c r="C122" s="79"/>
      <c r="D122" s="79"/>
      <c r="E122" s="80"/>
      <c r="F122" s="69" t="s">
        <v>131</v>
      </c>
      <c r="G122" s="157"/>
      <c r="H122" s="155">
        <v>100</v>
      </c>
    </row>
    <row r="123" spans="1:8" ht="15" customHeight="1" x14ac:dyDescent="0.3">
      <c r="A123" s="259" cm="1">
        <f t="array" ref="A123">boxesNumber[]</f>
        <v>1</v>
      </c>
      <c r="B123" s="77"/>
      <c r="C123" s="4"/>
      <c r="D123" s="4"/>
      <c r="E123" s="75"/>
      <c r="F123" s="69" t="s">
        <v>132</v>
      </c>
      <c r="G123" s="157"/>
      <c r="H123" s="155">
        <f ca="1">OFFSET(H122,-1,0)*0.005</f>
        <v>45.066629379985528</v>
      </c>
    </row>
    <row r="124" spans="1:8" ht="15.75" customHeight="1" x14ac:dyDescent="0.3">
      <c r="A124" s="259"/>
      <c r="B124" s="96"/>
      <c r="C124" s="81"/>
      <c r="D124" s="81"/>
      <c r="E124" s="78"/>
      <c r="F124" s="69" t="s">
        <v>133</v>
      </c>
      <c r="G124" s="157"/>
      <c r="H124" s="158">
        <v>0</v>
      </c>
    </row>
    <row r="125" spans="1:8" ht="15" customHeight="1" x14ac:dyDescent="0.25">
      <c r="A125" s="250" t="s">
        <v>2878</v>
      </c>
      <c r="B125" s="274"/>
      <c r="C125" s="274"/>
      <c r="D125" s="274"/>
      <c r="E125" s="275"/>
      <c r="F125" s="241" t="s">
        <v>118</v>
      </c>
      <c r="G125" s="284">
        <f ca="1">SUM(H121:H124)</f>
        <v>9158.3925053770909</v>
      </c>
      <c r="H125" s="285"/>
    </row>
    <row r="126" spans="1:8" ht="15" customHeight="1" x14ac:dyDescent="0.25">
      <c r="A126" s="276"/>
      <c r="B126" s="277"/>
      <c r="C126" s="277"/>
      <c r="D126" s="277"/>
      <c r="E126" s="278"/>
      <c r="F126" s="243"/>
      <c r="G126" s="286"/>
      <c r="H126" s="287"/>
    </row>
    <row r="127" spans="1:8" ht="15" customHeight="1" x14ac:dyDescent="0.25">
      <c r="A127" s="276"/>
      <c r="B127" s="277"/>
      <c r="C127" s="277"/>
      <c r="D127" s="277"/>
      <c r="E127" s="278"/>
      <c r="F127" s="243"/>
      <c r="G127" s="286"/>
      <c r="H127" s="287"/>
    </row>
    <row r="128" spans="1:8" x14ac:dyDescent="0.25">
      <c r="A128" s="279"/>
      <c r="B128" s="280"/>
      <c r="C128" s="280"/>
      <c r="D128" s="280"/>
      <c r="E128" s="281"/>
      <c r="F128" s="245"/>
      <c r="G128" s="288"/>
      <c r="H128" s="289"/>
    </row>
    <row r="129" spans="1:8" ht="15" customHeight="1" x14ac:dyDescent="0.25">
      <c r="A129" s="36"/>
      <c r="B129" s="37"/>
      <c r="C129" s="37"/>
      <c r="D129" s="37"/>
      <c r="E129" s="37"/>
      <c r="F129" s="37"/>
      <c r="G129" s="37"/>
      <c r="H129" s="75"/>
    </row>
    <row r="130" spans="1:8" x14ac:dyDescent="0.25">
      <c r="A130" s="36"/>
      <c r="B130" s="37"/>
      <c r="C130" s="37"/>
      <c r="D130" s="37"/>
      <c r="E130" s="37"/>
      <c r="F130" s="37"/>
      <c r="G130" s="37"/>
      <c r="H130" s="75"/>
    </row>
    <row r="131" spans="1:8" x14ac:dyDescent="0.25">
      <c r="A131" s="38"/>
      <c r="B131" s="39"/>
      <c r="C131" s="39"/>
      <c r="D131" s="39"/>
      <c r="E131" s="40"/>
      <c r="F131" s="40"/>
      <c r="G131" s="40"/>
      <c r="H131" s="75"/>
    </row>
    <row r="132" spans="1:8" x14ac:dyDescent="0.25">
      <c r="A132" s="71" t="s">
        <v>134</v>
      </c>
      <c r="B132" s="51"/>
      <c r="C132" s="51"/>
      <c r="D132" s="52"/>
      <c r="E132" s="50"/>
      <c r="F132" s="50"/>
      <c r="G132" s="50"/>
      <c r="H132" s="75"/>
    </row>
    <row r="133" spans="1:8" x14ac:dyDescent="0.25">
      <c r="A133" s="41"/>
      <c r="B133" s="35"/>
      <c r="C133" s="35"/>
      <c r="D133" s="30"/>
      <c r="E133" s="30"/>
      <c r="F133" s="30"/>
      <c r="G133" s="42"/>
      <c r="H133" s="75"/>
    </row>
    <row r="134" spans="1:8" x14ac:dyDescent="0.25">
      <c r="A134" s="46"/>
      <c r="B134" s="47"/>
      <c r="C134" s="47"/>
      <c r="D134" s="47"/>
      <c r="E134" s="47"/>
      <c r="F134" s="47"/>
      <c r="G134" s="48"/>
      <c r="H134" s="78"/>
    </row>
  </sheetData>
  <mergeCells count="8">
    <mergeCell ref="A125:E128"/>
    <mergeCell ref="A1:H1"/>
    <mergeCell ref="D5:H9"/>
    <mergeCell ref="D13:H19"/>
    <mergeCell ref="A5:C9"/>
    <mergeCell ref="A123:A124"/>
    <mergeCell ref="G125:H128"/>
    <mergeCell ref="F125:F128"/>
  </mergeCells>
  <pageMargins left="0" right="0" top="0" bottom="0" header="0" footer="0"/>
  <pageSetup paperSize="9" scale="83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D3F7-F486-4878-B61B-D0F8140FF320}">
  <sheetPr codeName="USManual">
    <pageSetUpPr fitToPage="1"/>
  </sheetPr>
  <dimension ref="A1:L75"/>
  <sheetViews>
    <sheetView topLeftCell="A54" workbookViewId="0">
      <selection activeCell="A69" sqref="A69:A70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0.85546875" customWidth="1"/>
    <col min="6" max="6" width="11.85546875" customWidth="1"/>
  </cols>
  <sheetData>
    <row r="1" spans="1:12" ht="18" x14ac:dyDescent="0.25">
      <c r="A1" s="291" t="s">
        <v>2947</v>
      </c>
      <c r="B1" s="292"/>
      <c r="C1" s="292"/>
      <c r="D1" s="292"/>
      <c r="E1" s="292"/>
      <c r="F1" s="292"/>
    </row>
    <row r="2" spans="1:12" x14ac:dyDescent="0.25">
      <c r="A2" s="293" t="s">
        <v>119</v>
      </c>
      <c r="B2" s="293"/>
      <c r="C2" s="293"/>
      <c r="D2" s="294" t="s">
        <v>120</v>
      </c>
      <c r="E2" s="294"/>
      <c r="F2" s="294"/>
      <c r="J2" s="32"/>
    </row>
    <row r="3" spans="1:12" x14ac:dyDescent="0.25">
      <c r="A3" s="295">
        <f>USInvoice!A3</f>
        <v>44608</v>
      </c>
      <c r="B3" s="295"/>
      <c r="C3" s="295"/>
      <c r="D3" s="116" t="str">
        <f>USInvoice!D3</f>
        <v>FBA15CZN503L</v>
      </c>
      <c r="E3" s="116"/>
      <c r="F3" s="116"/>
    </row>
    <row r="4" spans="1:12" x14ac:dyDescent="0.25">
      <c r="A4" s="290" t="s">
        <v>122</v>
      </c>
      <c r="B4" s="290"/>
      <c r="C4" s="290"/>
      <c r="D4" s="290" t="s">
        <v>123</v>
      </c>
      <c r="E4" s="290"/>
      <c r="F4" s="290"/>
    </row>
    <row r="5" spans="1:12" x14ac:dyDescent="0.25">
      <c r="A5" s="297" t="s">
        <v>138</v>
      </c>
      <c r="B5" s="298"/>
      <c r="C5" s="299"/>
      <c r="D5" s="300" t="s">
        <v>138</v>
      </c>
      <c r="E5" s="300"/>
      <c r="F5" s="301"/>
    </row>
    <row r="6" spans="1:12" x14ac:dyDescent="0.25">
      <c r="A6" s="302" t="s">
        <v>139</v>
      </c>
      <c r="B6" s="303"/>
      <c r="C6" s="304"/>
      <c r="D6" s="305" t="s">
        <v>139</v>
      </c>
      <c r="E6" s="305"/>
      <c r="F6" s="306"/>
    </row>
    <row r="7" spans="1:12" x14ac:dyDescent="0.25">
      <c r="A7" s="302" t="s">
        <v>140</v>
      </c>
      <c r="B7" s="303"/>
      <c r="C7" s="304"/>
      <c r="D7" s="305" t="s">
        <v>140</v>
      </c>
      <c r="E7" s="305"/>
      <c r="F7" s="306"/>
    </row>
    <row r="8" spans="1:12" x14ac:dyDescent="0.25">
      <c r="A8" s="302" t="s">
        <v>141</v>
      </c>
      <c r="B8" s="303"/>
      <c r="C8" s="304"/>
      <c r="D8" s="305" t="s">
        <v>141</v>
      </c>
      <c r="E8" s="305"/>
      <c r="F8" s="306"/>
    </row>
    <row r="9" spans="1:12" x14ac:dyDescent="0.25">
      <c r="A9" s="307" t="s">
        <v>117</v>
      </c>
      <c r="B9" s="308"/>
      <c r="C9" s="309"/>
      <c r="D9" s="310" t="s">
        <v>117</v>
      </c>
      <c r="E9" s="310"/>
      <c r="F9" s="311"/>
      <c r="L9" s="31"/>
    </row>
    <row r="10" spans="1:12" x14ac:dyDescent="0.25">
      <c r="A10" s="312" t="s">
        <v>151</v>
      </c>
      <c r="B10" s="312"/>
      <c r="C10" s="312"/>
      <c r="D10" s="312"/>
      <c r="E10" s="312"/>
      <c r="F10" s="312"/>
    </row>
    <row r="11" spans="1:12" x14ac:dyDescent="0.25">
      <c r="A11" s="296" t="str">
        <f>USInvoice!A13</f>
        <v>AU 22/02/14-MEL1</v>
      </c>
      <c r="B11" s="296"/>
      <c r="C11" s="296"/>
      <c r="D11" s="296"/>
      <c r="E11" s="296"/>
      <c r="F11" s="296"/>
    </row>
    <row r="12" spans="1:12" ht="21" x14ac:dyDescent="0.25">
      <c r="A12" s="122" t="s">
        <v>2874</v>
      </c>
      <c r="B12" s="34" t="s">
        <v>128</v>
      </c>
      <c r="C12" s="34" t="s">
        <v>2875</v>
      </c>
      <c r="D12" s="34" t="s">
        <v>2899</v>
      </c>
      <c r="E12" s="34" t="s">
        <v>2909</v>
      </c>
      <c r="F12" s="123" t="s">
        <v>129</v>
      </c>
    </row>
    <row r="13" spans="1:12" x14ac:dyDescent="0.25">
      <c r="A13" s="192" t="s">
        <v>2891</v>
      </c>
      <c r="B13" s="192" t="s">
        <v>113</v>
      </c>
      <c r="C13" s="192" t="s">
        <v>116</v>
      </c>
      <c r="D13" s="192" t="s">
        <v>137</v>
      </c>
      <c r="E13" s="192">
        <v>89.1</v>
      </c>
      <c r="F13" s="192">
        <v>5</v>
      </c>
    </row>
    <row r="14" spans="1:12" x14ac:dyDescent="0.25">
      <c r="A14" s="192" t="s">
        <v>2890</v>
      </c>
      <c r="B14" s="192" t="s">
        <v>113</v>
      </c>
      <c r="C14" s="192" t="s">
        <v>116</v>
      </c>
      <c r="D14" s="192" t="s">
        <v>137</v>
      </c>
      <c r="E14" s="192">
        <v>39.67</v>
      </c>
      <c r="F14" s="192">
        <v>20</v>
      </c>
    </row>
    <row r="15" spans="1:12" x14ac:dyDescent="0.25">
      <c r="A15" s="192" t="s">
        <v>3072</v>
      </c>
      <c r="B15" s="192" t="s">
        <v>113</v>
      </c>
      <c r="C15" s="192" t="s">
        <v>116</v>
      </c>
      <c r="D15" s="192" t="s">
        <v>137</v>
      </c>
      <c r="E15" s="192">
        <v>54.15</v>
      </c>
      <c r="F15" s="192">
        <v>25</v>
      </c>
    </row>
    <row r="16" spans="1:12" x14ac:dyDescent="0.25">
      <c r="A16" s="192" t="s">
        <v>3073</v>
      </c>
      <c r="B16" s="192" t="s">
        <v>113</v>
      </c>
      <c r="C16" s="192" t="s">
        <v>116</v>
      </c>
      <c r="D16" s="192" t="s">
        <v>137</v>
      </c>
      <c r="E16" s="192">
        <v>43.09</v>
      </c>
      <c r="F16" s="192">
        <v>15</v>
      </c>
    </row>
    <row r="17" spans="1:6" x14ac:dyDescent="0.25">
      <c r="A17" s="192" t="s">
        <v>2967</v>
      </c>
      <c r="B17" s="192" t="s">
        <v>113</v>
      </c>
      <c r="C17" s="192" t="s">
        <v>116</v>
      </c>
      <c r="D17" s="192" t="s">
        <v>137</v>
      </c>
      <c r="E17" s="192">
        <v>25.47</v>
      </c>
      <c r="F17" s="192">
        <v>5</v>
      </c>
    </row>
    <row r="18" spans="1:6" x14ac:dyDescent="0.25">
      <c r="A18" s="192" t="s">
        <v>2968</v>
      </c>
      <c r="B18" s="192" t="s">
        <v>113</v>
      </c>
      <c r="C18" s="192" t="s">
        <v>116</v>
      </c>
      <c r="D18" s="192" t="s">
        <v>137</v>
      </c>
      <c r="E18" s="192">
        <v>195.98</v>
      </c>
      <c r="F18" s="192">
        <v>25</v>
      </c>
    </row>
    <row r="19" spans="1:6" x14ac:dyDescent="0.25">
      <c r="A19" s="192" t="s">
        <v>2951</v>
      </c>
      <c r="B19" s="192" t="s">
        <v>113</v>
      </c>
      <c r="C19" s="192" t="s">
        <v>116</v>
      </c>
      <c r="D19" s="192" t="s">
        <v>137</v>
      </c>
      <c r="E19" s="192">
        <v>126</v>
      </c>
      <c r="F19" s="192">
        <v>10</v>
      </c>
    </row>
    <row r="20" spans="1:6" x14ac:dyDescent="0.25">
      <c r="A20" s="192" t="s">
        <v>2970</v>
      </c>
      <c r="B20" s="192" t="s">
        <v>112</v>
      </c>
      <c r="C20" s="192" t="s">
        <v>116</v>
      </c>
      <c r="D20" s="192" t="s">
        <v>137</v>
      </c>
      <c r="E20" s="192">
        <v>9.8000000000000007</v>
      </c>
      <c r="F20" s="192">
        <v>5</v>
      </c>
    </row>
    <row r="21" spans="1:6" x14ac:dyDescent="0.25">
      <c r="A21" s="192" t="s">
        <v>3114</v>
      </c>
      <c r="B21" s="192" t="s">
        <v>113</v>
      </c>
      <c r="C21" s="192" t="s">
        <v>116</v>
      </c>
      <c r="D21" s="192" t="s">
        <v>137</v>
      </c>
      <c r="E21" s="192">
        <v>13.85</v>
      </c>
      <c r="F21" s="192">
        <v>5</v>
      </c>
    </row>
    <row r="22" spans="1:6" x14ac:dyDescent="0.25">
      <c r="A22" s="192" t="s">
        <v>2881</v>
      </c>
      <c r="B22" s="192" t="s">
        <v>112</v>
      </c>
      <c r="C22" s="192" t="s">
        <v>116</v>
      </c>
      <c r="D22" s="192" t="s">
        <v>137</v>
      </c>
      <c r="E22" s="192">
        <v>27.61</v>
      </c>
      <c r="F22" s="192">
        <v>10</v>
      </c>
    </row>
    <row r="23" spans="1:6" x14ac:dyDescent="0.25">
      <c r="A23" s="192" t="s">
        <v>2977</v>
      </c>
      <c r="B23" s="192" t="s">
        <v>112</v>
      </c>
      <c r="C23" s="192" t="s">
        <v>116</v>
      </c>
      <c r="D23" s="192" t="s">
        <v>137</v>
      </c>
      <c r="E23" s="192">
        <v>75.569999999999993</v>
      </c>
      <c r="F23" s="192">
        <v>20</v>
      </c>
    </row>
    <row r="24" spans="1:6" x14ac:dyDescent="0.25">
      <c r="A24" s="192" t="s">
        <v>3183</v>
      </c>
      <c r="B24" s="192" t="s">
        <v>112</v>
      </c>
      <c r="C24" s="192" t="s">
        <v>116</v>
      </c>
      <c r="D24" s="192" t="s">
        <v>137</v>
      </c>
      <c r="E24" s="192">
        <v>28.56</v>
      </c>
      <c r="F24" s="192">
        <v>10</v>
      </c>
    </row>
    <row r="25" spans="1:6" x14ac:dyDescent="0.25">
      <c r="A25" s="192" t="s">
        <v>2984</v>
      </c>
      <c r="B25" s="192" t="s">
        <v>112</v>
      </c>
      <c r="C25" s="192" t="s">
        <v>116</v>
      </c>
      <c r="D25" s="192" t="s">
        <v>137</v>
      </c>
      <c r="E25" s="192">
        <v>11.83</v>
      </c>
      <c r="F25" s="192">
        <v>5</v>
      </c>
    </row>
    <row r="26" spans="1:6" x14ac:dyDescent="0.25">
      <c r="A26" s="192" t="s">
        <v>2889</v>
      </c>
      <c r="B26" s="192" t="s">
        <v>112</v>
      </c>
      <c r="C26" s="192" t="s">
        <v>116</v>
      </c>
      <c r="D26" s="192" t="s">
        <v>137</v>
      </c>
      <c r="E26" s="192">
        <v>49.7</v>
      </c>
      <c r="F26" s="192">
        <v>5</v>
      </c>
    </row>
    <row r="27" spans="1:6" x14ac:dyDescent="0.25">
      <c r="A27" s="192" t="s">
        <v>3122</v>
      </c>
      <c r="B27" s="192" t="s">
        <v>113</v>
      </c>
      <c r="C27" s="192" t="s">
        <v>116</v>
      </c>
      <c r="D27" s="192" t="s">
        <v>137</v>
      </c>
      <c r="E27" s="192">
        <v>59.8</v>
      </c>
      <c r="F27" s="192">
        <v>10</v>
      </c>
    </row>
    <row r="28" spans="1:6" x14ac:dyDescent="0.25">
      <c r="A28" s="192" t="s">
        <v>3123</v>
      </c>
      <c r="B28" s="192" t="s">
        <v>113</v>
      </c>
      <c r="C28" s="192" t="s">
        <v>116</v>
      </c>
      <c r="D28" s="192" t="s">
        <v>137</v>
      </c>
      <c r="E28" s="192">
        <v>93.9</v>
      </c>
      <c r="F28" s="192">
        <v>15</v>
      </c>
    </row>
    <row r="29" spans="1:6" x14ac:dyDescent="0.25">
      <c r="A29" s="192" t="s">
        <v>2882</v>
      </c>
      <c r="B29" s="192" t="s">
        <v>113</v>
      </c>
      <c r="C29" s="192" t="s">
        <v>116</v>
      </c>
      <c r="D29" s="192" t="s">
        <v>137</v>
      </c>
      <c r="E29" s="192">
        <v>70.03</v>
      </c>
      <c r="F29" s="192">
        <v>35</v>
      </c>
    </row>
    <row r="30" spans="1:6" x14ac:dyDescent="0.25">
      <c r="A30" s="192" t="s">
        <v>3125</v>
      </c>
      <c r="B30" s="192" t="s">
        <v>113</v>
      </c>
      <c r="C30" s="192" t="s">
        <v>116</v>
      </c>
      <c r="D30" s="192" t="s">
        <v>137</v>
      </c>
      <c r="E30" s="192">
        <v>110.69</v>
      </c>
      <c r="F30" s="192">
        <v>50</v>
      </c>
    </row>
    <row r="31" spans="1:6" x14ac:dyDescent="0.25">
      <c r="A31" s="192" t="s">
        <v>2985</v>
      </c>
      <c r="B31" s="192" t="s">
        <v>113</v>
      </c>
      <c r="C31" s="192" t="s">
        <v>116</v>
      </c>
      <c r="D31" s="192" t="s">
        <v>137</v>
      </c>
      <c r="E31" s="192">
        <v>57.94</v>
      </c>
      <c r="F31" s="192">
        <v>20</v>
      </c>
    </row>
    <row r="32" spans="1:6" x14ac:dyDescent="0.25">
      <c r="A32" s="192" t="s">
        <v>2887</v>
      </c>
      <c r="B32" s="192" t="s">
        <v>113</v>
      </c>
      <c r="C32" s="192" t="s">
        <v>116</v>
      </c>
      <c r="D32" s="192" t="s">
        <v>137</v>
      </c>
      <c r="E32" s="192">
        <v>191.32</v>
      </c>
      <c r="F32" s="192">
        <v>50</v>
      </c>
    </row>
    <row r="33" spans="1:6" x14ac:dyDescent="0.25">
      <c r="A33" s="192" t="s">
        <v>2988</v>
      </c>
      <c r="B33" s="192" t="s">
        <v>113</v>
      </c>
      <c r="C33" s="192" t="s">
        <v>116</v>
      </c>
      <c r="D33" s="192" t="s">
        <v>137</v>
      </c>
      <c r="E33" s="192">
        <v>34.65</v>
      </c>
      <c r="F33" s="192">
        <v>5</v>
      </c>
    </row>
    <row r="34" spans="1:6" x14ac:dyDescent="0.25">
      <c r="A34" s="192" t="s">
        <v>2989</v>
      </c>
      <c r="B34" s="192" t="s">
        <v>113</v>
      </c>
      <c r="C34" s="192" t="s">
        <v>116</v>
      </c>
      <c r="D34" s="192" t="s">
        <v>137</v>
      </c>
      <c r="E34" s="192">
        <v>43.1</v>
      </c>
      <c r="F34" s="192">
        <v>5</v>
      </c>
    </row>
    <row r="35" spans="1:6" x14ac:dyDescent="0.25">
      <c r="A35" s="192" t="s">
        <v>2991</v>
      </c>
      <c r="B35" s="192" t="s">
        <v>113</v>
      </c>
      <c r="C35" s="192" t="s">
        <v>116</v>
      </c>
      <c r="D35" s="192" t="s">
        <v>137</v>
      </c>
      <c r="E35" s="192">
        <v>17.8</v>
      </c>
      <c r="F35" s="192">
        <v>10</v>
      </c>
    </row>
    <row r="36" spans="1:6" x14ac:dyDescent="0.25">
      <c r="A36" s="192" t="s">
        <v>2886</v>
      </c>
      <c r="B36" s="192" t="s">
        <v>113</v>
      </c>
      <c r="C36" s="192" t="s">
        <v>116</v>
      </c>
      <c r="D36" s="192" t="s">
        <v>137</v>
      </c>
      <c r="E36" s="192">
        <v>9.4</v>
      </c>
      <c r="F36" s="192">
        <v>5</v>
      </c>
    </row>
    <row r="37" spans="1:6" x14ac:dyDescent="0.25">
      <c r="A37" s="192" t="s">
        <v>2888</v>
      </c>
      <c r="B37" s="192" t="s">
        <v>113</v>
      </c>
      <c r="C37" s="192" t="s">
        <v>116</v>
      </c>
      <c r="D37" s="192" t="s">
        <v>137</v>
      </c>
      <c r="E37" s="192">
        <v>61.25</v>
      </c>
      <c r="F37" s="192">
        <v>25</v>
      </c>
    </row>
    <row r="38" spans="1:6" x14ac:dyDescent="0.25">
      <c r="A38" s="192" t="s">
        <v>3128</v>
      </c>
      <c r="B38" s="192" t="s">
        <v>113</v>
      </c>
      <c r="C38" s="192" t="s">
        <v>116</v>
      </c>
      <c r="D38" s="192" t="s">
        <v>137</v>
      </c>
      <c r="E38" s="192">
        <v>222</v>
      </c>
      <c r="F38" s="192">
        <v>100</v>
      </c>
    </row>
    <row r="39" spans="1:6" x14ac:dyDescent="0.25">
      <c r="A39" s="192" t="s">
        <v>3129</v>
      </c>
      <c r="B39" s="192" t="s">
        <v>113</v>
      </c>
      <c r="C39" s="192" t="s">
        <v>116</v>
      </c>
      <c r="D39" s="192" t="s">
        <v>137</v>
      </c>
      <c r="E39" s="192">
        <v>163.1</v>
      </c>
      <c r="F39" s="192">
        <v>70</v>
      </c>
    </row>
    <row r="40" spans="1:6" x14ac:dyDescent="0.25">
      <c r="A40" s="192" t="s">
        <v>2883</v>
      </c>
      <c r="B40" s="192" t="s">
        <v>113</v>
      </c>
      <c r="C40" s="192" t="s">
        <v>116</v>
      </c>
      <c r="D40" s="192" t="s">
        <v>137</v>
      </c>
      <c r="E40" s="192">
        <v>230.26</v>
      </c>
      <c r="F40" s="192">
        <v>45</v>
      </c>
    </row>
    <row r="41" spans="1:6" x14ac:dyDescent="0.25">
      <c r="A41" s="192" t="s">
        <v>2992</v>
      </c>
      <c r="B41" s="192" t="s">
        <v>113</v>
      </c>
      <c r="C41" s="192" t="s">
        <v>116</v>
      </c>
      <c r="D41" s="192" t="s">
        <v>137</v>
      </c>
      <c r="E41" s="192">
        <v>472.35</v>
      </c>
      <c r="F41" s="192">
        <v>55</v>
      </c>
    </row>
    <row r="42" spans="1:6" x14ac:dyDescent="0.25">
      <c r="A42" s="192" t="s">
        <v>3081</v>
      </c>
      <c r="B42" s="192" t="s">
        <v>113</v>
      </c>
      <c r="C42" s="192" t="s">
        <v>116</v>
      </c>
      <c r="D42" s="192" t="s">
        <v>137</v>
      </c>
      <c r="E42" s="192">
        <v>18.64</v>
      </c>
      <c r="F42" s="192">
        <v>5</v>
      </c>
    </row>
    <row r="43" spans="1:6" x14ac:dyDescent="0.25">
      <c r="A43" s="192" t="s">
        <v>2920</v>
      </c>
      <c r="B43" s="192" t="s">
        <v>113</v>
      </c>
      <c r="C43" s="192" t="s">
        <v>116</v>
      </c>
      <c r="D43" s="192" t="s">
        <v>137</v>
      </c>
      <c r="E43" s="192">
        <v>22.27</v>
      </c>
      <c r="F43" s="192">
        <v>5</v>
      </c>
    </row>
    <row r="44" spans="1:6" x14ac:dyDescent="0.25">
      <c r="A44" s="192" t="s">
        <v>3135</v>
      </c>
      <c r="B44" s="192" t="s">
        <v>113</v>
      </c>
      <c r="C44" s="192" t="s">
        <v>116</v>
      </c>
      <c r="D44" s="192" t="s">
        <v>137</v>
      </c>
      <c r="E44" s="192">
        <v>47.66</v>
      </c>
      <c r="F44" s="192">
        <v>5</v>
      </c>
    </row>
    <row r="45" spans="1:6" x14ac:dyDescent="0.25">
      <c r="A45" s="192" t="s">
        <v>2993</v>
      </c>
      <c r="B45" s="192" t="s">
        <v>113</v>
      </c>
      <c r="C45" s="192" t="s">
        <v>116</v>
      </c>
      <c r="D45" s="192" t="s">
        <v>137</v>
      </c>
      <c r="E45" s="192">
        <v>12.71</v>
      </c>
      <c r="F45" s="192">
        <v>5</v>
      </c>
    </row>
    <row r="46" spans="1:6" x14ac:dyDescent="0.25">
      <c r="A46" s="192" t="s">
        <v>2994</v>
      </c>
      <c r="B46" s="192" t="s">
        <v>113</v>
      </c>
      <c r="C46" s="192" t="s">
        <v>116</v>
      </c>
      <c r="D46" s="192" t="s">
        <v>137</v>
      </c>
      <c r="E46" s="192">
        <v>81.52</v>
      </c>
      <c r="F46" s="192">
        <v>25</v>
      </c>
    </row>
    <row r="47" spans="1:6" x14ac:dyDescent="0.25">
      <c r="A47" s="192" t="s">
        <v>3184</v>
      </c>
      <c r="B47" s="192" t="s">
        <v>113</v>
      </c>
      <c r="C47" s="192" t="s">
        <v>116</v>
      </c>
      <c r="D47" s="192" t="s">
        <v>137</v>
      </c>
      <c r="E47" s="192">
        <v>73.94</v>
      </c>
      <c r="F47" s="192">
        <v>20</v>
      </c>
    </row>
    <row r="48" spans="1:6" x14ac:dyDescent="0.25">
      <c r="A48" s="192" t="s">
        <v>2995</v>
      </c>
      <c r="B48" s="192" t="s">
        <v>113</v>
      </c>
      <c r="C48" s="192" t="s">
        <v>116</v>
      </c>
      <c r="D48" s="192" t="s">
        <v>137</v>
      </c>
      <c r="E48" s="192">
        <v>27.72</v>
      </c>
      <c r="F48" s="192">
        <v>15</v>
      </c>
    </row>
    <row r="49" spans="1:6" x14ac:dyDescent="0.25">
      <c r="A49" s="192" t="s">
        <v>3137</v>
      </c>
      <c r="B49" s="192" t="s">
        <v>113</v>
      </c>
      <c r="C49" s="192" t="s">
        <v>116</v>
      </c>
      <c r="D49" s="192" t="s">
        <v>137</v>
      </c>
      <c r="E49" s="192">
        <v>19.55</v>
      </c>
      <c r="F49" s="192">
        <v>10</v>
      </c>
    </row>
    <row r="50" spans="1:6" x14ac:dyDescent="0.25">
      <c r="A50" s="192" t="s">
        <v>3185</v>
      </c>
      <c r="B50" s="192" t="s">
        <v>113</v>
      </c>
      <c r="C50" s="192" t="s">
        <v>116</v>
      </c>
      <c r="D50" s="192" t="s">
        <v>137</v>
      </c>
      <c r="E50" s="192">
        <v>10.32</v>
      </c>
      <c r="F50" s="192">
        <v>5</v>
      </c>
    </row>
    <row r="51" spans="1:6" x14ac:dyDescent="0.25">
      <c r="A51" s="192" t="s">
        <v>3138</v>
      </c>
      <c r="B51" s="192" t="s">
        <v>113</v>
      </c>
      <c r="C51" s="192" t="s">
        <v>116</v>
      </c>
      <c r="D51" s="192" t="s">
        <v>137</v>
      </c>
      <c r="E51" s="192">
        <v>84.3</v>
      </c>
      <c r="F51" s="192">
        <v>30</v>
      </c>
    </row>
    <row r="52" spans="1:6" x14ac:dyDescent="0.25">
      <c r="A52" s="192" t="s">
        <v>2997</v>
      </c>
      <c r="B52" s="192" t="s">
        <v>113</v>
      </c>
      <c r="C52" s="192" t="s">
        <v>116</v>
      </c>
      <c r="D52" s="192" t="s">
        <v>137</v>
      </c>
      <c r="E52" s="192">
        <v>83.37</v>
      </c>
      <c r="F52" s="192">
        <v>40</v>
      </c>
    </row>
    <row r="53" spans="1:6" x14ac:dyDescent="0.25">
      <c r="A53" s="192" t="s">
        <v>2998</v>
      </c>
      <c r="B53" s="192" t="s">
        <v>113</v>
      </c>
      <c r="C53" s="192" t="s">
        <v>116</v>
      </c>
      <c r="D53" s="192" t="s">
        <v>137</v>
      </c>
      <c r="E53" s="192">
        <v>44.08</v>
      </c>
      <c r="F53" s="192">
        <v>20</v>
      </c>
    </row>
    <row r="54" spans="1:6" x14ac:dyDescent="0.25">
      <c r="A54" s="192" t="s">
        <v>3141</v>
      </c>
      <c r="B54" s="192" t="s">
        <v>113</v>
      </c>
      <c r="C54" s="192" t="s">
        <v>116</v>
      </c>
      <c r="D54" s="192" t="s">
        <v>137</v>
      </c>
      <c r="E54" s="192">
        <v>76.400000000000006</v>
      </c>
      <c r="F54" s="192">
        <v>15</v>
      </c>
    </row>
    <row r="55" spans="1:6" x14ac:dyDescent="0.25">
      <c r="A55" s="192" t="s">
        <v>2999</v>
      </c>
      <c r="B55" s="192" t="s">
        <v>113</v>
      </c>
      <c r="C55" s="192" t="s">
        <v>116</v>
      </c>
      <c r="D55" s="192" t="s">
        <v>137</v>
      </c>
      <c r="E55" s="192">
        <v>30.79</v>
      </c>
      <c r="F55" s="192">
        <v>5</v>
      </c>
    </row>
    <row r="56" spans="1:6" x14ac:dyDescent="0.25">
      <c r="A56" s="192" t="s">
        <v>3000</v>
      </c>
      <c r="B56" s="192" t="s">
        <v>113</v>
      </c>
      <c r="C56" s="192" t="s">
        <v>116</v>
      </c>
      <c r="D56" s="192" t="s">
        <v>137</v>
      </c>
      <c r="E56" s="192">
        <v>55.29</v>
      </c>
      <c r="F56" s="192">
        <v>30</v>
      </c>
    </row>
    <row r="57" spans="1:6" x14ac:dyDescent="0.25">
      <c r="A57" s="192" t="s">
        <v>3142</v>
      </c>
      <c r="B57" s="192" t="s">
        <v>113</v>
      </c>
      <c r="C57" s="192" t="s">
        <v>116</v>
      </c>
      <c r="D57" s="192" t="s">
        <v>137</v>
      </c>
      <c r="E57" s="192">
        <v>38.24</v>
      </c>
      <c r="F57" s="192">
        <v>20</v>
      </c>
    </row>
    <row r="58" spans="1:6" x14ac:dyDescent="0.25">
      <c r="A58" s="192" t="s">
        <v>3002</v>
      </c>
      <c r="B58" s="192" t="s">
        <v>113</v>
      </c>
      <c r="C58" s="192" t="s">
        <v>116</v>
      </c>
      <c r="D58" s="192" t="s">
        <v>137</v>
      </c>
      <c r="E58" s="192">
        <v>68.400000000000006</v>
      </c>
      <c r="F58" s="192">
        <v>15</v>
      </c>
    </row>
    <row r="59" spans="1:6" x14ac:dyDescent="0.25">
      <c r="A59" s="192" t="s">
        <v>3083</v>
      </c>
      <c r="B59" s="192" t="s">
        <v>113</v>
      </c>
      <c r="C59" s="192" t="s">
        <v>116</v>
      </c>
      <c r="D59" s="192" t="s">
        <v>137</v>
      </c>
      <c r="E59" s="192">
        <v>71.7</v>
      </c>
      <c r="F59" s="192">
        <v>15</v>
      </c>
    </row>
    <row r="60" spans="1:6" x14ac:dyDescent="0.25">
      <c r="A60" s="192" t="s">
        <v>3003</v>
      </c>
      <c r="B60" s="192" t="s">
        <v>113</v>
      </c>
      <c r="C60" s="192" t="s">
        <v>116</v>
      </c>
      <c r="D60" s="192" t="s">
        <v>137</v>
      </c>
      <c r="E60" s="192">
        <v>27.2</v>
      </c>
      <c r="F60" s="192">
        <v>20</v>
      </c>
    </row>
    <row r="61" spans="1:6" x14ac:dyDescent="0.25">
      <c r="A61" s="192" t="s">
        <v>3084</v>
      </c>
      <c r="B61" s="192" t="s">
        <v>113</v>
      </c>
      <c r="C61" s="192" t="s">
        <v>116</v>
      </c>
      <c r="D61" s="192" t="s">
        <v>137</v>
      </c>
      <c r="E61" s="192">
        <v>130</v>
      </c>
      <c r="F61" s="192">
        <v>100</v>
      </c>
    </row>
    <row r="62" spans="1:6" x14ac:dyDescent="0.25">
      <c r="A62" s="192" t="s">
        <v>3006</v>
      </c>
      <c r="B62" s="192" t="s">
        <v>112</v>
      </c>
      <c r="C62" s="192" t="s">
        <v>116</v>
      </c>
      <c r="D62" s="192" t="s">
        <v>144</v>
      </c>
      <c r="E62" s="192">
        <v>71.41</v>
      </c>
      <c r="F62" s="192">
        <v>40</v>
      </c>
    </row>
    <row r="63" spans="1:6" x14ac:dyDescent="0.25">
      <c r="A63" s="192" t="s">
        <v>3007</v>
      </c>
      <c r="B63" s="192" t="s">
        <v>112</v>
      </c>
      <c r="C63" s="192" t="s">
        <v>116</v>
      </c>
      <c r="D63" s="192" t="s">
        <v>144</v>
      </c>
      <c r="E63" s="192">
        <v>39.86</v>
      </c>
      <c r="F63" s="192">
        <v>15</v>
      </c>
    </row>
    <row r="64" spans="1:6" x14ac:dyDescent="0.25">
      <c r="A64" s="192" t="s">
        <v>3008</v>
      </c>
      <c r="B64" s="192" t="s">
        <v>112</v>
      </c>
      <c r="C64" s="192" t="s">
        <v>116</v>
      </c>
      <c r="D64" s="192" t="s">
        <v>144</v>
      </c>
      <c r="E64" s="192">
        <v>17.329999999999998</v>
      </c>
      <c r="F64" s="192">
        <v>5</v>
      </c>
    </row>
    <row r="65" spans="1:6" x14ac:dyDescent="0.25">
      <c r="A65" s="192" t="s">
        <v>3009</v>
      </c>
      <c r="B65" s="192" t="s">
        <v>112</v>
      </c>
      <c r="C65" s="192" t="s">
        <v>116</v>
      </c>
      <c r="D65" s="192" t="s">
        <v>144</v>
      </c>
      <c r="E65" s="192">
        <v>370.63</v>
      </c>
      <c r="F65" s="192">
        <v>70</v>
      </c>
    </row>
    <row r="66" spans="1:6" x14ac:dyDescent="0.25">
      <c r="A66" s="192" t="s">
        <v>3010</v>
      </c>
      <c r="B66" s="192" t="s">
        <v>112</v>
      </c>
      <c r="C66" s="192" t="s">
        <v>116</v>
      </c>
      <c r="D66" s="192" t="s">
        <v>144</v>
      </c>
      <c r="E66" s="192">
        <v>408.82</v>
      </c>
      <c r="F66" s="192">
        <v>60</v>
      </c>
    </row>
    <row r="67" spans="1:6" x14ac:dyDescent="0.25">
      <c r="A67" s="315" t="s">
        <v>130</v>
      </c>
      <c r="B67" s="315"/>
      <c r="C67" s="315"/>
      <c r="D67" s="316"/>
      <c r="E67" s="124" t="s">
        <v>2913</v>
      </c>
      <c r="F67" s="125">
        <f ca="1">SUM(F13:OFFSET(F67,-1,0))</f>
        <v>1260</v>
      </c>
    </row>
    <row r="68" spans="1:6" x14ac:dyDescent="0.25">
      <c r="A68" s="126" t="s">
        <v>2912</v>
      </c>
      <c r="B68" s="317" t="s">
        <v>2907</v>
      </c>
      <c r="C68" s="317"/>
      <c r="D68" s="127" t="s">
        <v>152</v>
      </c>
      <c r="E68" s="128"/>
      <c r="F68" s="128"/>
    </row>
    <row r="69" spans="1:6" x14ac:dyDescent="0.25">
      <c r="A69" s="313">
        <v>1</v>
      </c>
      <c r="B69" s="313">
        <f ca="1">COUNTA(A13:OFFSET(USSubManBox,-1,0))</f>
        <v>54</v>
      </c>
      <c r="C69" s="313"/>
      <c r="D69" s="314">
        <f ca="1">F67</f>
        <v>1260</v>
      </c>
      <c r="E69" s="129"/>
      <c r="F69" s="130"/>
    </row>
    <row r="70" spans="1:6" x14ac:dyDescent="0.25">
      <c r="A70" s="313"/>
      <c r="B70" s="313"/>
      <c r="C70" s="313"/>
      <c r="D70" s="313"/>
      <c r="E70" s="129"/>
      <c r="F70" s="130"/>
    </row>
    <row r="71" spans="1:6" x14ac:dyDescent="0.25">
      <c r="A71" s="36"/>
      <c r="B71" s="37"/>
      <c r="C71" s="37"/>
      <c r="D71" s="37"/>
      <c r="E71" s="37"/>
      <c r="F71" s="43"/>
    </row>
    <row r="72" spans="1:6" x14ac:dyDescent="0.25">
      <c r="A72" s="36"/>
      <c r="B72" s="37"/>
      <c r="C72" s="37"/>
      <c r="D72" s="37"/>
      <c r="E72" s="37"/>
      <c r="F72" s="43"/>
    </row>
    <row r="73" spans="1:6" x14ac:dyDescent="0.25">
      <c r="A73" s="38"/>
      <c r="B73" s="39"/>
      <c r="C73" s="39"/>
      <c r="D73" s="40"/>
      <c r="E73" s="40"/>
      <c r="F73" s="44"/>
    </row>
    <row r="74" spans="1:6" x14ac:dyDescent="0.25">
      <c r="A74" s="98" t="s">
        <v>134</v>
      </c>
      <c r="B74" s="51"/>
      <c r="C74" s="51"/>
      <c r="D74" s="40"/>
      <c r="E74" s="40"/>
      <c r="F74" s="44"/>
    </row>
    <row r="75" spans="1:6" x14ac:dyDescent="0.25">
      <c r="A75" s="131"/>
      <c r="B75" s="132"/>
      <c r="C75" s="132"/>
      <c r="D75" s="132"/>
      <c r="E75" s="132"/>
      <c r="F75" s="133"/>
    </row>
  </sheetData>
  <mergeCells count="23">
    <mergeCell ref="A69:A70"/>
    <mergeCell ref="B69:C70"/>
    <mergeCell ref="D69:D70"/>
    <mergeCell ref="A67:D67"/>
    <mergeCell ref="B68:C68"/>
    <mergeCell ref="A11:F11"/>
    <mergeCell ref="A5:C5"/>
    <mergeCell ref="D5:F5"/>
    <mergeCell ref="A6:C6"/>
    <mergeCell ref="D6:F6"/>
    <mergeCell ref="A7:C7"/>
    <mergeCell ref="D7:F7"/>
    <mergeCell ref="A8:C8"/>
    <mergeCell ref="D8:F8"/>
    <mergeCell ref="A9:C9"/>
    <mergeCell ref="D9:F9"/>
    <mergeCell ref="A10:F10"/>
    <mergeCell ref="A4:C4"/>
    <mergeCell ref="D4:F4"/>
    <mergeCell ref="A1:F1"/>
    <mergeCell ref="A2:C2"/>
    <mergeCell ref="D2:F2"/>
    <mergeCell ref="A3:C3"/>
  </mergeCells>
  <pageMargins left="0" right="0" top="0" bottom="0" header="0" footer="0"/>
  <pageSetup paperSize="9" scale="7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E2E7-C0FA-4518-835B-30DA4ECCA362}">
  <sheetPr codeName="CAInvoice">
    <pageSetUpPr fitToPage="1"/>
  </sheetPr>
  <dimension ref="A1:H64"/>
  <sheetViews>
    <sheetView workbookViewId="0">
      <selection activeCell="A15" sqref="A15"/>
    </sheetView>
  </sheetViews>
  <sheetFormatPr defaultRowHeight="15" x14ac:dyDescent="0.25"/>
  <cols>
    <col min="1" max="1" width="24" customWidth="1"/>
    <col min="2" max="3" width="9.7109375" customWidth="1"/>
    <col min="4" max="4" width="13.7109375" customWidth="1"/>
    <col min="5" max="5" width="12.42578125" customWidth="1"/>
    <col min="6" max="6" width="11.2851562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47" t="s">
        <v>150</v>
      </c>
      <c r="B1" s="248"/>
      <c r="C1" s="248"/>
      <c r="D1" s="248"/>
      <c r="E1" s="248"/>
      <c r="F1" s="248"/>
      <c r="G1" s="248"/>
      <c r="H1" s="249"/>
    </row>
    <row r="2" spans="1:8" ht="18.75" x14ac:dyDescent="0.3">
      <c r="A2" s="148" t="s">
        <v>2848</v>
      </c>
      <c r="B2" s="62" t="s">
        <v>2863</v>
      </c>
      <c r="C2" s="148"/>
      <c r="D2" s="62" t="s">
        <v>2864</v>
      </c>
      <c r="E2" s="62"/>
      <c r="F2" s="62"/>
      <c r="G2" s="62" t="s">
        <v>2865</v>
      </c>
      <c r="H2" s="72"/>
    </row>
    <row r="3" spans="1:8" x14ac:dyDescent="0.25">
      <c r="A3" s="73" cm="1">
        <f t="array" ref="A3">dateShip[DATE]</f>
        <v>44608</v>
      </c>
      <c r="B3" s="74" t="s">
        <v>121</v>
      </c>
      <c r="C3" s="74"/>
      <c r="D3" s="74" t="str">
        <f>'Sku List'!G28</f>
        <v>FBA15CZN503L</v>
      </c>
      <c r="E3" s="74"/>
      <c r="F3" s="4"/>
      <c r="G3" s="74" t="s">
        <v>67</v>
      </c>
      <c r="H3" s="75"/>
    </row>
    <row r="4" spans="1:8" ht="18.75" x14ac:dyDescent="0.3">
      <c r="A4" s="60" t="s">
        <v>2867</v>
      </c>
      <c r="B4" s="61"/>
      <c r="C4" s="149"/>
      <c r="D4" s="61" t="s">
        <v>2866</v>
      </c>
      <c r="E4" s="61"/>
      <c r="F4" s="61"/>
      <c r="G4" s="61"/>
      <c r="H4" s="149"/>
    </row>
    <row r="5" spans="1:8" ht="14.45" customHeight="1" x14ac:dyDescent="0.25">
      <c r="A5" s="250" t="s">
        <v>2868</v>
      </c>
      <c r="B5" s="251"/>
      <c r="C5" s="282"/>
      <c r="D5" s="252" t="s">
        <v>2868</v>
      </c>
      <c r="E5" s="253"/>
      <c r="F5" s="253"/>
      <c r="G5" s="253"/>
      <c r="H5" s="256"/>
    </row>
    <row r="6" spans="1:8" ht="15" customHeight="1" x14ac:dyDescent="0.25">
      <c r="A6" s="252"/>
      <c r="B6" s="253"/>
      <c r="C6" s="256"/>
      <c r="D6" s="252"/>
      <c r="E6" s="253"/>
      <c r="F6" s="253"/>
      <c r="G6" s="253"/>
      <c r="H6" s="256"/>
    </row>
    <row r="7" spans="1:8" ht="15" customHeight="1" x14ac:dyDescent="0.25">
      <c r="A7" s="252"/>
      <c r="B7" s="253"/>
      <c r="C7" s="256"/>
      <c r="D7" s="252"/>
      <c r="E7" s="253"/>
      <c r="F7" s="253"/>
      <c r="G7" s="253"/>
      <c r="H7" s="256"/>
    </row>
    <row r="8" spans="1:8" x14ac:dyDescent="0.25">
      <c r="A8" s="252"/>
      <c r="B8" s="253"/>
      <c r="C8" s="256"/>
      <c r="D8" s="252"/>
      <c r="E8" s="253"/>
      <c r="F8" s="253"/>
      <c r="G8" s="253"/>
      <c r="H8" s="256"/>
    </row>
    <row r="9" spans="1:8" ht="15" customHeight="1" x14ac:dyDescent="0.25">
      <c r="A9" s="254"/>
      <c r="B9" s="255"/>
      <c r="C9" s="283"/>
      <c r="D9" s="252"/>
      <c r="E9" s="253"/>
      <c r="F9" s="253"/>
      <c r="G9" s="253"/>
      <c r="H9" s="256"/>
    </row>
    <row r="10" spans="1:8" ht="18.75" x14ac:dyDescent="0.3">
      <c r="A10" s="66" t="s">
        <v>2869</v>
      </c>
      <c r="B10" s="66"/>
      <c r="C10" s="76"/>
      <c r="D10" s="82" t="s">
        <v>2921</v>
      </c>
      <c r="E10" s="66"/>
      <c r="F10" s="66"/>
      <c r="G10" s="66" t="s">
        <v>2923</v>
      </c>
      <c r="H10" s="76"/>
    </row>
    <row r="11" spans="1:8" ht="18.75" x14ac:dyDescent="0.3">
      <c r="A11" s="85" t="s">
        <v>142</v>
      </c>
      <c r="B11" s="86"/>
      <c r="C11" s="87"/>
      <c r="D11" s="84" t="s">
        <v>2922</v>
      </c>
      <c r="E11" s="83"/>
      <c r="F11" s="83"/>
      <c r="G11" s="83" t="s">
        <v>2924</v>
      </c>
      <c r="H11" s="115"/>
    </row>
    <row r="12" spans="1:8" ht="18.75" x14ac:dyDescent="0.3">
      <c r="A12" s="63" t="s">
        <v>2871</v>
      </c>
      <c r="B12" s="64"/>
      <c r="C12" s="65"/>
      <c r="D12" s="64" t="s">
        <v>2872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AU 22/02/14-MEL1</v>
      </c>
      <c r="B13" s="88"/>
      <c r="C13" s="88"/>
      <c r="D13" s="257" t="str">
        <f ca="1">'Sku List'!H16</f>
        <v>TRANSATLANTIC STERLING LIMITED
c/o Amazon Fulfillment Center (MEL1), 
29 National Drive 3175
Dandenong South
VIC
Australia</v>
      </c>
      <c r="E13" s="257"/>
      <c r="F13" s="257"/>
      <c r="G13" s="257"/>
      <c r="H13" s="258"/>
    </row>
    <row r="14" spans="1:8" ht="18.75" x14ac:dyDescent="0.3">
      <c r="A14" s="60" t="s">
        <v>2873</v>
      </c>
      <c r="B14" s="90"/>
      <c r="C14" s="91"/>
      <c r="D14" s="257"/>
      <c r="E14" s="257"/>
      <c r="F14" s="257"/>
      <c r="G14" s="257"/>
      <c r="H14" s="258"/>
    </row>
    <row r="15" spans="1:8" ht="18.75" x14ac:dyDescent="0.25">
      <c r="A15" s="92" t="e">
        <f>CONCATENATE(Map!A12, " ", Map!A13, " ",Map!A14, " ",Map!A15)</f>
        <v>#REF!</v>
      </c>
      <c r="B15" s="83"/>
      <c r="C15" s="115"/>
      <c r="D15" s="257"/>
      <c r="E15" s="257"/>
      <c r="F15" s="257"/>
      <c r="G15" s="257"/>
      <c r="H15" s="258"/>
    </row>
    <row r="16" spans="1:8" ht="18.75" x14ac:dyDescent="0.3">
      <c r="A16" s="60" t="s">
        <v>125</v>
      </c>
      <c r="B16" s="90"/>
      <c r="C16" s="91"/>
      <c r="D16" s="257"/>
      <c r="E16" s="257"/>
      <c r="F16" s="257"/>
      <c r="G16" s="257"/>
      <c r="H16" s="258"/>
    </row>
    <row r="17" spans="1:8" x14ac:dyDescent="0.25">
      <c r="A17" s="93" t="str">
        <f>IF('Sku List'!G34 = 0, "", 'Sku List'!G34)</f>
        <v/>
      </c>
      <c r="B17" s="83"/>
      <c r="C17" s="115"/>
      <c r="D17" s="257"/>
      <c r="E17" s="257"/>
      <c r="F17" s="257"/>
      <c r="G17" s="257"/>
      <c r="H17" s="258"/>
    </row>
    <row r="18" spans="1:8" ht="18.75" x14ac:dyDescent="0.3">
      <c r="A18" s="60" t="s">
        <v>126</v>
      </c>
      <c r="B18" s="90"/>
      <c r="C18" s="91"/>
      <c r="D18" s="257"/>
      <c r="E18" s="257"/>
      <c r="F18" s="257"/>
      <c r="G18" s="257"/>
      <c r="H18" s="258"/>
    </row>
    <row r="19" spans="1:8" ht="18.75" x14ac:dyDescent="0.3">
      <c r="A19" s="89" t="str">
        <f>'Sku List'!G25</f>
        <v>AU 22/02/14-MEL1</v>
      </c>
      <c r="B19" s="81"/>
      <c r="C19" s="78"/>
      <c r="D19" s="257"/>
      <c r="E19" s="257"/>
      <c r="F19" s="257"/>
      <c r="G19" s="257"/>
      <c r="H19" s="258"/>
    </row>
    <row r="20" spans="1:8" ht="42.6" customHeight="1" x14ac:dyDescent="0.25">
      <c r="A20" s="147" t="s">
        <v>2874</v>
      </c>
      <c r="B20" s="147" t="s">
        <v>128</v>
      </c>
      <c r="C20" s="147" t="s">
        <v>2875</v>
      </c>
      <c r="D20" s="34" t="s">
        <v>2925</v>
      </c>
      <c r="E20" s="34" t="s">
        <v>2909</v>
      </c>
      <c r="F20" s="34" t="s">
        <v>129</v>
      </c>
      <c r="G20" s="34" t="s">
        <v>2926</v>
      </c>
      <c r="H20" s="34" t="s">
        <v>2927</v>
      </c>
    </row>
    <row r="21" spans="1:8" ht="27" customHeight="1" x14ac:dyDescent="0.25">
      <c r="A21" s="175" t="s">
        <v>3045</v>
      </c>
      <c r="B21" s="175" t="s">
        <v>112</v>
      </c>
      <c r="C21" s="175" t="s">
        <v>116</v>
      </c>
      <c r="D21" s="175" t="s">
        <v>137</v>
      </c>
      <c r="E21" s="176">
        <v>150</v>
      </c>
      <c r="F21" s="175">
        <v>100</v>
      </c>
      <c r="G21" s="176">
        <v>3.6719817927539511</v>
      </c>
      <c r="H21" s="154">
        <f>PRODUCT(G21,F21)</f>
        <v>367.19817927539509</v>
      </c>
    </row>
    <row r="22" spans="1:8" ht="27" customHeight="1" x14ac:dyDescent="0.25">
      <c r="A22" s="175" t="s">
        <v>3057</v>
      </c>
      <c r="B22" s="175" t="s">
        <v>112</v>
      </c>
      <c r="C22" s="175" t="s">
        <v>116</v>
      </c>
      <c r="D22" s="175" t="s">
        <v>137</v>
      </c>
      <c r="E22" s="176">
        <v>178.57142857142901</v>
      </c>
      <c r="F22" s="175">
        <v>100</v>
      </c>
      <c r="G22" s="176">
        <v>4.255083938282068</v>
      </c>
      <c r="H22" s="154">
        <f t="shared" ref="H22:H50" si="0">PRODUCT(G22,F22)</f>
        <v>425.50839382820681</v>
      </c>
    </row>
    <row r="23" spans="1:8" ht="27" customHeight="1" x14ac:dyDescent="0.25">
      <c r="A23" s="175" t="s">
        <v>2884</v>
      </c>
      <c r="B23" s="175" t="s">
        <v>112</v>
      </c>
      <c r="C23" s="175" t="s">
        <v>116</v>
      </c>
      <c r="D23" s="175" t="s">
        <v>137</v>
      </c>
      <c r="E23" s="176">
        <v>200</v>
      </c>
      <c r="F23" s="175">
        <v>100</v>
      </c>
      <c r="G23" s="176">
        <v>4.6923666787744152</v>
      </c>
      <c r="H23" s="154">
        <f t="shared" si="0"/>
        <v>469.2366678774415</v>
      </c>
    </row>
    <row r="24" spans="1:8" ht="27" customHeight="1" x14ac:dyDescent="0.25">
      <c r="A24" s="175" t="s">
        <v>3046</v>
      </c>
      <c r="B24" s="175" t="s">
        <v>112</v>
      </c>
      <c r="C24" s="175" t="s">
        <v>116</v>
      </c>
      <c r="D24" s="175" t="s">
        <v>137</v>
      </c>
      <c r="E24" s="176">
        <v>271.97183098591501</v>
      </c>
      <c r="F24" s="175">
        <v>100</v>
      </c>
      <c r="G24" s="176">
        <v>6.1609137314150448</v>
      </c>
      <c r="H24" s="154">
        <f t="shared" si="0"/>
        <v>616.0913731415045</v>
      </c>
    </row>
    <row r="25" spans="1:8" ht="27" customHeight="1" x14ac:dyDescent="0.25">
      <c r="A25" s="175" t="s">
        <v>3058</v>
      </c>
      <c r="B25" s="175" t="s">
        <v>112</v>
      </c>
      <c r="C25" s="175" t="s">
        <v>116</v>
      </c>
      <c r="D25" s="175" t="s">
        <v>137</v>
      </c>
      <c r="E25" s="176">
        <v>162</v>
      </c>
      <c r="F25" s="175">
        <v>100</v>
      </c>
      <c r="G25" s="176">
        <v>4.6681511819092689</v>
      </c>
      <c r="H25" s="154">
        <f t="shared" si="0"/>
        <v>466.81511819092691</v>
      </c>
    </row>
    <row r="26" spans="1:8" ht="27" customHeight="1" x14ac:dyDescent="0.25">
      <c r="A26" s="175" t="s">
        <v>3059</v>
      </c>
      <c r="B26" s="175" t="s">
        <v>112</v>
      </c>
      <c r="C26" s="175" t="s">
        <v>116</v>
      </c>
      <c r="D26" s="175" t="s">
        <v>137</v>
      </c>
      <c r="E26" s="176">
        <v>509.01960784313695</v>
      </c>
      <c r="F26" s="175">
        <v>100</v>
      </c>
      <c r="G26" s="176">
        <v>9.7390166051628135</v>
      </c>
      <c r="H26" s="154">
        <f t="shared" si="0"/>
        <v>973.90166051628137</v>
      </c>
    </row>
    <row r="27" spans="1:8" ht="27" customHeight="1" x14ac:dyDescent="0.25">
      <c r="A27" s="175" t="s">
        <v>3060</v>
      </c>
      <c r="B27" s="175" t="s">
        <v>112</v>
      </c>
      <c r="C27" s="175" t="s">
        <v>116</v>
      </c>
      <c r="D27" s="175" t="s">
        <v>137</v>
      </c>
      <c r="E27" s="176">
        <v>560.98039215686299</v>
      </c>
      <c r="F27" s="175">
        <v>100</v>
      </c>
      <c r="G27" s="176">
        <v>10.670786810626041</v>
      </c>
      <c r="H27" s="154">
        <f t="shared" si="0"/>
        <v>1067.0786810626041</v>
      </c>
    </row>
    <row r="28" spans="1:8" ht="27" customHeight="1" x14ac:dyDescent="0.25">
      <c r="A28" s="175" t="s">
        <v>3061</v>
      </c>
      <c r="B28" s="175" t="s">
        <v>112</v>
      </c>
      <c r="C28" s="175" t="s">
        <v>116</v>
      </c>
      <c r="D28" s="175" t="s">
        <v>137</v>
      </c>
      <c r="E28" s="176">
        <v>790.39215686274508</v>
      </c>
      <c r="F28" s="175">
        <v>100</v>
      </c>
      <c r="G28" s="176">
        <v>14.784613683861423</v>
      </c>
      <c r="H28" s="154">
        <f t="shared" si="0"/>
        <v>1478.4613683861423</v>
      </c>
    </row>
    <row r="29" spans="1:8" ht="27" customHeight="1" x14ac:dyDescent="0.25">
      <c r="A29" s="175" t="s">
        <v>2958</v>
      </c>
      <c r="B29" s="175" t="s">
        <v>112</v>
      </c>
      <c r="C29" s="175" t="s">
        <v>116</v>
      </c>
      <c r="D29" s="175" t="s">
        <v>137</v>
      </c>
      <c r="E29" s="176">
        <v>186.07843137254901</v>
      </c>
      <c r="F29" s="175">
        <v>100</v>
      </c>
      <c r="G29" s="176">
        <v>4.5233846245632874</v>
      </c>
      <c r="H29" s="154">
        <f t="shared" si="0"/>
        <v>452.33846245632873</v>
      </c>
    </row>
    <row r="30" spans="1:8" ht="27" customHeight="1" x14ac:dyDescent="0.25">
      <c r="A30" s="175" t="s">
        <v>3062</v>
      </c>
      <c r="B30" s="175" t="s">
        <v>112</v>
      </c>
      <c r="C30" s="175" t="s">
        <v>116</v>
      </c>
      <c r="D30" s="175" t="s">
        <v>137</v>
      </c>
      <c r="E30" s="176">
        <v>204.42307692307699</v>
      </c>
      <c r="F30" s="175">
        <v>100</v>
      </c>
      <c r="G30" s="176">
        <v>4.9090778282559748</v>
      </c>
      <c r="H30" s="154">
        <f t="shared" si="0"/>
        <v>490.90778282559751</v>
      </c>
    </row>
    <row r="31" spans="1:8" ht="27" customHeight="1" x14ac:dyDescent="0.25">
      <c r="A31" s="175" t="s">
        <v>2959</v>
      </c>
      <c r="B31" s="175" t="s">
        <v>112</v>
      </c>
      <c r="C31" s="175" t="s">
        <v>116</v>
      </c>
      <c r="D31" s="175" t="s">
        <v>137</v>
      </c>
      <c r="E31" s="176">
        <v>242.11538461538501</v>
      </c>
      <c r="F31" s="175">
        <v>100</v>
      </c>
      <c r="G31" s="176">
        <v>5.7015211894371296</v>
      </c>
      <c r="H31" s="154">
        <f t="shared" si="0"/>
        <v>570.15211894371294</v>
      </c>
    </row>
    <row r="32" spans="1:8" ht="27" customHeight="1" x14ac:dyDescent="0.25">
      <c r="A32" s="175" t="s">
        <v>3063</v>
      </c>
      <c r="B32" s="175" t="s">
        <v>112</v>
      </c>
      <c r="C32" s="175" t="s">
        <v>116</v>
      </c>
      <c r="D32" s="175" t="s">
        <v>137</v>
      </c>
      <c r="E32" s="176">
        <v>173.137254901961</v>
      </c>
      <c r="F32" s="175">
        <v>100</v>
      </c>
      <c r="G32" s="176">
        <v>4.3315908704067327</v>
      </c>
      <c r="H32" s="154">
        <f t="shared" si="0"/>
        <v>433.15908704067328</v>
      </c>
    </row>
    <row r="33" spans="1:8" ht="27" customHeight="1" x14ac:dyDescent="0.25">
      <c r="A33" s="175" t="s">
        <v>3064</v>
      </c>
      <c r="B33" s="175" t="s">
        <v>112</v>
      </c>
      <c r="C33" s="175" t="s">
        <v>116</v>
      </c>
      <c r="D33" s="175" t="s">
        <v>137</v>
      </c>
      <c r="E33" s="176">
        <v>210.58823529411802</v>
      </c>
      <c r="F33" s="175">
        <v>100</v>
      </c>
      <c r="G33" s="176">
        <v>5.1363174546354244</v>
      </c>
      <c r="H33" s="154">
        <f t="shared" si="0"/>
        <v>513.63174546354242</v>
      </c>
    </row>
    <row r="34" spans="1:8" ht="27" customHeight="1" x14ac:dyDescent="0.25">
      <c r="A34" s="175" t="s">
        <v>2960</v>
      </c>
      <c r="B34" s="175" t="s">
        <v>112</v>
      </c>
      <c r="C34" s="175" t="s">
        <v>116</v>
      </c>
      <c r="D34" s="175" t="s">
        <v>137</v>
      </c>
      <c r="E34" s="176">
        <v>231.08910891089099</v>
      </c>
      <c r="F34" s="175">
        <v>100</v>
      </c>
      <c r="G34" s="176">
        <v>5.5767587381971389</v>
      </c>
      <c r="H34" s="154">
        <f t="shared" si="0"/>
        <v>557.67587381971384</v>
      </c>
    </row>
    <row r="35" spans="1:8" ht="27" customHeight="1" x14ac:dyDescent="0.25">
      <c r="A35" s="175" t="s">
        <v>3065</v>
      </c>
      <c r="B35" s="175" t="s">
        <v>112</v>
      </c>
      <c r="C35" s="175" t="s">
        <v>116</v>
      </c>
      <c r="D35" s="175" t="s">
        <v>137</v>
      </c>
      <c r="E35" s="176">
        <v>328</v>
      </c>
      <c r="F35" s="175">
        <v>100</v>
      </c>
      <c r="G35" s="176">
        <v>7.6591159939847291</v>
      </c>
      <c r="H35" s="154">
        <f t="shared" si="0"/>
        <v>765.91159939847296</v>
      </c>
    </row>
    <row r="36" spans="1:8" ht="27" customHeight="1" x14ac:dyDescent="0.25">
      <c r="A36" s="175" t="s">
        <v>2961</v>
      </c>
      <c r="B36" s="175" t="s">
        <v>112</v>
      </c>
      <c r="C36" s="175" t="s">
        <v>116</v>
      </c>
      <c r="D36" s="175" t="s">
        <v>137</v>
      </c>
      <c r="E36" s="176">
        <v>162.745098039216</v>
      </c>
      <c r="F36" s="175">
        <v>100</v>
      </c>
      <c r="G36" s="176">
        <v>4.1585729000514133</v>
      </c>
      <c r="H36" s="154">
        <f t="shared" si="0"/>
        <v>415.85729000514135</v>
      </c>
    </row>
    <row r="37" spans="1:8" ht="27" customHeight="1" x14ac:dyDescent="0.25">
      <c r="A37" s="175" t="s">
        <v>2962</v>
      </c>
      <c r="B37" s="175" t="s">
        <v>112</v>
      </c>
      <c r="C37" s="175" t="s">
        <v>116</v>
      </c>
      <c r="D37" s="175" t="s">
        <v>137</v>
      </c>
      <c r="E37" s="176">
        <v>194.70588235294099</v>
      </c>
      <c r="F37" s="175">
        <v>100</v>
      </c>
      <c r="G37" s="176">
        <v>4.855207121461774</v>
      </c>
      <c r="H37" s="154">
        <f t="shared" si="0"/>
        <v>485.5207121461774</v>
      </c>
    </row>
    <row r="38" spans="1:8" ht="27" customHeight="1" x14ac:dyDescent="0.25">
      <c r="A38" s="175" t="s">
        <v>2963</v>
      </c>
      <c r="B38" s="175" t="s">
        <v>112</v>
      </c>
      <c r="C38" s="175" t="s">
        <v>116</v>
      </c>
      <c r="D38" s="175" t="s">
        <v>137</v>
      </c>
      <c r="E38" s="176">
        <v>216</v>
      </c>
      <c r="F38" s="175">
        <v>100</v>
      </c>
      <c r="G38" s="176">
        <v>5.3193374780437388</v>
      </c>
      <c r="H38" s="154">
        <f t="shared" si="0"/>
        <v>531.93374780437387</v>
      </c>
    </row>
    <row r="39" spans="1:8" ht="27" customHeight="1" x14ac:dyDescent="0.25">
      <c r="A39" s="175" t="s">
        <v>3066</v>
      </c>
      <c r="B39" s="175" t="s">
        <v>112</v>
      </c>
      <c r="C39" s="175" t="s">
        <v>116</v>
      </c>
      <c r="D39" s="175" t="s">
        <v>137</v>
      </c>
      <c r="E39" s="176">
        <v>303.33333333333303</v>
      </c>
      <c r="F39" s="175">
        <v>100</v>
      </c>
      <c r="G39" s="176">
        <v>7.2228861011821719</v>
      </c>
      <c r="H39" s="154">
        <f t="shared" si="0"/>
        <v>722.28861011821721</v>
      </c>
    </row>
    <row r="40" spans="1:8" ht="27" customHeight="1" x14ac:dyDescent="0.25">
      <c r="A40" s="175" t="s">
        <v>3067</v>
      </c>
      <c r="B40" s="175" t="s">
        <v>112</v>
      </c>
      <c r="C40" s="175" t="s">
        <v>116</v>
      </c>
      <c r="D40" s="175" t="s">
        <v>137</v>
      </c>
      <c r="E40" s="176">
        <v>455</v>
      </c>
      <c r="F40" s="175">
        <v>100</v>
      </c>
      <c r="G40" s="176">
        <v>10.739748334307217</v>
      </c>
      <c r="H40" s="154">
        <f t="shared" si="0"/>
        <v>1073.9748334307217</v>
      </c>
    </row>
    <row r="41" spans="1:8" ht="27" customHeight="1" x14ac:dyDescent="0.25">
      <c r="A41" s="175" t="s">
        <v>3068</v>
      </c>
      <c r="B41" s="175" t="s">
        <v>112</v>
      </c>
      <c r="C41" s="175" t="s">
        <v>116</v>
      </c>
      <c r="D41" s="175" t="s">
        <v>137</v>
      </c>
      <c r="E41" s="176">
        <v>180</v>
      </c>
      <c r="F41" s="175">
        <v>100</v>
      </c>
      <c r="G41" s="176">
        <v>4.3398381773100789</v>
      </c>
      <c r="H41" s="154">
        <f t="shared" si="0"/>
        <v>433.98381773100789</v>
      </c>
    </row>
    <row r="42" spans="1:8" ht="27" customHeight="1" x14ac:dyDescent="0.25">
      <c r="A42" s="175" t="s">
        <v>2964</v>
      </c>
      <c r="B42" s="175" t="s">
        <v>112</v>
      </c>
      <c r="C42" s="175" t="s">
        <v>116</v>
      </c>
      <c r="D42" s="175" t="s">
        <v>137</v>
      </c>
      <c r="E42" s="176">
        <v>223</v>
      </c>
      <c r="F42" s="175">
        <v>100</v>
      </c>
      <c r="G42" s="176">
        <v>5.2305473228715362</v>
      </c>
      <c r="H42" s="154">
        <f t="shared" si="0"/>
        <v>523.05473228715357</v>
      </c>
    </row>
    <row r="43" spans="1:8" ht="27" customHeight="1" x14ac:dyDescent="0.25">
      <c r="A43" s="175" t="s">
        <v>2965</v>
      </c>
      <c r="B43" s="175" t="s">
        <v>112</v>
      </c>
      <c r="C43" s="175" t="s">
        <v>116</v>
      </c>
      <c r="D43" s="175" t="s">
        <v>137</v>
      </c>
      <c r="E43" s="176">
        <v>239.38775510204101</v>
      </c>
      <c r="F43" s="175">
        <v>100</v>
      </c>
      <c r="G43" s="176">
        <v>5.570090702828475</v>
      </c>
      <c r="H43" s="154">
        <f t="shared" si="0"/>
        <v>557.00907028284746</v>
      </c>
    </row>
    <row r="44" spans="1:8" ht="27" customHeight="1" x14ac:dyDescent="0.25">
      <c r="A44" s="175" t="s">
        <v>3069</v>
      </c>
      <c r="B44" s="175" t="s">
        <v>112</v>
      </c>
      <c r="C44" s="175" t="s">
        <v>116</v>
      </c>
      <c r="D44" s="175" t="s">
        <v>137</v>
      </c>
      <c r="E44" s="176">
        <v>285.84158415841603</v>
      </c>
      <c r="F44" s="175">
        <v>100</v>
      </c>
      <c r="G44" s="176">
        <v>6.5323934912955819</v>
      </c>
      <c r="H44" s="154">
        <f t="shared" si="0"/>
        <v>653.23934912955815</v>
      </c>
    </row>
    <row r="45" spans="1:8" ht="27" customHeight="1" x14ac:dyDescent="0.25">
      <c r="A45" s="175" t="s">
        <v>3070</v>
      </c>
      <c r="B45" s="175" t="s">
        <v>113</v>
      </c>
      <c r="C45" s="175" t="s">
        <v>116</v>
      </c>
      <c r="D45" s="175" t="s">
        <v>137</v>
      </c>
      <c r="E45" s="176">
        <v>1026</v>
      </c>
      <c r="F45" s="175">
        <v>100</v>
      </c>
      <c r="G45" s="176">
        <v>23.151243325384332</v>
      </c>
      <c r="H45" s="154">
        <f t="shared" si="0"/>
        <v>2315.124332538433</v>
      </c>
    </row>
    <row r="46" spans="1:8" ht="27" customHeight="1" x14ac:dyDescent="0.25">
      <c r="A46" s="175" t="s">
        <v>3071</v>
      </c>
      <c r="B46" s="175" t="s">
        <v>113</v>
      </c>
      <c r="C46" s="175" t="s">
        <v>116</v>
      </c>
      <c r="D46" s="175" t="s">
        <v>137</v>
      </c>
      <c r="E46" s="176">
        <v>1106</v>
      </c>
      <c r="F46" s="175">
        <v>100</v>
      </c>
      <c r="G46" s="176">
        <v>24.845450732869729</v>
      </c>
      <c r="H46" s="154">
        <f t="shared" si="0"/>
        <v>2484.5450732869731</v>
      </c>
    </row>
    <row r="47" spans="1:8" ht="27" customHeight="1" x14ac:dyDescent="0.25">
      <c r="A47" s="175" t="s">
        <v>2890</v>
      </c>
      <c r="B47" s="175" t="s">
        <v>113</v>
      </c>
      <c r="C47" s="175" t="s">
        <v>116</v>
      </c>
      <c r="D47" s="175" t="s">
        <v>137</v>
      </c>
      <c r="E47" s="176">
        <v>198.367346938776</v>
      </c>
      <c r="F47" s="175">
        <v>100</v>
      </c>
      <c r="G47" s="176">
        <v>4.8736319560330807</v>
      </c>
      <c r="H47" s="154">
        <f t="shared" si="0"/>
        <v>487.3631956033081</v>
      </c>
    </row>
    <row r="48" spans="1:8" ht="27" customHeight="1" x14ac:dyDescent="0.25">
      <c r="A48" s="175" t="s">
        <v>3072</v>
      </c>
      <c r="B48" s="175" t="s">
        <v>113</v>
      </c>
      <c r="C48" s="175" t="s">
        <v>116</v>
      </c>
      <c r="D48" s="175" t="s">
        <v>137</v>
      </c>
      <c r="E48" s="176">
        <v>216.6</v>
      </c>
      <c r="F48" s="175">
        <v>100</v>
      </c>
      <c r="G48" s="176">
        <v>5.2654667712495371</v>
      </c>
      <c r="H48" s="154">
        <f t="shared" si="0"/>
        <v>526.5466771249537</v>
      </c>
    </row>
    <row r="49" spans="1:8" ht="27" customHeight="1" x14ac:dyDescent="0.25">
      <c r="A49" s="175" t="s">
        <v>3073</v>
      </c>
      <c r="B49" s="175" t="s">
        <v>113</v>
      </c>
      <c r="C49" s="175" t="s">
        <v>116</v>
      </c>
      <c r="D49" s="175" t="s">
        <v>137</v>
      </c>
      <c r="E49" s="176">
        <v>287.25490196078403</v>
      </c>
      <c r="F49" s="175">
        <v>100</v>
      </c>
      <c r="G49" s="176">
        <v>6.7836731399252121</v>
      </c>
      <c r="H49" s="154">
        <f t="shared" si="0"/>
        <v>678.36731399252119</v>
      </c>
    </row>
    <row r="50" spans="1:8" ht="27" customHeight="1" x14ac:dyDescent="0.25">
      <c r="A50" s="175" t="s">
        <v>2966</v>
      </c>
      <c r="B50" s="175" t="s">
        <v>113</v>
      </c>
      <c r="C50" s="175" t="s">
        <v>116</v>
      </c>
      <c r="D50" s="175" t="s">
        <v>137</v>
      </c>
      <c r="E50" s="176">
        <v>242</v>
      </c>
      <c r="F50" s="175">
        <v>100</v>
      </c>
      <c r="G50" s="176">
        <v>6.896152368117666</v>
      </c>
      <c r="H50" s="154">
        <f t="shared" si="0"/>
        <v>689.61523681176664</v>
      </c>
    </row>
    <row r="51" spans="1:8" ht="30" customHeight="1" x14ac:dyDescent="0.25">
      <c r="A51" s="177" t="s">
        <v>2877</v>
      </c>
      <c r="B51" s="177"/>
      <c r="C51" s="177"/>
      <c r="D51" s="177"/>
      <c r="E51" s="178">
        <f ca="1">SUM(E21:OFFSET(E51,-1,0))</f>
        <v>9734.6028103235785</v>
      </c>
      <c r="F51" s="179">
        <f ca="1">SUM(F21:OFFSET(F51,-1,0))</f>
        <v>3000</v>
      </c>
      <c r="G51" s="180"/>
      <c r="H51" s="154">
        <f ca="1">SUM(H21:OFFSET(H51,-1,0))</f>
        <v>22226.492104519697</v>
      </c>
    </row>
    <row r="52" spans="1:8" ht="21" x14ac:dyDescent="0.3">
      <c r="A52" s="94" t="s">
        <v>147</v>
      </c>
      <c r="B52" s="95"/>
      <c r="C52" s="79"/>
      <c r="D52" s="79"/>
      <c r="E52" s="80"/>
      <c r="F52" s="69" t="s">
        <v>131</v>
      </c>
      <c r="G52" s="157"/>
      <c r="H52" s="155">
        <v>100</v>
      </c>
    </row>
    <row r="53" spans="1:8" ht="15" customHeight="1" x14ac:dyDescent="0.3">
      <c r="A53" s="259" cm="1">
        <f t="array" ref="A53">boxesNumber[]</f>
        <v>1</v>
      </c>
      <c r="B53" s="77"/>
      <c r="C53" s="4"/>
      <c r="D53" s="4"/>
      <c r="E53" s="75"/>
      <c r="F53" s="69" t="s">
        <v>132</v>
      </c>
      <c r="G53" s="157"/>
      <c r="H53" s="155">
        <f ca="1">OFFSET(H52,-1,0)*0.005</f>
        <v>111.13246052259849</v>
      </c>
    </row>
    <row r="54" spans="1:8" ht="15.75" customHeight="1" x14ac:dyDescent="0.3">
      <c r="A54" s="259"/>
      <c r="B54" s="96"/>
      <c r="C54" s="81"/>
      <c r="D54" s="81"/>
      <c r="E54" s="78"/>
      <c r="F54" s="69" t="s">
        <v>133</v>
      </c>
      <c r="G54" s="157"/>
      <c r="H54" s="158">
        <v>0</v>
      </c>
    </row>
    <row r="55" spans="1:8" ht="15" customHeight="1" x14ac:dyDescent="0.25">
      <c r="A55" s="318" t="s">
        <v>2929</v>
      </c>
      <c r="B55" s="274"/>
      <c r="C55" s="274"/>
      <c r="D55" s="274"/>
      <c r="E55" s="275"/>
      <c r="F55" s="241" t="s">
        <v>118</v>
      </c>
      <c r="G55" s="284">
        <f ca="1">SUM(H51:H54)</f>
        <v>22437.624565042297</v>
      </c>
      <c r="H55" s="285"/>
    </row>
    <row r="56" spans="1:8" ht="15" customHeight="1" x14ac:dyDescent="0.25">
      <c r="A56" s="276"/>
      <c r="B56" s="277"/>
      <c r="C56" s="277"/>
      <c r="D56" s="277"/>
      <c r="E56" s="278"/>
      <c r="F56" s="243"/>
      <c r="G56" s="286"/>
      <c r="H56" s="287"/>
    </row>
    <row r="57" spans="1:8" ht="15" customHeight="1" x14ac:dyDescent="0.25">
      <c r="A57" s="276"/>
      <c r="B57" s="277"/>
      <c r="C57" s="277"/>
      <c r="D57" s="277"/>
      <c r="E57" s="278"/>
      <c r="F57" s="243"/>
      <c r="G57" s="286"/>
      <c r="H57" s="287"/>
    </row>
    <row r="58" spans="1:8" ht="30.75" customHeight="1" x14ac:dyDescent="0.25">
      <c r="A58" s="279"/>
      <c r="B58" s="280"/>
      <c r="C58" s="280"/>
      <c r="D58" s="280"/>
      <c r="E58" s="281"/>
      <c r="F58" s="245"/>
      <c r="G58" s="288"/>
      <c r="H58" s="289"/>
    </row>
    <row r="59" spans="1:8" ht="15" customHeight="1" x14ac:dyDescent="0.25">
      <c r="A59" s="36"/>
      <c r="B59" s="37"/>
      <c r="C59" s="37"/>
      <c r="D59" s="37"/>
      <c r="E59" s="37"/>
      <c r="F59" s="37"/>
      <c r="G59" s="37"/>
      <c r="H59" s="75"/>
    </row>
    <row r="60" spans="1:8" x14ac:dyDescent="0.25">
      <c r="A60" s="36"/>
      <c r="B60" s="37"/>
      <c r="C60" s="37"/>
      <c r="D60" s="37"/>
      <c r="E60" s="37"/>
      <c r="F60" s="37"/>
      <c r="G60" s="37"/>
      <c r="H60" s="75"/>
    </row>
    <row r="61" spans="1:8" x14ac:dyDescent="0.25">
      <c r="A61" s="38"/>
      <c r="B61" s="39"/>
      <c r="C61" s="39"/>
      <c r="D61" s="39"/>
      <c r="E61" s="40"/>
      <c r="F61" s="40"/>
      <c r="G61" s="40"/>
      <c r="H61" s="75"/>
    </row>
    <row r="62" spans="1:8" x14ac:dyDescent="0.25">
      <c r="A62" s="71" t="s">
        <v>134</v>
      </c>
      <c r="B62" s="51"/>
      <c r="C62" s="51"/>
      <c r="D62" s="52"/>
      <c r="E62" s="50"/>
      <c r="F62" s="50"/>
      <c r="G62" s="50"/>
      <c r="H62" s="75"/>
    </row>
    <row r="63" spans="1:8" x14ac:dyDescent="0.25">
      <c r="A63" s="41"/>
      <c r="B63" s="35"/>
      <c r="C63" s="35"/>
      <c r="D63" s="30"/>
      <c r="E63" s="30"/>
      <c r="F63" s="30"/>
      <c r="G63" s="42"/>
      <c r="H63" s="75"/>
    </row>
    <row r="64" spans="1:8" x14ac:dyDescent="0.25">
      <c r="A64" s="46"/>
      <c r="B64" s="47"/>
      <c r="C64" s="47"/>
      <c r="D64" s="47"/>
      <c r="E64" s="47"/>
      <c r="F64" s="47"/>
      <c r="G64" s="48"/>
      <c r="H64" s="78"/>
    </row>
  </sheetData>
  <mergeCells count="8">
    <mergeCell ref="A55:E58"/>
    <mergeCell ref="F55:F58"/>
    <mergeCell ref="G55:H58"/>
    <mergeCell ref="A1:H1"/>
    <mergeCell ref="A5:C9"/>
    <mergeCell ref="D5:H9"/>
    <mergeCell ref="D13:H19"/>
    <mergeCell ref="A53:A54"/>
  </mergeCells>
  <pageMargins left="0" right="0" top="0" bottom="0" header="0" footer="0"/>
  <pageSetup paperSize="9" scale="86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18E5-DA0A-4129-BA3B-D48281142479}">
  <sheetPr codeName="CATotal">
    <pageSetUpPr fitToPage="1"/>
  </sheetPr>
  <dimension ref="A1:H40"/>
  <sheetViews>
    <sheetView workbookViewId="0">
      <selection activeCell="A15" sqref="A15"/>
    </sheetView>
  </sheetViews>
  <sheetFormatPr defaultRowHeight="15" x14ac:dyDescent="0.25"/>
  <cols>
    <col min="1" max="1" width="18.28515625" customWidth="1"/>
    <col min="2" max="2" width="15.5703125" customWidth="1"/>
    <col min="3" max="3" width="14.570312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47" t="s">
        <v>150</v>
      </c>
      <c r="B1" s="248"/>
      <c r="C1" s="248"/>
      <c r="D1" s="248"/>
      <c r="E1" s="248"/>
      <c r="F1" s="249"/>
    </row>
    <row r="2" spans="1:6" ht="18.75" x14ac:dyDescent="0.3">
      <c r="A2" s="148" t="s">
        <v>2848</v>
      </c>
      <c r="B2" s="62" t="s">
        <v>2863</v>
      </c>
      <c r="C2" s="263" t="s">
        <v>2906</v>
      </c>
      <c r="D2" s="264"/>
      <c r="E2" s="62" t="s">
        <v>2865</v>
      </c>
      <c r="F2" s="107"/>
    </row>
    <row r="3" spans="1:6" x14ac:dyDescent="0.25">
      <c r="A3" s="73" cm="1">
        <f t="array" ref="A3">dateShip[DATE]</f>
        <v>44608</v>
      </c>
      <c r="B3" s="74" t="s">
        <v>121</v>
      </c>
      <c r="C3" s="74" t="str">
        <f>'Sku List'!G28</f>
        <v>FBA15CZN503L</v>
      </c>
      <c r="D3" s="74"/>
      <c r="E3" s="74" t="s">
        <v>67</v>
      </c>
      <c r="F3" s="75"/>
    </row>
    <row r="4" spans="1:6" ht="18.75" x14ac:dyDescent="0.3">
      <c r="A4" s="60" t="s">
        <v>2867</v>
      </c>
      <c r="B4" s="61"/>
      <c r="C4" s="61" t="s">
        <v>2866</v>
      </c>
      <c r="D4" s="61"/>
      <c r="E4" s="61"/>
      <c r="F4" s="149"/>
    </row>
    <row r="5" spans="1:6" x14ac:dyDescent="0.25">
      <c r="A5" s="250" t="s">
        <v>2868</v>
      </c>
      <c r="B5" s="251"/>
      <c r="C5" s="252" t="s">
        <v>2868</v>
      </c>
      <c r="D5" s="253"/>
      <c r="E5" s="253"/>
      <c r="F5" s="256"/>
    </row>
    <row r="6" spans="1:6" x14ac:dyDescent="0.25">
      <c r="A6" s="252"/>
      <c r="B6" s="253"/>
      <c r="C6" s="252"/>
      <c r="D6" s="253"/>
      <c r="E6" s="253"/>
      <c r="F6" s="256"/>
    </row>
    <row r="7" spans="1:6" x14ac:dyDescent="0.25">
      <c r="A7" s="252"/>
      <c r="B7" s="253"/>
      <c r="C7" s="252"/>
      <c r="D7" s="253"/>
      <c r="E7" s="253"/>
      <c r="F7" s="256"/>
    </row>
    <row r="8" spans="1:6" x14ac:dyDescent="0.25">
      <c r="A8" s="252"/>
      <c r="B8" s="253"/>
      <c r="C8" s="252"/>
      <c r="D8" s="253"/>
      <c r="E8" s="253"/>
      <c r="F8" s="256"/>
    </row>
    <row r="9" spans="1:6" x14ac:dyDescent="0.25">
      <c r="A9" s="254"/>
      <c r="B9" s="255"/>
      <c r="C9" s="252"/>
      <c r="D9" s="253"/>
      <c r="E9" s="253"/>
      <c r="F9" s="256"/>
    </row>
    <row r="10" spans="1:6" ht="18.75" x14ac:dyDescent="0.3">
      <c r="A10" s="66" t="s">
        <v>2928</v>
      </c>
      <c r="B10" s="66"/>
      <c r="C10" s="60" t="s">
        <v>2921</v>
      </c>
      <c r="D10" s="60"/>
      <c r="E10" s="60" t="s">
        <v>2923</v>
      </c>
      <c r="F10" s="162"/>
    </row>
    <row r="11" spans="1:6" ht="18.75" x14ac:dyDescent="0.3">
      <c r="A11" s="159" t="s">
        <v>142</v>
      </c>
      <c r="B11" s="160"/>
      <c r="C11" s="161" t="s">
        <v>2922</v>
      </c>
      <c r="D11" s="151"/>
      <c r="E11" s="151" t="s">
        <v>2924</v>
      </c>
      <c r="F11" s="151"/>
    </row>
    <row r="12" spans="1:6" ht="18.75" x14ac:dyDescent="0.3">
      <c r="A12" s="63" t="s">
        <v>2871</v>
      </c>
      <c r="B12" s="64"/>
      <c r="C12" s="64" t="s">
        <v>2872</v>
      </c>
      <c r="D12" s="64"/>
      <c r="E12" s="64"/>
      <c r="F12" s="65"/>
    </row>
    <row r="13" spans="1:6" x14ac:dyDescent="0.25">
      <c r="A13" s="88" t="str">
        <f>'Sku List'!G25</f>
        <v>AU 22/02/14-MEL1</v>
      </c>
      <c r="B13" s="88"/>
      <c r="C13" s="257" t="str">
        <f ca="1">'Sku List'!H16</f>
        <v>TRANSATLANTIC STERLING LIMITED
c/o Amazon Fulfillment Center (MEL1), 
29 National Drive 3175
Dandenong South
VIC
Australia</v>
      </c>
      <c r="D13" s="257"/>
      <c r="E13" s="257"/>
      <c r="F13" s="258"/>
    </row>
    <row r="14" spans="1:6" ht="18.75" x14ac:dyDescent="0.3">
      <c r="A14" s="60" t="s">
        <v>2873</v>
      </c>
      <c r="B14" s="90"/>
      <c r="C14" s="257"/>
      <c r="D14" s="257"/>
      <c r="E14" s="257"/>
      <c r="F14" s="258"/>
    </row>
    <row r="15" spans="1:6" ht="18.75" x14ac:dyDescent="0.25">
      <c r="A15" s="92" t="e">
        <f>CONCATENATE(Map!A12, " ", Map!A13, " ",Map!A14, " ",Map!A15)</f>
        <v>#REF!</v>
      </c>
      <c r="B15" s="83"/>
      <c r="C15" s="257"/>
      <c r="D15" s="257"/>
      <c r="E15" s="257"/>
      <c r="F15" s="258"/>
    </row>
    <row r="16" spans="1:6" ht="15" customHeight="1" x14ac:dyDescent="0.3">
      <c r="A16" s="60" t="s">
        <v>125</v>
      </c>
      <c r="B16" s="90"/>
      <c r="C16" s="257"/>
      <c r="D16" s="257"/>
      <c r="E16" s="257"/>
      <c r="F16" s="258"/>
    </row>
    <row r="17" spans="1:8" ht="15" customHeight="1" x14ac:dyDescent="0.25">
      <c r="A17" s="93" t="str">
        <f>IF('Sku List'!G34 = 0, "", 'Sku List'!G34)</f>
        <v/>
      </c>
      <c r="B17" s="83"/>
      <c r="C17" s="257"/>
      <c r="D17" s="257"/>
      <c r="E17" s="257"/>
      <c r="F17" s="258"/>
    </row>
    <row r="18" spans="1:8" ht="18.75" x14ac:dyDescent="0.3">
      <c r="A18" s="60" t="s">
        <v>126</v>
      </c>
      <c r="B18" s="90"/>
      <c r="C18" s="257"/>
      <c r="D18" s="257"/>
      <c r="E18" s="257"/>
      <c r="F18" s="258"/>
    </row>
    <row r="19" spans="1:8" ht="18.75" x14ac:dyDescent="0.3">
      <c r="A19" s="89" t="str">
        <f>'Sku List'!G25</f>
        <v>AU 22/02/14-MEL1</v>
      </c>
      <c r="B19" s="81"/>
      <c r="C19" s="257"/>
      <c r="D19" s="257"/>
      <c r="E19" s="257"/>
      <c r="F19" s="258"/>
    </row>
    <row r="20" spans="1:8" ht="39" customHeight="1" x14ac:dyDescent="0.25">
      <c r="A20" s="97" t="s">
        <v>127</v>
      </c>
      <c r="B20" s="146" t="s">
        <v>128</v>
      </c>
      <c r="C20" s="150" t="s">
        <v>2925</v>
      </c>
      <c r="D20" s="150" t="s">
        <v>2900</v>
      </c>
      <c r="E20" s="150" t="s">
        <v>129</v>
      </c>
      <c r="F20" s="150" t="s">
        <v>2905</v>
      </c>
    </row>
    <row r="21" spans="1:8" x14ac:dyDescent="0.25">
      <c r="A21" t="s">
        <v>2893</v>
      </c>
      <c r="B21" t="s">
        <v>113</v>
      </c>
      <c r="C21" t="s">
        <v>137</v>
      </c>
      <c r="D21" s="33">
        <v>242</v>
      </c>
      <c r="E21">
        <v>100</v>
      </c>
      <c r="F21" s="33">
        <v>689.61523681176664</v>
      </c>
      <c r="G21" s="33"/>
      <c r="H21" s="33"/>
    </row>
    <row r="22" spans="1:8" x14ac:dyDescent="0.25">
      <c r="A22" t="s">
        <v>2893</v>
      </c>
      <c r="B22" t="s">
        <v>112</v>
      </c>
      <c r="C22" t="s">
        <v>137</v>
      </c>
      <c r="D22" s="33">
        <v>617</v>
      </c>
      <c r="E22">
        <v>200</v>
      </c>
      <c r="F22" s="33">
        <v>1540.7899516216485</v>
      </c>
      <c r="G22" s="33"/>
      <c r="H22" s="33"/>
    </row>
    <row r="23" spans="1:8" x14ac:dyDescent="0.25">
      <c r="A23" t="s">
        <v>2894</v>
      </c>
      <c r="B23" t="s">
        <v>113</v>
      </c>
      <c r="C23" t="s">
        <v>137</v>
      </c>
      <c r="D23" s="33">
        <v>2132</v>
      </c>
      <c r="E23">
        <v>200</v>
      </c>
      <c r="F23" s="33">
        <v>4799.6694058254061</v>
      </c>
      <c r="G23" s="33"/>
      <c r="H23" s="33"/>
    </row>
    <row r="24" spans="1:8" x14ac:dyDescent="0.25">
      <c r="A24" t="s">
        <v>2895</v>
      </c>
      <c r="B24" t="s">
        <v>113</v>
      </c>
      <c r="C24" t="s">
        <v>137</v>
      </c>
      <c r="D24" s="33">
        <v>702.2222488995601</v>
      </c>
      <c r="E24">
        <v>300</v>
      </c>
      <c r="F24" s="33">
        <v>1692.277186720783</v>
      </c>
      <c r="G24" s="33"/>
      <c r="H24" s="33"/>
    </row>
    <row r="25" spans="1:8" x14ac:dyDescent="0.25">
      <c r="A25" t="s">
        <v>2895</v>
      </c>
      <c r="B25" t="s">
        <v>112</v>
      </c>
      <c r="C25" t="s">
        <v>137</v>
      </c>
      <c r="D25" s="33">
        <v>6041.3805614240191</v>
      </c>
      <c r="E25">
        <v>2200</v>
      </c>
      <c r="F25" s="33">
        <v>13504.140323540098</v>
      </c>
      <c r="G25" s="33"/>
      <c r="H25" s="33"/>
    </row>
    <row r="26" spans="1:8" x14ac:dyDescent="0.25">
      <c r="A26" s="94" t="s">
        <v>2877</v>
      </c>
      <c r="B26" s="94"/>
      <c r="C26" s="94"/>
      <c r="D26" s="110">
        <f ca="1">SUM(D21:OFFSET(D26,-1,0))</f>
        <v>9734.6028103235803</v>
      </c>
      <c r="E26" s="94">
        <f ca="1">SUM(E21:OFFSET(E26,-1,0))</f>
        <v>3000</v>
      </c>
      <c r="F26" s="156">
        <f ca="1">SUM(F21:OFFSET(F26,-1,0))</f>
        <v>22226.492104519701</v>
      </c>
      <c r="G26" s="33"/>
      <c r="H26" s="33"/>
    </row>
    <row r="27" spans="1:8" ht="31.5" x14ac:dyDescent="0.3">
      <c r="A27" s="94" t="s">
        <v>147</v>
      </c>
      <c r="B27" s="95"/>
      <c r="C27" s="4"/>
      <c r="D27" s="69" t="s">
        <v>131</v>
      </c>
      <c r="E27" s="69"/>
      <c r="F27" s="155">
        <v>100</v>
      </c>
    </row>
    <row r="28" spans="1:8" ht="15" customHeight="1" x14ac:dyDescent="0.3">
      <c r="A28" s="259" cm="1">
        <f t="array" ref="A28">boxesNumber[]</f>
        <v>1</v>
      </c>
      <c r="B28" s="77"/>
      <c r="C28" s="4"/>
      <c r="D28" s="69" t="s">
        <v>132</v>
      </c>
      <c r="E28" s="69"/>
      <c r="F28" s="155">
        <f ca="1">OFFSET(F27,-1,0)*0.005</f>
        <v>111.13246052259851</v>
      </c>
    </row>
    <row r="29" spans="1:8" ht="15.75" customHeight="1" x14ac:dyDescent="0.3">
      <c r="A29" s="259"/>
      <c r="B29" s="77"/>
      <c r="C29" s="4"/>
      <c r="D29" s="69" t="s">
        <v>133</v>
      </c>
      <c r="E29" s="69"/>
      <c r="F29" s="70">
        <v>0</v>
      </c>
    </row>
    <row r="30" spans="1:8" ht="15" customHeight="1" x14ac:dyDescent="0.25">
      <c r="A30" s="101" t="s">
        <v>2878</v>
      </c>
      <c r="B30" s="102"/>
      <c r="C30" s="80"/>
      <c r="D30" s="241" t="s">
        <v>118</v>
      </c>
      <c r="E30" s="242"/>
      <c r="F30" s="260">
        <f ca="1">SUM(F26:OFFSET(F30,-1,0))</f>
        <v>22437.624565042301</v>
      </c>
    </row>
    <row r="31" spans="1:8" ht="15" customHeight="1" x14ac:dyDescent="0.25">
      <c r="A31" s="103" t="s">
        <v>3051</v>
      </c>
      <c r="B31" s="104"/>
      <c r="C31" s="75"/>
      <c r="D31" s="243"/>
      <c r="E31" s="244"/>
      <c r="F31" s="261"/>
    </row>
    <row r="32" spans="1:8" ht="15" customHeight="1" x14ac:dyDescent="0.25">
      <c r="A32" s="103" t="s">
        <v>3052</v>
      </c>
      <c r="B32" s="104"/>
      <c r="C32" s="75"/>
      <c r="D32" s="243"/>
      <c r="E32" s="244"/>
      <c r="F32" s="261"/>
    </row>
    <row r="33" spans="1:6" ht="15" customHeight="1" x14ac:dyDescent="0.25">
      <c r="A33" s="103" t="s">
        <v>3053</v>
      </c>
      <c r="B33" s="104"/>
      <c r="C33" s="75"/>
      <c r="D33" s="245"/>
      <c r="E33" s="246"/>
      <c r="F33" s="262"/>
    </row>
    <row r="34" spans="1:6" ht="15" customHeight="1" x14ac:dyDescent="0.25">
      <c r="A34" s="105" t="s">
        <v>3054</v>
      </c>
      <c r="B34" s="105"/>
      <c r="C34" s="78"/>
      <c r="D34" s="170"/>
      <c r="E34" s="170"/>
      <c r="F34" s="171"/>
    </row>
    <row r="35" spans="1:6" x14ac:dyDescent="0.25">
      <c r="A35" s="36"/>
      <c r="B35" s="37"/>
      <c r="C35" s="37"/>
      <c r="D35" s="37"/>
      <c r="E35" s="37"/>
      <c r="F35" s="43"/>
    </row>
    <row r="36" spans="1:6" x14ac:dyDescent="0.25">
      <c r="A36" s="36"/>
      <c r="B36" s="37"/>
      <c r="C36" s="37"/>
      <c r="D36" s="37"/>
      <c r="E36" s="37"/>
      <c r="F36" s="43"/>
    </row>
    <row r="37" spans="1:6" x14ac:dyDescent="0.25">
      <c r="A37" s="38"/>
      <c r="B37" s="39"/>
      <c r="C37" s="39"/>
      <c r="D37" s="40"/>
      <c r="E37" s="40"/>
      <c r="F37" s="44"/>
    </row>
    <row r="38" spans="1:6" x14ac:dyDescent="0.25">
      <c r="A38" s="71" t="s">
        <v>134</v>
      </c>
      <c r="B38" s="51"/>
      <c r="C38" s="52"/>
      <c r="D38" s="50"/>
      <c r="E38" s="50"/>
      <c r="F38" s="134"/>
    </row>
    <row r="39" spans="1:6" x14ac:dyDescent="0.25">
      <c r="A39" s="41"/>
      <c r="B39" s="35"/>
      <c r="C39" s="30"/>
      <c r="D39" s="30"/>
      <c r="E39" s="30"/>
      <c r="F39" s="45"/>
    </row>
    <row r="40" spans="1:6" x14ac:dyDescent="0.25">
      <c r="A40" s="46"/>
      <c r="B40" s="47"/>
      <c r="C40" s="47"/>
      <c r="D40" s="47"/>
      <c r="E40" s="47"/>
      <c r="F40" s="49"/>
    </row>
  </sheetData>
  <mergeCells count="8">
    <mergeCell ref="D30:E33"/>
    <mergeCell ref="F30:F33"/>
    <mergeCell ref="A1:F1"/>
    <mergeCell ref="C2:D2"/>
    <mergeCell ref="A5:B9"/>
    <mergeCell ref="C5:F9"/>
    <mergeCell ref="C13:F19"/>
    <mergeCell ref="A28:A29"/>
  </mergeCells>
  <pageMargins left="0" right="0" top="0" bottom="0" header="0" footer="0"/>
  <pageSetup paperSize="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439B-EE29-40E1-AB14-4023F714E580}">
  <sheetPr codeName="CAManual">
    <pageSetUpPr fitToPage="1"/>
  </sheetPr>
  <dimension ref="A1:F54"/>
  <sheetViews>
    <sheetView topLeftCell="A13" workbookViewId="0">
      <selection activeCell="A48" sqref="A48:A49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1.85546875" bestFit="1" customWidth="1"/>
    <col min="6" max="6" width="11.85546875" customWidth="1"/>
  </cols>
  <sheetData>
    <row r="1" spans="1:6" ht="18" x14ac:dyDescent="0.25">
      <c r="A1" s="291" t="s">
        <v>2947</v>
      </c>
      <c r="B1" s="292"/>
      <c r="C1" s="292"/>
      <c r="D1" s="292"/>
      <c r="E1" s="292"/>
      <c r="F1" s="292"/>
    </row>
    <row r="2" spans="1:6" x14ac:dyDescent="0.25">
      <c r="A2" s="293" t="s">
        <v>119</v>
      </c>
      <c r="B2" s="293"/>
      <c r="C2" s="293"/>
      <c r="D2" s="294" t="s">
        <v>120</v>
      </c>
      <c r="E2" s="294"/>
      <c r="F2" s="294"/>
    </row>
    <row r="3" spans="1:6" x14ac:dyDescent="0.25">
      <c r="A3" s="295">
        <f>USInvoice!A3</f>
        <v>44608</v>
      </c>
      <c r="B3" s="295"/>
      <c r="C3" s="295"/>
      <c r="D3" s="151" t="str">
        <f>USInvoice!D3</f>
        <v>FBA15CZN503L</v>
      </c>
      <c r="E3" s="151"/>
      <c r="F3" s="151"/>
    </row>
    <row r="4" spans="1:6" x14ac:dyDescent="0.25">
      <c r="A4" s="290" t="s">
        <v>122</v>
      </c>
      <c r="B4" s="290"/>
      <c r="C4" s="290"/>
      <c r="D4" s="290" t="s">
        <v>123</v>
      </c>
      <c r="E4" s="290"/>
      <c r="F4" s="290"/>
    </row>
    <row r="5" spans="1:6" x14ac:dyDescent="0.25">
      <c r="A5" s="297" t="s">
        <v>138</v>
      </c>
      <c r="B5" s="298"/>
      <c r="C5" s="299"/>
      <c r="D5" s="300" t="s">
        <v>138</v>
      </c>
      <c r="E5" s="300"/>
      <c r="F5" s="301"/>
    </row>
    <row r="6" spans="1:6" x14ac:dyDescent="0.25">
      <c r="A6" s="302" t="s">
        <v>139</v>
      </c>
      <c r="B6" s="303"/>
      <c r="C6" s="304"/>
      <c r="D6" s="305" t="s">
        <v>139</v>
      </c>
      <c r="E6" s="305"/>
      <c r="F6" s="306"/>
    </row>
    <row r="7" spans="1:6" x14ac:dyDescent="0.25">
      <c r="A7" s="302" t="s">
        <v>140</v>
      </c>
      <c r="B7" s="303"/>
      <c r="C7" s="304"/>
      <c r="D7" s="305" t="s">
        <v>140</v>
      </c>
      <c r="E7" s="305"/>
      <c r="F7" s="306"/>
    </row>
    <row r="8" spans="1:6" x14ac:dyDescent="0.25">
      <c r="A8" s="302" t="s">
        <v>141</v>
      </c>
      <c r="B8" s="303"/>
      <c r="C8" s="304"/>
      <c r="D8" s="305" t="s">
        <v>141</v>
      </c>
      <c r="E8" s="305"/>
      <c r="F8" s="306"/>
    </row>
    <row r="9" spans="1:6" x14ac:dyDescent="0.25">
      <c r="A9" s="307" t="s">
        <v>117</v>
      </c>
      <c r="B9" s="308"/>
      <c r="C9" s="309"/>
      <c r="D9" s="310" t="s">
        <v>117</v>
      </c>
      <c r="E9" s="310"/>
      <c r="F9" s="311"/>
    </row>
    <row r="10" spans="1:6" x14ac:dyDescent="0.25">
      <c r="A10" s="312" t="s">
        <v>151</v>
      </c>
      <c r="B10" s="312"/>
      <c r="C10" s="312"/>
      <c r="D10" s="312"/>
      <c r="E10" s="312"/>
      <c r="F10" s="312"/>
    </row>
    <row r="11" spans="1:6" x14ac:dyDescent="0.25">
      <c r="A11" s="296" t="str">
        <f>USInvoice!A13</f>
        <v>AU 22/02/14-MEL1</v>
      </c>
      <c r="B11" s="296"/>
      <c r="C11" s="296"/>
      <c r="D11" s="296"/>
      <c r="E11" s="296"/>
      <c r="F11" s="296"/>
    </row>
    <row r="12" spans="1:6" x14ac:dyDescent="0.25">
      <c r="A12" s="319" t="s">
        <v>124</v>
      </c>
      <c r="B12" s="319"/>
      <c r="C12" s="319"/>
      <c r="D12" s="319"/>
      <c r="E12" s="319"/>
      <c r="F12" s="319"/>
    </row>
    <row r="13" spans="1:6" x14ac:dyDescent="0.25">
      <c r="A13" s="296" t="e">
        <f>CONCATENATE(Map!A12, " ", Map!A13, " ",Map!A14, " ",Map!A15)</f>
        <v>#REF!</v>
      </c>
      <c r="B13" s="296"/>
      <c r="C13" s="296"/>
      <c r="D13" s="296"/>
      <c r="E13" s="296"/>
      <c r="F13" s="296"/>
    </row>
    <row r="14" spans="1:6" ht="21" x14ac:dyDescent="0.25">
      <c r="A14" s="122" t="s">
        <v>2874</v>
      </c>
      <c r="B14" s="34" t="s">
        <v>128</v>
      </c>
      <c r="C14" s="34" t="s">
        <v>2875</v>
      </c>
      <c r="D14" s="34" t="s">
        <v>2925</v>
      </c>
      <c r="E14" s="34" t="s">
        <v>2909</v>
      </c>
      <c r="F14" s="123" t="s">
        <v>129</v>
      </c>
    </row>
    <row r="15" spans="1:6" x14ac:dyDescent="0.25">
      <c r="A15" s="172" t="s">
        <v>3045</v>
      </c>
      <c r="B15" s="172" t="s">
        <v>112</v>
      </c>
      <c r="C15" s="172" t="s">
        <v>116</v>
      </c>
      <c r="D15" s="172" t="s">
        <v>137</v>
      </c>
      <c r="E15" s="181">
        <v>150</v>
      </c>
      <c r="F15" s="172">
        <v>100</v>
      </c>
    </row>
    <row r="16" spans="1:6" x14ac:dyDescent="0.25">
      <c r="A16" s="172" t="s">
        <v>3057</v>
      </c>
      <c r="B16" s="172" t="s">
        <v>112</v>
      </c>
      <c r="C16" s="172" t="s">
        <v>116</v>
      </c>
      <c r="D16" s="172" t="s">
        <v>137</v>
      </c>
      <c r="E16" s="181">
        <v>178.57142857142901</v>
      </c>
      <c r="F16" s="172">
        <v>100</v>
      </c>
    </row>
    <row r="17" spans="1:6" x14ac:dyDescent="0.25">
      <c r="A17" s="172" t="s">
        <v>2884</v>
      </c>
      <c r="B17" s="172" t="s">
        <v>112</v>
      </c>
      <c r="C17" s="172" t="s">
        <v>116</v>
      </c>
      <c r="D17" s="172" t="s">
        <v>137</v>
      </c>
      <c r="E17" s="181">
        <v>200</v>
      </c>
      <c r="F17" s="172">
        <v>100</v>
      </c>
    </row>
    <row r="18" spans="1:6" x14ac:dyDescent="0.25">
      <c r="A18" s="172" t="s">
        <v>3046</v>
      </c>
      <c r="B18" s="172" t="s">
        <v>112</v>
      </c>
      <c r="C18" s="172" t="s">
        <v>116</v>
      </c>
      <c r="D18" s="172" t="s">
        <v>137</v>
      </c>
      <c r="E18" s="181">
        <v>271.97183098591501</v>
      </c>
      <c r="F18" s="172">
        <v>100</v>
      </c>
    </row>
    <row r="19" spans="1:6" x14ac:dyDescent="0.25">
      <c r="A19" s="172" t="s">
        <v>3058</v>
      </c>
      <c r="B19" s="172" t="s">
        <v>112</v>
      </c>
      <c r="C19" s="172" t="s">
        <v>116</v>
      </c>
      <c r="D19" s="172" t="s">
        <v>137</v>
      </c>
      <c r="E19" s="181">
        <v>162</v>
      </c>
      <c r="F19" s="172">
        <v>100</v>
      </c>
    </row>
    <row r="20" spans="1:6" x14ac:dyDescent="0.25">
      <c r="A20" s="172" t="s">
        <v>3059</v>
      </c>
      <c r="B20" s="172" t="s">
        <v>112</v>
      </c>
      <c r="C20" s="172" t="s">
        <v>116</v>
      </c>
      <c r="D20" s="172" t="s">
        <v>137</v>
      </c>
      <c r="E20" s="181">
        <v>509.01960784313695</v>
      </c>
      <c r="F20" s="172">
        <v>100</v>
      </c>
    </row>
    <row r="21" spans="1:6" x14ac:dyDescent="0.25">
      <c r="A21" s="172" t="s">
        <v>3060</v>
      </c>
      <c r="B21" s="172" t="s">
        <v>112</v>
      </c>
      <c r="C21" s="172" t="s">
        <v>116</v>
      </c>
      <c r="D21" s="172" t="s">
        <v>137</v>
      </c>
      <c r="E21" s="181">
        <v>560.98039215686299</v>
      </c>
      <c r="F21" s="172">
        <v>100</v>
      </c>
    </row>
    <row r="22" spans="1:6" x14ac:dyDescent="0.25">
      <c r="A22" s="172" t="s">
        <v>3061</v>
      </c>
      <c r="B22" s="172" t="s">
        <v>112</v>
      </c>
      <c r="C22" s="172" t="s">
        <v>116</v>
      </c>
      <c r="D22" s="172" t="s">
        <v>137</v>
      </c>
      <c r="E22" s="181">
        <v>790.39215686274508</v>
      </c>
      <c r="F22" s="172">
        <v>100</v>
      </c>
    </row>
    <row r="23" spans="1:6" x14ac:dyDescent="0.25">
      <c r="A23" s="172" t="s">
        <v>2958</v>
      </c>
      <c r="B23" s="172" t="s">
        <v>112</v>
      </c>
      <c r="C23" s="172" t="s">
        <v>116</v>
      </c>
      <c r="D23" s="172" t="s">
        <v>137</v>
      </c>
      <c r="E23" s="181">
        <v>186.07843137254901</v>
      </c>
      <c r="F23" s="172">
        <v>100</v>
      </c>
    </row>
    <row r="24" spans="1:6" x14ac:dyDescent="0.25">
      <c r="A24" s="172" t="s">
        <v>3062</v>
      </c>
      <c r="B24" s="172" t="s">
        <v>112</v>
      </c>
      <c r="C24" s="172" t="s">
        <v>116</v>
      </c>
      <c r="D24" s="172" t="s">
        <v>137</v>
      </c>
      <c r="E24" s="181">
        <v>204.42307692307699</v>
      </c>
      <c r="F24" s="172">
        <v>100</v>
      </c>
    </row>
    <row r="25" spans="1:6" x14ac:dyDescent="0.25">
      <c r="A25" s="172" t="s">
        <v>2959</v>
      </c>
      <c r="B25" s="172" t="s">
        <v>112</v>
      </c>
      <c r="C25" s="172" t="s">
        <v>116</v>
      </c>
      <c r="D25" s="172" t="s">
        <v>137</v>
      </c>
      <c r="E25" s="181">
        <v>242.11538461538501</v>
      </c>
      <c r="F25" s="172">
        <v>100</v>
      </c>
    </row>
    <row r="26" spans="1:6" x14ac:dyDescent="0.25">
      <c r="A26" s="172" t="s">
        <v>3063</v>
      </c>
      <c r="B26" s="172" t="s">
        <v>112</v>
      </c>
      <c r="C26" s="172" t="s">
        <v>116</v>
      </c>
      <c r="D26" s="172" t="s">
        <v>137</v>
      </c>
      <c r="E26" s="181">
        <v>173.137254901961</v>
      </c>
      <c r="F26" s="172">
        <v>100</v>
      </c>
    </row>
    <row r="27" spans="1:6" x14ac:dyDescent="0.25">
      <c r="A27" s="172" t="s">
        <v>3064</v>
      </c>
      <c r="B27" s="172" t="s">
        <v>112</v>
      </c>
      <c r="C27" s="172" t="s">
        <v>116</v>
      </c>
      <c r="D27" s="172" t="s">
        <v>137</v>
      </c>
      <c r="E27" s="181">
        <v>210.58823529411802</v>
      </c>
      <c r="F27" s="172">
        <v>100</v>
      </c>
    </row>
    <row r="28" spans="1:6" x14ac:dyDescent="0.25">
      <c r="A28" s="172" t="s">
        <v>2960</v>
      </c>
      <c r="B28" s="172" t="s">
        <v>112</v>
      </c>
      <c r="C28" s="172" t="s">
        <v>116</v>
      </c>
      <c r="D28" s="172" t="s">
        <v>137</v>
      </c>
      <c r="E28" s="181">
        <v>231.08910891089099</v>
      </c>
      <c r="F28" s="172">
        <v>100</v>
      </c>
    </row>
    <row r="29" spans="1:6" x14ac:dyDescent="0.25">
      <c r="A29" s="172" t="s">
        <v>3065</v>
      </c>
      <c r="B29" s="172" t="s">
        <v>112</v>
      </c>
      <c r="C29" s="172" t="s">
        <v>116</v>
      </c>
      <c r="D29" s="172" t="s">
        <v>137</v>
      </c>
      <c r="E29" s="181">
        <v>328</v>
      </c>
      <c r="F29" s="172">
        <v>100</v>
      </c>
    </row>
    <row r="30" spans="1:6" x14ac:dyDescent="0.25">
      <c r="A30" s="172" t="s">
        <v>2961</v>
      </c>
      <c r="B30" s="172" t="s">
        <v>112</v>
      </c>
      <c r="C30" s="172" t="s">
        <v>116</v>
      </c>
      <c r="D30" s="172" t="s">
        <v>137</v>
      </c>
      <c r="E30" s="181">
        <v>162.745098039216</v>
      </c>
      <c r="F30" s="172">
        <v>100</v>
      </c>
    </row>
    <row r="31" spans="1:6" x14ac:dyDescent="0.25">
      <c r="A31" s="172" t="s">
        <v>2962</v>
      </c>
      <c r="B31" s="172" t="s">
        <v>112</v>
      </c>
      <c r="C31" s="172" t="s">
        <v>116</v>
      </c>
      <c r="D31" s="172" t="s">
        <v>137</v>
      </c>
      <c r="E31" s="181">
        <v>194.70588235294099</v>
      </c>
      <c r="F31" s="172">
        <v>100</v>
      </c>
    </row>
    <row r="32" spans="1:6" x14ac:dyDescent="0.25">
      <c r="A32" s="172" t="s">
        <v>2963</v>
      </c>
      <c r="B32" s="172" t="s">
        <v>112</v>
      </c>
      <c r="C32" s="172" t="s">
        <v>116</v>
      </c>
      <c r="D32" s="172" t="s">
        <v>137</v>
      </c>
      <c r="E32" s="181">
        <v>216</v>
      </c>
      <c r="F32" s="172">
        <v>100</v>
      </c>
    </row>
    <row r="33" spans="1:6" x14ac:dyDescent="0.25">
      <c r="A33" s="172" t="s">
        <v>3066</v>
      </c>
      <c r="B33" s="172" t="s">
        <v>112</v>
      </c>
      <c r="C33" s="172" t="s">
        <v>116</v>
      </c>
      <c r="D33" s="172" t="s">
        <v>137</v>
      </c>
      <c r="E33" s="181">
        <v>303.33333333333303</v>
      </c>
      <c r="F33" s="172">
        <v>100</v>
      </c>
    </row>
    <row r="34" spans="1:6" x14ac:dyDescent="0.25">
      <c r="A34" s="172" t="s">
        <v>3067</v>
      </c>
      <c r="B34" s="172" t="s">
        <v>112</v>
      </c>
      <c r="C34" s="172" t="s">
        <v>116</v>
      </c>
      <c r="D34" s="172" t="s">
        <v>137</v>
      </c>
      <c r="E34" s="181">
        <v>455</v>
      </c>
      <c r="F34" s="172">
        <v>100</v>
      </c>
    </row>
    <row r="35" spans="1:6" x14ac:dyDescent="0.25">
      <c r="A35" s="172" t="s">
        <v>3068</v>
      </c>
      <c r="B35" s="172" t="s">
        <v>112</v>
      </c>
      <c r="C35" s="172" t="s">
        <v>116</v>
      </c>
      <c r="D35" s="172" t="s">
        <v>137</v>
      </c>
      <c r="E35" s="181">
        <v>180</v>
      </c>
      <c r="F35" s="172">
        <v>100</v>
      </c>
    </row>
    <row r="36" spans="1:6" x14ac:dyDescent="0.25">
      <c r="A36" s="172" t="s">
        <v>2964</v>
      </c>
      <c r="B36" s="172" t="s">
        <v>112</v>
      </c>
      <c r="C36" s="172" t="s">
        <v>116</v>
      </c>
      <c r="D36" s="172" t="s">
        <v>137</v>
      </c>
      <c r="E36" s="181">
        <v>223</v>
      </c>
      <c r="F36" s="172">
        <v>100</v>
      </c>
    </row>
    <row r="37" spans="1:6" x14ac:dyDescent="0.25">
      <c r="A37" s="172" t="s">
        <v>2965</v>
      </c>
      <c r="B37" s="172" t="s">
        <v>112</v>
      </c>
      <c r="C37" s="172" t="s">
        <v>116</v>
      </c>
      <c r="D37" s="172" t="s">
        <v>137</v>
      </c>
      <c r="E37" s="181">
        <v>239.38775510204101</v>
      </c>
      <c r="F37" s="172">
        <v>100</v>
      </c>
    </row>
    <row r="38" spans="1:6" x14ac:dyDescent="0.25">
      <c r="A38" s="172" t="s">
        <v>3069</v>
      </c>
      <c r="B38" s="172" t="s">
        <v>112</v>
      </c>
      <c r="C38" s="172" t="s">
        <v>116</v>
      </c>
      <c r="D38" s="172" t="s">
        <v>137</v>
      </c>
      <c r="E38" s="181">
        <v>285.84158415841603</v>
      </c>
      <c r="F38" s="172">
        <v>100</v>
      </c>
    </row>
    <row r="39" spans="1:6" x14ac:dyDescent="0.25">
      <c r="A39" s="172" t="s">
        <v>3070</v>
      </c>
      <c r="B39" s="172" t="s">
        <v>113</v>
      </c>
      <c r="C39" s="172" t="s">
        <v>116</v>
      </c>
      <c r="D39" s="172" t="s">
        <v>137</v>
      </c>
      <c r="E39" s="181">
        <v>1026</v>
      </c>
      <c r="F39" s="172">
        <v>100</v>
      </c>
    </row>
    <row r="40" spans="1:6" x14ac:dyDescent="0.25">
      <c r="A40" s="172" t="s">
        <v>3071</v>
      </c>
      <c r="B40" s="172" t="s">
        <v>113</v>
      </c>
      <c r="C40" s="172" t="s">
        <v>116</v>
      </c>
      <c r="D40" s="172" t="s">
        <v>137</v>
      </c>
      <c r="E40" s="181">
        <v>1106</v>
      </c>
      <c r="F40" s="172">
        <v>100</v>
      </c>
    </row>
    <row r="41" spans="1:6" x14ac:dyDescent="0.25">
      <c r="A41" s="172" t="s">
        <v>2890</v>
      </c>
      <c r="B41" s="172" t="s">
        <v>113</v>
      </c>
      <c r="C41" s="172" t="s">
        <v>116</v>
      </c>
      <c r="D41" s="172" t="s">
        <v>137</v>
      </c>
      <c r="E41" s="181">
        <v>198.367346938776</v>
      </c>
      <c r="F41" s="172">
        <v>100</v>
      </c>
    </row>
    <row r="42" spans="1:6" x14ac:dyDescent="0.25">
      <c r="A42" s="172" t="s">
        <v>3072</v>
      </c>
      <c r="B42" s="172" t="s">
        <v>113</v>
      </c>
      <c r="C42" s="172" t="s">
        <v>116</v>
      </c>
      <c r="D42" s="172" t="s">
        <v>137</v>
      </c>
      <c r="E42" s="181">
        <v>216.6</v>
      </c>
      <c r="F42" s="172">
        <v>100</v>
      </c>
    </row>
    <row r="43" spans="1:6" x14ac:dyDescent="0.25">
      <c r="A43" s="172" t="s">
        <v>3073</v>
      </c>
      <c r="B43" s="172" t="s">
        <v>113</v>
      </c>
      <c r="C43" s="172" t="s">
        <v>116</v>
      </c>
      <c r="D43" s="172" t="s">
        <v>137</v>
      </c>
      <c r="E43" s="181">
        <v>287.25490196078403</v>
      </c>
      <c r="F43" s="172">
        <v>100</v>
      </c>
    </row>
    <row r="44" spans="1:6" x14ac:dyDescent="0.25">
      <c r="A44" s="172" t="s">
        <v>2966</v>
      </c>
      <c r="B44" s="172" t="s">
        <v>113</v>
      </c>
      <c r="C44" s="172" t="s">
        <v>116</v>
      </c>
      <c r="D44" s="172" t="s">
        <v>137</v>
      </c>
      <c r="E44" s="181">
        <v>242</v>
      </c>
      <c r="F44" s="172">
        <v>100</v>
      </c>
    </row>
    <row r="45" spans="1:6" x14ac:dyDescent="0.25">
      <c r="A45" s="172"/>
      <c r="B45" s="172"/>
      <c r="C45" s="172"/>
      <c r="D45" s="172"/>
      <c r="E45" s="181"/>
      <c r="F45" s="172"/>
    </row>
    <row r="46" spans="1:6" x14ac:dyDescent="0.25">
      <c r="A46" s="315" t="s">
        <v>130</v>
      </c>
      <c r="B46" s="315"/>
      <c r="C46" s="315"/>
      <c r="D46" s="316"/>
      <c r="E46" s="166">
        <f ca="1">SUM(E15:OFFSET(E46,-1,0))</f>
        <v>9734.6028103235785</v>
      </c>
      <c r="F46" s="125">
        <f ca="1">SUM(F15:OFFSET(F46,-1,0))</f>
        <v>3000</v>
      </c>
    </row>
    <row r="47" spans="1:6" x14ac:dyDescent="0.25">
      <c r="A47" s="126" t="s">
        <v>2912</v>
      </c>
      <c r="B47" s="317" t="s">
        <v>2907</v>
      </c>
      <c r="C47" s="317"/>
      <c r="D47" s="152" t="s">
        <v>152</v>
      </c>
      <c r="E47" s="128"/>
      <c r="F47" s="128"/>
    </row>
    <row r="48" spans="1:6" x14ac:dyDescent="0.25">
      <c r="A48" s="313">
        <v>1</v>
      </c>
      <c r="B48" s="313">
        <f ca="1">COUNTA(A15:OFFSET(USSubManBox,-1,0))</f>
        <v>30</v>
      </c>
      <c r="C48" s="313"/>
      <c r="D48" s="314">
        <f ca="1">F46</f>
        <v>3000</v>
      </c>
      <c r="E48" s="129"/>
      <c r="F48" s="130"/>
    </row>
    <row r="49" spans="1:6" x14ac:dyDescent="0.25">
      <c r="A49" s="313"/>
      <c r="B49" s="313"/>
      <c r="C49" s="313"/>
      <c r="D49" s="313"/>
      <c r="E49" s="129"/>
      <c r="F49" s="130"/>
    </row>
    <row r="50" spans="1:6" x14ac:dyDescent="0.25">
      <c r="A50" s="36"/>
      <c r="B50" s="37"/>
      <c r="C50" s="37"/>
      <c r="D50" s="37"/>
      <c r="E50" s="37"/>
      <c r="F50" s="43"/>
    </row>
    <row r="51" spans="1:6" x14ac:dyDescent="0.25">
      <c r="A51" s="36"/>
      <c r="B51" s="37"/>
      <c r="C51" s="37"/>
      <c r="D51" s="37"/>
      <c r="E51" s="37"/>
      <c r="F51" s="43"/>
    </row>
    <row r="52" spans="1:6" x14ac:dyDescent="0.25">
      <c r="A52" s="38"/>
      <c r="B52" s="39"/>
      <c r="C52" s="39"/>
      <c r="D52" s="40"/>
      <c r="E52" s="40"/>
      <c r="F52" s="44"/>
    </row>
    <row r="53" spans="1:6" x14ac:dyDescent="0.25">
      <c r="A53" s="98" t="s">
        <v>134</v>
      </c>
      <c r="B53" s="51"/>
      <c r="C53" s="51"/>
      <c r="D53" s="40"/>
      <c r="E53" s="40"/>
      <c r="F53" s="44"/>
    </row>
    <row r="54" spans="1:6" x14ac:dyDescent="0.25">
      <c r="A54" s="131"/>
      <c r="B54" s="132"/>
      <c r="C54" s="132"/>
      <c r="D54" s="132"/>
      <c r="E54" s="132"/>
      <c r="F54" s="133"/>
    </row>
  </sheetData>
  <mergeCells count="25">
    <mergeCell ref="A12:F12"/>
    <mergeCell ref="A13:F13"/>
    <mergeCell ref="A46:D46"/>
    <mergeCell ref="B47:C47"/>
    <mergeCell ref="A48:A49"/>
    <mergeCell ref="B48:C49"/>
    <mergeCell ref="D48:D49"/>
    <mergeCell ref="A11:F11"/>
    <mergeCell ref="A5:C5"/>
    <mergeCell ref="D5:F5"/>
    <mergeCell ref="A6:C6"/>
    <mergeCell ref="D6:F6"/>
    <mergeCell ref="A7:C7"/>
    <mergeCell ref="D7:F7"/>
    <mergeCell ref="A8:C8"/>
    <mergeCell ref="D8:F8"/>
    <mergeCell ref="A9:C9"/>
    <mergeCell ref="D9:F9"/>
    <mergeCell ref="A10:F10"/>
    <mergeCell ref="A1:F1"/>
    <mergeCell ref="A2:C2"/>
    <mergeCell ref="D2:F2"/>
    <mergeCell ref="A3:C3"/>
    <mergeCell ref="A4:C4"/>
    <mergeCell ref="D4:F4"/>
  </mergeCells>
  <pageMargins left="0" right="0" top="0" bottom="0" header="0" footer="0"/>
  <pageSetup paperSize="9" scale="87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E279-5556-4728-9FEF-C350199913E8}">
  <sheetPr codeName="FRInvoice">
    <pageSetUpPr fitToPage="1"/>
  </sheetPr>
  <dimension ref="A1:H238"/>
  <sheetViews>
    <sheetView topLeftCell="A13" workbookViewId="0">
      <selection activeCell="F21" sqref="F21:F287"/>
    </sheetView>
  </sheetViews>
  <sheetFormatPr defaultRowHeight="15" x14ac:dyDescent="0.25"/>
  <cols>
    <col min="1" max="1" width="24" customWidth="1"/>
    <col min="2" max="3" width="9.7109375" customWidth="1"/>
    <col min="4" max="4" width="12.85546875" customWidth="1"/>
    <col min="5" max="5" width="12.42578125" customWidth="1"/>
    <col min="6" max="6" width="10.8554687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47" t="s">
        <v>150</v>
      </c>
      <c r="B1" s="248"/>
      <c r="C1" s="248"/>
      <c r="D1" s="248"/>
      <c r="E1" s="248"/>
      <c r="F1" s="248"/>
      <c r="G1" s="248"/>
      <c r="H1" s="249"/>
    </row>
    <row r="2" spans="1:8" ht="18.75" x14ac:dyDescent="0.3">
      <c r="A2" s="148" t="s">
        <v>2848</v>
      </c>
      <c r="B2" s="62" t="s">
        <v>2863</v>
      </c>
      <c r="C2" s="148"/>
      <c r="D2" s="62" t="s">
        <v>2864</v>
      </c>
      <c r="E2" s="62"/>
      <c r="F2" s="62"/>
      <c r="G2" s="62" t="s">
        <v>2865</v>
      </c>
      <c r="H2" s="72"/>
    </row>
    <row r="3" spans="1:8" x14ac:dyDescent="0.25">
      <c r="A3" s="186">
        <f>'Sku List'!G31</f>
        <v>44608</v>
      </c>
      <c r="B3" s="187" t="s">
        <v>121</v>
      </c>
      <c r="C3" s="187"/>
      <c r="D3" s="187" t="str">
        <f>'Sku List'!G28</f>
        <v>FBA15CZN503L</v>
      </c>
      <c r="E3" s="187"/>
      <c r="F3" s="184"/>
      <c r="G3" s="187" t="s">
        <v>69</v>
      </c>
      <c r="H3" s="184"/>
    </row>
    <row r="4" spans="1:8" ht="18.75" x14ac:dyDescent="0.3">
      <c r="A4" s="60" t="s">
        <v>2867</v>
      </c>
      <c r="B4" s="61"/>
      <c r="C4" s="149"/>
      <c r="D4" s="61" t="s">
        <v>2866</v>
      </c>
      <c r="E4" s="61"/>
      <c r="F4" s="61"/>
      <c r="G4" s="61"/>
      <c r="H4" s="149"/>
    </row>
    <row r="5" spans="1:8" ht="14.45" customHeight="1" x14ac:dyDescent="0.25">
      <c r="A5" s="250" t="s">
        <v>2936</v>
      </c>
      <c r="B5" s="251"/>
      <c r="C5" s="282"/>
      <c r="D5" s="252" t="s">
        <v>2936</v>
      </c>
      <c r="E5" s="253"/>
      <c r="F5" s="253"/>
      <c r="G5" s="253"/>
      <c r="H5" s="256"/>
    </row>
    <row r="6" spans="1:8" ht="15" customHeight="1" x14ac:dyDescent="0.25">
      <c r="A6" s="252"/>
      <c r="B6" s="253"/>
      <c r="C6" s="256"/>
      <c r="D6" s="252"/>
      <c r="E6" s="253"/>
      <c r="F6" s="253"/>
      <c r="G6" s="253"/>
      <c r="H6" s="256"/>
    </row>
    <row r="7" spans="1:8" ht="15" customHeight="1" x14ac:dyDescent="0.25">
      <c r="A7" s="252"/>
      <c r="B7" s="253"/>
      <c r="C7" s="256"/>
      <c r="D7" s="252"/>
      <c r="E7" s="253"/>
      <c r="F7" s="253"/>
      <c r="G7" s="253"/>
      <c r="H7" s="256"/>
    </row>
    <row r="8" spans="1:8" x14ac:dyDescent="0.25">
      <c r="A8" s="252"/>
      <c r="B8" s="253"/>
      <c r="C8" s="256"/>
      <c r="D8" s="252"/>
      <c r="E8" s="253"/>
      <c r="F8" s="253"/>
      <c r="G8" s="253"/>
      <c r="H8" s="256"/>
    </row>
    <row r="9" spans="1:8" ht="15" customHeight="1" x14ac:dyDescent="0.25">
      <c r="A9" s="254"/>
      <c r="B9" s="255"/>
      <c r="C9" s="283"/>
      <c r="D9" s="252"/>
      <c r="E9" s="253"/>
      <c r="F9" s="253"/>
      <c r="G9" s="253"/>
      <c r="H9" s="256"/>
    </row>
    <row r="10" spans="1:8" ht="18.75" x14ac:dyDescent="0.3">
      <c r="A10" s="66" t="s">
        <v>2869</v>
      </c>
      <c r="B10" s="66"/>
      <c r="C10" s="76"/>
      <c r="D10" s="82" t="s">
        <v>2930</v>
      </c>
      <c r="E10" s="66"/>
      <c r="F10" s="66"/>
      <c r="G10" s="66" t="s">
        <v>2933</v>
      </c>
      <c r="H10" s="76"/>
    </row>
    <row r="11" spans="1:8" ht="18.75" x14ac:dyDescent="0.3">
      <c r="A11" s="85" t="s">
        <v>2932</v>
      </c>
      <c r="B11" s="86"/>
      <c r="C11" s="87"/>
      <c r="D11" s="84" t="s">
        <v>2931</v>
      </c>
      <c r="E11" s="83"/>
      <c r="F11" s="83"/>
      <c r="G11" s="188" t="s">
        <v>2934</v>
      </c>
      <c r="H11" s="184"/>
    </row>
    <row r="12" spans="1:8" ht="18.75" x14ac:dyDescent="0.3">
      <c r="A12" s="63" t="s">
        <v>2871</v>
      </c>
      <c r="B12" s="64"/>
      <c r="C12" s="65"/>
      <c r="D12" s="64" t="s">
        <v>2872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AU 22/02/14-MEL1</v>
      </c>
      <c r="B13" s="88"/>
      <c r="C13" s="88"/>
      <c r="D13" s="257" t="str">
        <f ca="1">'Sku List'!H16</f>
        <v>TRANSATLANTIC STERLING LIMITED
c/o Amazon Fulfillment Center (MEL1), 
29 National Drive 3175
Dandenong South
VIC
Australia</v>
      </c>
      <c r="E13" s="257"/>
      <c r="F13" s="257"/>
      <c r="G13" s="257"/>
      <c r="H13" s="258"/>
    </row>
    <row r="14" spans="1:8" ht="18.75" x14ac:dyDescent="0.3">
      <c r="A14" s="60" t="s">
        <v>2873</v>
      </c>
      <c r="B14" s="90"/>
      <c r="C14" s="91"/>
      <c r="D14" s="257"/>
      <c r="E14" s="257"/>
      <c r="F14" s="257"/>
      <c r="G14" s="257"/>
      <c r="H14" s="258"/>
    </row>
    <row r="15" spans="1:8" ht="18.75" x14ac:dyDescent="0.25">
      <c r="A15" s="92" t="e">
        <f t="array" ref="A15">_xlfn.TEXTJOIN(", ",TRUE,Map!A12:A18)</f>
        <v>#REF!</v>
      </c>
      <c r="B15" s="83"/>
      <c r="C15" s="115"/>
      <c r="D15" s="257"/>
      <c r="E15" s="257"/>
      <c r="F15" s="257"/>
      <c r="G15" s="257"/>
      <c r="H15" s="258"/>
    </row>
    <row r="16" spans="1:8" ht="18.75" x14ac:dyDescent="0.3">
      <c r="A16" s="60" t="s">
        <v>125</v>
      </c>
      <c r="B16" s="90"/>
      <c r="C16" s="91"/>
      <c r="D16" s="257"/>
      <c r="E16" s="257"/>
      <c r="F16" s="257"/>
      <c r="G16" s="257"/>
      <c r="H16" s="258"/>
    </row>
    <row r="17" spans="1:8" x14ac:dyDescent="0.25">
      <c r="A17" s="93" t="str">
        <f>IF('Sku List'!G34 = 0, "", 'Sku List'!G34)</f>
        <v/>
      </c>
      <c r="B17" s="83"/>
      <c r="C17" s="115"/>
      <c r="D17" s="257"/>
      <c r="E17" s="257"/>
      <c r="F17" s="257"/>
      <c r="G17" s="257"/>
      <c r="H17" s="258"/>
    </row>
    <row r="18" spans="1:8" ht="18.75" x14ac:dyDescent="0.3">
      <c r="A18" s="60" t="s">
        <v>126</v>
      </c>
      <c r="B18" s="90"/>
      <c r="C18" s="91"/>
      <c r="D18" s="257"/>
      <c r="E18" s="257"/>
      <c r="F18" s="257"/>
      <c r="G18" s="257"/>
      <c r="H18" s="258"/>
    </row>
    <row r="19" spans="1:8" ht="18.75" x14ac:dyDescent="0.3">
      <c r="A19" s="89" t="str">
        <f>'Sku List'!G25</f>
        <v>AU 22/02/14-MEL1</v>
      </c>
      <c r="B19" s="81"/>
      <c r="C19" s="78"/>
      <c r="D19" s="257"/>
      <c r="E19" s="257"/>
      <c r="F19" s="257"/>
      <c r="G19" s="257"/>
      <c r="H19" s="258"/>
    </row>
    <row r="20" spans="1:8" ht="42.6" customHeight="1" x14ac:dyDescent="0.25">
      <c r="A20" s="147" t="s">
        <v>2874</v>
      </c>
      <c r="B20" s="147" t="s">
        <v>128</v>
      </c>
      <c r="C20" s="147" t="s">
        <v>2875</v>
      </c>
      <c r="D20" s="34" t="s">
        <v>3041</v>
      </c>
      <c r="E20" s="34" t="s">
        <v>2909</v>
      </c>
      <c r="F20" s="34" t="s">
        <v>129</v>
      </c>
      <c r="G20" s="34" t="s">
        <v>2937</v>
      </c>
      <c r="H20" s="34" t="s">
        <v>3042</v>
      </c>
    </row>
    <row r="21" spans="1:8" ht="27" customHeight="1" x14ac:dyDescent="0.25">
      <c r="A21" s="200" t="s">
        <v>3045</v>
      </c>
      <c r="B21" s="200" t="s">
        <v>112</v>
      </c>
      <c r="C21" s="201" t="s">
        <v>116</v>
      </c>
      <c r="D21" s="200" t="s">
        <v>3043</v>
      </c>
      <c r="E21" s="201">
        <v>15</v>
      </c>
      <c r="F21" s="200">
        <v>10</v>
      </c>
      <c r="G21" s="201">
        <v>2.3753497585034591</v>
      </c>
      <c r="H21" s="154">
        <f>G21*F21</f>
        <v>23.753497585034591</v>
      </c>
    </row>
    <row r="22" spans="1:8" ht="27" customHeight="1" x14ac:dyDescent="0.25">
      <c r="A22" s="200" t="s">
        <v>3012</v>
      </c>
      <c r="B22" s="200" t="s">
        <v>112</v>
      </c>
      <c r="C22" s="201" t="s">
        <v>116</v>
      </c>
      <c r="D22" s="200" t="s">
        <v>3043</v>
      </c>
      <c r="E22" s="201">
        <v>240</v>
      </c>
      <c r="F22" s="200">
        <v>200</v>
      </c>
      <c r="G22" s="201">
        <v>1.8594382296686018</v>
      </c>
      <c r="H22" s="154">
        <f t="shared" ref="H22:H85" si="0">G22*F22</f>
        <v>371.88764593372036</v>
      </c>
    </row>
    <row r="23" spans="1:8" ht="27" customHeight="1" x14ac:dyDescent="0.25">
      <c r="A23" s="200" t="s">
        <v>2973</v>
      </c>
      <c r="B23" s="200" t="s">
        <v>112</v>
      </c>
      <c r="C23" s="201" t="s">
        <v>116</v>
      </c>
      <c r="D23" s="200" t="s">
        <v>3043</v>
      </c>
      <c r="E23" s="201">
        <v>183</v>
      </c>
      <c r="F23" s="200">
        <v>100</v>
      </c>
      <c r="G23" s="201">
        <v>2.2619513828585696</v>
      </c>
      <c r="H23" s="154">
        <f t="shared" si="0"/>
        <v>226.19513828585696</v>
      </c>
    </row>
    <row r="24" spans="1:8" ht="27" customHeight="1" x14ac:dyDescent="0.25">
      <c r="A24" s="200" t="s">
        <v>2880</v>
      </c>
      <c r="B24" s="200" t="s">
        <v>112</v>
      </c>
      <c r="C24" s="201" t="s">
        <v>116</v>
      </c>
      <c r="D24" s="200" t="s">
        <v>3043</v>
      </c>
      <c r="E24" s="201">
        <v>153</v>
      </c>
      <c r="F24" s="200">
        <v>100</v>
      </c>
      <c r="G24" s="201">
        <v>1.9560368459586932</v>
      </c>
      <c r="H24" s="154">
        <f t="shared" si="0"/>
        <v>195.60368459586931</v>
      </c>
    </row>
    <row r="25" spans="1:8" ht="27" customHeight="1" x14ac:dyDescent="0.25">
      <c r="A25" s="200" t="s">
        <v>3003</v>
      </c>
      <c r="B25" s="200" t="s">
        <v>113</v>
      </c>
      <c r="C25" s="201" t="s">
        <v>116</v>
      </c>
      <c r="D25" s="200" t="s">
        <v>3043</v>
      </c>
      <c r="E25" s="201">
        <v>136</v>
      </c>
      <c r="F25" s="200">
        <v>100</v>
      </c>
      <c r="G25" s="201">
        <v>1.8746488225979465</v>
      </c>
      <c r="H25" s="154">
        <f t="shared" si="0"/>
        <v>187.46488225979465</v>
      </c>
    </row>
    <row r="26" spans="1:8" ht="27" customHeight="1" x14ac:dyDescent="0.25">
      <c r="A26" s="200" t="s">
        <v>2879</v>
      </c>
      <c r="B26" s="200" t="s">
        <v>112</v>
      </c>
      <c r="C26" s="201" t="s">
        <v>116</v>
      </c>
      <c r="D26" s="200" t="s">
        <v>3043</v>
      </c>
      <c r="E26" s="201">
        <v>165</v>
      </c>
      <c r="F26" s="200">
        <v>100</v>
      </c>
      <c r="G26" s="201">
        <v>2.0784026607186439</v>
      </c>
      <c r="H26" s="154">
        <f t="shared" si="0"/>
        <v>207.84026607186439</v>
      </c>
    </row>
    <row r="27" spans="1:8" ht="27" customHeight="1" x14ac:dyDescent="0.25">
      <c r="A27" s="200" t="s">
        <v>3119</v>
      </c>
      <c r="B27" s="200" t="s">
        <v>112</v>
      </c>
      <c r="C27" s="201" t="s">
        <v>116</v>
      </c>
      <c r="D27" s="200" t="s">
        <v>3043</v>
      </c>
      <c r="E27" s="201">
        <v>89.529411764705998</v>
      </c>
      <c r="F27" s="200">
        <v>60</v>
      </c>
      <c r="G27" s="201">
        <v>1.8577355513556157</v>
      </c>
      <c r="H27" s="154">
        <f t="shared" si="0"/>
        <v>111.46413308133694</v>
      </c>
    </row>
    <row r="28" spans="1:8" ht="27" customHeight="1" x14ac:dyDescent="0.25">
      <c r="A28" s="200" t="s">
        <v>2974</v>
      </c>
      <c r="B28" s="200" t="s">
        <v>112</v>
      </c>
      <c r="C28" s="201" t="s">
        <v>116</v>
      </c>
      <c r="D28" s="200" t="s">
        <v>3043</v>
      </c>
      <c r="E28" s="201">
        <v>183.481012658228</v>
      </c>
      <c r="F28" s="200">
        <v>100</v>
      </c>
      <c r="G28" s="201">
        <v>2.1935037146765195</v>
      </c>
      <c r="H28" s="154">
        <f t="shared" si="0"/>
        <v>219.35037146765194</v>
      </c>
    </row>
    <row r="29" spans="1:8" ht="27" customHeight="1" x14ac:dyDescent="0.25">
      <c r="A29" s="200" t="s">
        <v>3068</v>
      </c>
      <c r="B29" s="200" t="s">
        <v>112</v>
      </c>
      <c r="C29" s="201" t="s">
        <v>116</v>
      </c>
      <c r="D29" s="200" t="s">
        <v>3043</v>
      </c>
      <c r="E29" s="201">
        <v>27</v>
      </c>
      <c r="F29" s="200">
        <v>15</v>
      </c>
      <c r="G29" s="201">
        <v>2.8073760024518566</v>
      </c>
      <c r="H29" s="154">
        <f t="shared" si="0"/>
        <v>42.110640036777852</v>
      </c>
    </row>
    <row r="30" spans="1:8" ht="27" customHeight="1" x14ac:dyDescent="0.25">
      <c r="A30" s="200" t="s">
        <v>2984</v>
      </c>
      <c r="B30" s="200" t="s">
        <v>112</v>
      </c>
      <c r="C30" s="201" t="s">
        <v>116</v>
      </c>
      <c r="D30" s="200" t="s">
        <v>3043</v>
      </c>
      <c r="E30" s="201">
        <v>59.1265060240965</v>
      </c>
      <c r="F30" s="200">
        <v>25</v>
      </c>
      <c r="G30" s="201">
        <v>2.7604955929009667</v>
      </c>
      <c r="H30" s="154">
        <f t="shared" si="0"/>
        <v>69.01238982252417</v>
      </c>
    </row>
    <row r="31" spans="1:8" ht="27" customHeight="1" x14ac:dyDescent="0.25">
      <c r="A31" s="200" t="s">
        <v>3093</v>
      </c>
      <c r="B31" s="200" t="s">
        <v>114</v>
      </c>
      <c r="C31" s="201" t="s">
        <v>116</v>
      </c>
      <c r="D31" s="200" t="s">
        <v>3043</v>
      </c>
      <c r="E31" s="201">
        <v>12.8</v>
      </c>
      <c r="F31" s="200">
        <v>20</v>
      </c>
      <c r="G31" s="201">
        <v>2.1562718155658849</v>
      </c>
      <c r="H31" s="154">
        <f t="shared" si="0"/>
        <v>43.125436311317699</v>
      </c>
    </row>
    <row r="32" spans="1:8" ht="27" customHeight="1" x14ac:dyDescent="0.25">
      <c r="A32" s="200" t="s">
        <v>2969</v>
      </c>
      <c r="B32" s="200" t="s">
        <v>112</v>
      </c>
      <c r="C32" s="201" t="s">
        <v>116</v>
      </c>
      <c r="D32" s="200" t="s">
        <v>3043</v>
      </c>
      <c r="E32" s="201">
        <v>26.785714285714349</v>
      </c>
      <c r="F32" s="200">
        <v>15</v>
      </c>
      <c r="G32" s="201">
        <v>2.7703711271162872</v>
      </c>
      <c r="H32" s="154">
        <f t="shared" si="0"/>
        <v>41.555566906744311</v>
      </c>
    </row>
    <row r="33" spans="1:8" ht="27" customHeight="1" x14ac:dyDescent="0.25">
      <c r="A33" s="200" t="s">
        <v>2975</v>
      </c>
      <c r="B33" s="200" t="s">
        <v>112</v>
      </c>
      <c r="C33" s="201" t="s">
        <v>116</v>
      </c>
      <c r="D33" s="200" t="s">
        <v>3043</v>
      </c>
      <c r="E33" s="201">
        <v>58.7843137254903</v>
      </c>
      <c r="F33" s="200">
        <v>30</v>
      </c>
      <c r="G33" s="201">
        <v>2.3156425056614056</v>
      </c>
      <c r="H33" s="154">
        <f t="shared" si="0"/>
        <v>69.469275169842163</v>
      </c>
    </row>
    <row r="34" spans="1:8" ht="27" customHeight="1" x14ac:dyDescent="0.25">
      <c r="A34" s="200" t="s">
        <v>3206</v>
      </c>
      <c r="B34" s="200" t="s">
        <v>113</v>
      </c>
      <c r="C34" s="201" t="s">
        <v>116</v>
      </c>
      <c r="D34" s="200" t="s">
        <v>3043</v>
      </c>
      <c r="E34" s="201">
        <v>45.254901960784402</v>
      </c>
      <c r="F34" s="200">
        <v>20</v>
      </c>
      <c r="G34" s="201">
        <v>3.3143200921716525</v>
      </c>
      <c r="H34" s="154">
        <f t="shared" si="0"/>
        <v>66.286401843433055</v>
      </c>
    </row>
    <row r="35" spans="1:8" ht="27" customHeight="1" x14ac:dyDescent="0.25">
      <c r="A35" s="200" t="s">
        <v>3207</v>
      </c>
      <c r="B35" s="200" t="s">
        <v>113</v>
      </c>
      <c r="C35" s="201" t="s">
        <v>116</v>
      </c>
      <c r="D35" s="200" t="s">
        <v>3043</v>
      </c>
      <c r="E35" s="201">
        <v>11.735294117647051</v>
      </c>
      <c r="F35" s="200">
        <v>5</v>
      </c>
      <c r="G35" s="201">
        <v>3.4230644804277128</v>
      </c>
      <c r="H35" s="154">
        <f t="shared" si="0"/>
        <v>17.115322402138563</v>
      </c>
    </row>
    <row r="36" spans="1:8" ht="27" customHeight="1" x14ac:dyDescent="0.25">
      <c r="A36" s="200" t="s">
        <v>2979</v>
      </c>
      <c r="B36" s="200" t="s">
        <v>112</v>
      </c>
      <c r="C36" s="201" t="s">
        <v>116</v>
      </c>
      <c r="D36" s="200" t="s">
        <v>3043</v>
      </c>
      <c r="E36" s="201">
        <v>139.73333333333352</v>
      </c>
      <c r="F36" s="200">
        <v>50</v>
      </c>
      <c r="G36" s="201">
        <v>3.3297577088760617</v>
      </c>
      <c r="H36" s="154">
        <f t="shared" si="0"/>
        <v>166.48788544380309</v>
      </c>
    </row>
    <row r="37" spans="1:8" ht="27" customHeight="1" x14ac:dyDescent="0.25">
      <c r="A37" s="200" t="s">
        <v>2885</v>
      </c>
      <c r="B37" s="200" t="s">
        <v>112</v>
      </c>
      <c r="C37" s="201" t="s">
        <v>116</v>
      </c>
      <c r="D37" s="200" t="s">
        <v>3043</v>
      </c>
      <c r="E37" s="201">
        <v>216.5691699604744</v>
      </c>
      <c r="F37" s="200">
        <v>80</v>
      </c>
      <c r="G37" s="201">
        <v>3.1025069100361535</v>
      </c>
      <c r="H37" s="154">
        <f t="shared" si="0"/>
        <v>248.20055280289228</v>
      </c>
    </row>
    <row r="38" spans="1:8" ht="27" customHeight="1" x14ac:dyDescent="0.25">
      <c r="A38" s="200" t="s">
        <v>2994</v>
      </c>
      <c r="B38" s="200" t="s">
        <v>113</v>
      </c>
      <c r="C38" s="201" t="s">
        <v>116</v>
      </c>
      <c r="D38" s="200" t="s">
        <v>3043</v>
      </c>
      <c r="E38" s="201">
        <v>326.06232294617598</v>
      </c>
      <c r="F38" s="200">
        <v>100</v>
      </c>
      <c r="G38" s="201">
        <v>3.9821105265248904</v>
      </c>
      <c r="H38" s="154">
        <f t="shared" si="0"/>
        <v>398.21105265248906</v>
      </c>
    </row>
    <row r="39" spans="1:8" ht="27" customHeight="1" x14ac:dyDescent="0.25">
      <c r="A39" s="200" t="s">
        <v>3005</v>
      </c>
      <c r="B39" s="200" t="s">
        <v>113</v>
      </c>
      <c r="C39" s="201" t="s">
        <v>116</v>
      </c>
      <c r="D39" s="200" t="s">
        <v>3043</v>
      </c>
      <c r="E39" s="201">
        <v>176</v>
      </c>
      <c r="F39" s="200">
        <v>20</v>
      </c>
      <c r="G39" s="201">
        <v>8.4959107342516447</v>
      </c>
      <c r="H39" s="154">
        <f t="shared" si="0"/>
        <v>169.91821468503289</v>
      </c>
    </row>
    <row r="40" spans="1:8" ht="27" customHeight="1" x14ac:dyDescent="0.25">
      <c r="A40" s="200" t="s">
        <v>3006</v>
      </c>
      <c r="B40" s="200" t="s">
        <v>112</v>
      </c>
      <c r="C40" s="201" t="s">
        <v>116</v>
      </c>
      <c r="D40" s="200" t="s">
        <v>3043</v>
      </c>
      <c r="E40" s="201">
        <v>35.704000000000001</v>
      </c>
      <c r="F40" s="200">
        <v>20</v>
      </c>
      <c r="G40" s="201">
        <v>2.3398205377058114</v>
      </c>
      <c r="H40" s="154">
        <f t="shared" si="0"/>
        <v>46.796410754116231</v>
      </c>
    </row>
    <row r="41" spans="1:8" ht="27" customHeight="1" x14ac:dyDescent="0.25">
      <c r="A41" s="200" t="s">
        <v>3087</v>
      </c>
      <c r="B41" s="200" t="s">
        <v>112</v>
      </c>
      <c r="C41" s="201" t="s">
        <v>116</v>
      </c>
      <c r="D41" s="200" t="s">
        <v>3043</v>
      </c>
      <c r="E41" s="201">
        <v>40</v>
      </c>
      <c r="F41" s="200">
        <v>20</v>
      </c>
      <c r="G41" s="201">
        <v>3.5254522029819571</v>
      </c>
      <c r="H41" s="154">
        <f t="shared" si="0"/>
        <v>70.509044059639137</v>
      </c>
    </row>
    <row r="42" spans="1:8" ht="27" customHeight="1" x14ac:dyDescent="0.25">
      <c r="A42" s="200" t="s">
        <v>2952</v>
      </c>
      <c r="B42" s="200" t="s">
        <v>114</v>
      </c>
      <c r="C42" s="201" t="s">
        <v>116</v>
      </c>
      <c r="D42" s="200" t="s">
        <v>3043</v>
      </c>
      <c r="E42" s="201">
        <v>27.900000000000002</v>
      </c>
      <c r="F42" s="200">
        <v>15</v>
      </c>
      <c r="G42" s="201">
        <v>3.307395867032175</v>
      </c>
      <c r="H42" s="154">
        <f t="shared" si="0"/>
        <v>49.610938005482623</v>
      </c>
    </row>
    <row r="43" spans="1:8" ht="27" customHeight="1" x14ac:dyDescent="0.25">
      <c r="A43" s="200" t="s">
        <v>3149</v>
      </c>
      <c r="B43" s="200" t="s">
        <v>114</v>
      </c>
      <c r="C43" s="201" t="s">
        <v>116</v>
      </c>
      <c r="D43" s="200" t="s">
        <v>3043</v>
      </c>
      <c r="E43" s="201">
        <v>160</v>
      </c>
      <c r="F43" s="200">
        <v>40</v>
      </c>
      <c r="G43" s="201">
        <v>6.5303388897402286</v>
      </c>
      <c r="H43" s="154">
        <f t="shared" si="0"/>
        <v>261.21355558960914</v>
      </c>
    </row>
    <row r="44" spans="1:8" ht="27" customHeight="1" x14ac:dyDescent="0.25">
      <c r="A44" s="200" t="s">
        <v>3095</v>
      </c>
      <c r="B44" s="200" t="s">
        <v>113</v>
      </c>
      <c r="C44" s="201" t="s">
        <v>116</v>
      </c>
      <c r="D44" s="200" t="s">
        <v>3043</v>
      </c>
      <c r="E44" s="201">
        <v>55.500000000000007</v>
      </c>
      <c r="F44" s="200">
        <v>50</v>
      </c>
      <c r="G44" s="201">
        <v>2.6574267990215277</v>
      </c>
      <c r="H44" s="154">
        <f t="shared" si="0"/>
        <v>132.87133995107638</v>
      </c>
    </row>
    <row r="45" spans="1:8" ht="27" customHeight="1" x14ac:dyDescent="0.25">
      <c r="A45" s="200" t="s">
        <v>3209</v>
      </c>
      <c r="B45" s="200" t="s">
        <v>113</v>
      </c>
      <c r="C45" s="201" t="s">
        <v>116</v>
      </c>
      <c r="D45" s="200" t="s">
        <v>3043</v>
      </c>
      <c r="E45" s="201">
        <v>50.941176470588196</v>
      </c>
      <c r="F45" s="200">
        <v>10</v>
      </c>
      <c r="G45" s="201">
        <v>6.8649719341858075</v>
      </c>
      <c r="H45" s="154">
        <f t="shared" si="0"/>
        <v>68.649719341858074</v>
      </c>
    </row>
    <row r="46" spans="1:8" ht="27" customHeight="1" x14ac:dyDescent="0.25">
      <c r="A46" s="200" t="s">
        <v>3210</v>
      </c>
      <c r="B46" s="200" t="s">
        <v>113</v>
      </c>
      <c r="C46" s="201" t="s">
        <v>116</v>
      </c>
      <c r="D46" s="200" t="s">
        <v>3043</v>
      </c>
      <c r="E46" s="201">
        <v>28.38235294117645</v>
      </c>
      <c r="F46" s="200">
        <v>5</v>
      </c>
      <c r="G46" s="201">
        <v>7.6045018814595355</v>
      </c>
      <c r="H46" s="154">
        <f t="shared" si="0"/>
        <v>38.022509407297676</v>
      </c>
    </row>
    <row r="47" spans="1:8" ht="27" customHeight="1" x14ac:dyDescent="0.25">
      <c r="A47" s="200" t="s">
        <v>3096</v>
      </c>
      <c r="B47" s="200" t="s">
        <v>113</v>
      </c>
      <c r="C47" s="201" t="s">
        <v>116</v>
      </c>
      <c r="D47" s="200" t="s">
        <v>3043</v>
      </c>
      <c r="E47" s="201">
        <v>44.400000000000006</v>
      </c>
      <c r="F47" s="200">
        <v>40</v>
      </c>
      <c r="G47" s="201">
        <v>2.6574267990215277</v>
      </c>
      <c r="H47" s="154">
        <f t="shared" si="0"/>
        <v>106.2970719608611</v>
      </c>
    </row>
    <row r="48" spans="1:8" ht="27" customHeight="1" x14ac:dyDescent="0.25">
      <c r="A48" s="200" t="s">
        <v>2985</v>
      </c>
      <c r="B48" s="200" t="s">
        <v>113</v>
      </c>
      <c r="C48" s="201" t="s">
        <v>116</v>
      </c>
      <c r="D48" s="200" t="s">
        <v>3043</v>
      </c>
      <c r="E48" s="201">
        <v>14.484999999999999</v>
      </c>
      <c r="F48" s="200">
        <v>5</v>
      </c>
      <c r="G48" s="201">
        <v>3.4372534663692651</v>
      </c>
      <c r="H48" s="154">
        <f t="shared" si="0"/>
        <v>17.186267331846324</v>
      </c>
    </row>
    <row r="49" spans="1:8" ht="27" customHeight="1" x14ac:dyDescent="0.25">
      <c r="A49" s="200" t="s">
        <v>3129</v>
      </c>
      <c r="B49" s="200" t="s">
        <v>113</v>
      </c>
      <c r="C49" s="201" t="s">
        <v>116</v>
      </c>
      <c r="D49" s="200" t="s">
        <v>3043</v>
      </c>
      <c r="E49" s="201">
        <v>34.950000000000003</v>
      </c>
      <c r="F49" s="200">
        <v>15</v>
      </c>
      <c r="G49" s="201">
        <v>2.7486903565975949</v>
      </c>
      <c r="H49" s="154">
        <f t="shared" si="0"/>
        <v>41.230355348963926</v>
      </c>
    </row>
    <row r="50" spans="1:8" ht="27" customHeight="1" x14ac:dyDescent="0.25">
      <c r="A50" s="200" t="s">
        <v>3141</v>
      </c>
      <c r="B50" s="200" t="s">
        <v>113</v>
      </c>
      <c r="C50" s="201" t="s">
        <v>116</v>
      </c>
      <c r="D50" s="200" t="s">
        <v>3043</v>
      </c>
      <c r="E50" s="201">
        <v>101.872340425532</v>
      </c>
      <c r="F50" s="200">
        <v>20</v>
      </c>
      <c r="G50" s="201">
        <v>5.8183923311368781</v>
      </c>
      <c r="H50" s="154">
        <f t="shared" si="0"/>
        <v>116.36784662273756</v>
      </c>
    </row>
    <row r="51" spans="1:8" ht="27" customHeight="1" x14ac:dyDescent="0.25">
      <c r="A51" s="200" t="s">
        <v>3094</v>
      </c>
      <c r="B51" s="200" t="s">
        <v>113</v>
      </c>
      <c r="C51" s="201" t="s">
        <v>116</v>
      </c>
      <c r="D51" s="200" t="s">
        <v>3043</v>
      </c>
      <c r="E51" s="201">
        <v>555</v>
      </c>
      <c r="F51" s="200">
        <v>500</v>
      </c>
      <c r="G51" s="201">
        <v>2.3243829210014018</v>
      </c>
      <c r="H51" s="154">
        <f t="shared" si="0"/>
        <v>1162.1914605007009</v>
      </c>
    </row>
    <row r="52" spans="1:8" ht="27" customHeight="1" x14ac:dyDescent="0.25">
      <c r="A52" s="200" t="s">
        <v>2970</v>
      </c>
      <c r="B52" s="200" t="s">
        <v>112</v>
      </c>
      <c r="C52" s="201" t="s">
        <v>116</v>
      </c>
      <c r="D52" s="200" t="s">
        <v>3043</v>
      </c>
      <c r="E52" s="201">
        <v>19.600000000000001</v>
      </c>
      <c r="F52" s="200">
        <v>10</v>
      </c>
      <c r="G52" s="201">
        <v>3.0021624014574928</v>
      </c>
      <c r="H52" s="154">
        <f t="shared" si="0"/>
        <v>30.021624014574929</v>
      </c>
    </row>
    <row r="53" spans="1:8" ht="27" customHeight="1" x14ac:dyDescent="0.25">
      <c r="A53" s="200" t="s">
        <v>2981</v>
      </c>
      <c r="B53" s="200" t="s">
        <v>112</v>
      </c>
      <c r="C53" s="201" t="s">
        <v>116</v>
      </c>
      <c r="D53" s="200" t="s">
        <v>3043</v>
      </c>
      <c r="E53" s="201">
        <v>86.25</v>
      </c>
      <c r="F53" s="200">
        <v>25</v>
      </c>
      <c r="G53" s="201">
        <v>3.8109346001259983</v>
      </c>
      <c r="H53" s="154">
        <f t="shared" si="0"/>
        <v>95.273365003149962</v>
      </c>
    </row>
    <row r="54" spans="1:8" ht="27" customHeight="1" x14ac:dyDescent="0.25">
      <c r="A54" s="200" t="s">
        <v>2999</v>
      </c>
      <c r="B54" s="200" t="s">
        <v>113</v>
      </c>
      <c r="C54" s="201" t="s">
        <v>116</v>
      </c>
      <c r="D54" s="200" t="s">
        <v>3043</v>
      </c>
      <c r="E54" s="201">
        <v>92.365384615384642</v>
      </c>
      <c r="F54" s="200">
        <v>15</v>
      </c>
      <c r="G54" s="201">
        <v>6.9888134034836797</v>
      </c>
      <c r="H54" s="154">
        <f t="shared" si="0"/>
        <v>104.8322010522552</v>
      </c>
    </row>
    <row r="55" spans="1:8" ht="27" customHeight="1" x14ac:dyDescent="0.25">
      <c r="A55" s="200" t="s">
        <v>3008</v>
      </c>
      <c r="B55" s="200" t="s">
        <v>112</v>
      </c>
      <c r="C55" s="201" t="s">
        <v>116</v>
      </c>
      <c r="D55" s="200" t="s">
        <v>3043</v>
      </c>
      <c r="E55" s="201">
        <v>34.6666666666667</v>
      </c>
      <c r="F55" s="200">
        <v>10</v>
      </c>
      <c r="G55" s="201">
        <v>4.3406945792398108</v>
      </c>
      <c r="H55" s="154">
        <f t="shared" si="0"/>
        <v>43.406945792398105</v>
      </c>
    </row>
    <row r="56" spans="1:8" ht="27" customHeight="1" x14ac:dyDescent="0.25">
      <c r="A56" s="200" t="s">
        <v>3151</v>
      </c>
      <c r="B56" s="200" t="s">
        <v>113</v>
      </c>
      <c r="C56" s="201" t="s">
        <v>116</v>
      </c>
      <c r="D56" s="200" t="s">
        <v>3043</v>
      </c>
      <c r="E56" s="201">
        <v>41.25</v>
      </c>
      <c r="F56" s="200">
        <v>15</v>
      </c>
      <c r="G56" s="201">
        <v>4.8904326505593296</v>
      </c>
      <c r="H56" s="154">
        <f t="shared" si="0"/>
        <v>73.356489758389941</v>
      </c>
    </row>
    <row r="57" spans="1:8" ht="27" customHeight="1" x14ac:dyDescent="0.25">
      <c r="A57" s="200" t="s">
        <v>2976</v>
      </c>
      <c r="B57" s="200" t="s">
        <v>112</v>
      </c>
      <c r="C57" s="201" t="s">
        <v>116</v>
      </c>
      <c r="D57" s="200" t="s">
        <v>3043</v>
      </c>
      <c r="E57" s="201">
        <v>53.076923076923002</v>
      </c>
      <c r="F57" s="200">
        <v>20</v>
      </c>
      <c r="G57" s="201">
        <v>2.9961462714182741</v>
      </c>
      <c r="H57" s="154">
        <f t="shared" si="0"/>
        <v>59.922925428365481</v>
      </c>
    </row>
    <row r="58" spans="1:8" ht="27" customHeight="1" x14ac:dyDescent="0.25">
      <c r="A58" s="200" t="s">
        <v>2990</v>
      </c>
      <c r="B58" s="200" t="s">
        <v>113</v>
      </c>
      <c r="C58" s="201" t="s">
        <v>116</v>
      </c>
      <c r="D58" s="200" t="s">
        <v>3043</v>
      </c>
      <c r="E58" s="201">
        <v>24.9</v>
      </c>
      <c r="F58" s="200">
        <v>15</v>
      </c>
      <c r="G58" s="201">
        <v>2.1881686559624955</v>
      </c>
      <c r="H58" s="154">
        <f t="shared" si="0"/>
        <v>32.822529839437436</v>
      </c>
    </row>
    <row r="59" spans="1:8" ht="27" customHeight="1" x14ac:dyDescent="0.25">
      <c r="A59" s="200" t="s">
        <v>2920</v>
      </c>
      <c r="B59" s="200" t="s">
        <v>113</v>
      </c>
      <c r="C59" s="201" t="s">
        <v>116</v>
      </c>
      <c r="D59" s="200" t="s">
        <v>3043</v>
      </c>
      <c r="E59" s="201">
        <v>22.270270270270252</v>
      </c>
      <c r="F59" s="200">
        <v>5</v>
      </c>
      <c r="G59" s="201">
        <v>4.7659101099362626</v>
      </c>
      <c r="H59" s="154">
        <f t="shared" si="0"/>
        <v>23.829550549681315</v>
      </c>
    </row>
    <row r="60" spans="1:8" ht="27" customHeight="1" x14ac:dyDescent="0.25">
      <c r="A60" s="200" t="s">
        <v>3085</v>
      </c>
      <c r="B60" s="200" t="s">
        <v>112</v>
      </c>
      <c r="C60" s="201" t="s">
        <v>116</v>
      </c>
      <c r="D60" s="200" t="s">
        <v>3043</v>
      </c>
      <c r="E60" s="201">
        <v>25</v>
      </c>
      <c r="F60" s="200">
        <v>25</v>
      </c>
      <c r="G60" s="201">
        <v>1.8253846634088755</v>
      </c>
      <c r="H60" s="154">
        <f t="shared" si="0"/>
        <v>45.634616585221885</v>
      </c>
    </row>
    <row r="61" spans="1:8" ht="27" customHeight="1" x14ac:dyDescent="0.25">
      <c r="A61" s="200" t="s">
        <v>2881</v>
      </c>
      <c r="B61" s="200" t="s">
        <v>112</v>
      </c>
      <c r="C61" s="201" t="s">
        <v>116</v>
      </c>
      <c r="D61" s="200" t="s">
        <v>3043</v>
      </c>
      <c r="E61" s="201">
        <v>55.216000000000001</v>
      </c>
      <c r="F61" s="200">
        <v>20</v>
      </c>
      <c r="G61" s="201">
        <v>3.0733343549403211</v>
      </c>
      <c r="H61" s="154">
        <f t="shared" si="0"/>
        <v>61.466687098806425</v>
      </c>
    </row>
    <row r="62" spans="1:8" ht="27" customHeight="1" x14ac:dyDescent="0.25">
      <c r="A62" s="200" t="s">
        <v>2977</v>
      </c>
      <c r="B62" s="200" t="s">
        <v>112</v>
      </c>
      <c r="C62" s="201" t="s">
        <v>116</v>
      </c>
      <c r="D62" s="200" t="s">
        <v>3043</v>
      </c>
      <c r="E62" s="201">
        <v>56.674556213017794</v>
      </c>
      <c r="F62" s="200">
        <v>15</v>
      </c>
      <c r="G62" s="201">
        <v>4.0603202170347288</v>
      </c>
      <c r="H62" s="154">
        <f t="shared" si="0"/>
        <v>60.904803255520932</v>
      </c>
    </row>
    <row r="63" spans="1:8" ht="27" customHeight="1" x14ac:dyDescent="0.25">
      <c r="A63" s="200" t="s">
        <v>3128</v>
      </c>
      <c r="B63" s="200" t="s">
        <v>113</v>
      </c>
      <c r="C63" s="201" t="s">
        <v>116</v>
      </c>
      <c r="D63" s="200" t="s">
        <v>3043</v>
      </c>
      <c r="E63" s="201">
        <v>222.00000000000003</v>
      </c>
      <c r="F63" s="200">
        <v>100</v>
      </c>
      <c r="G63" s="201">
        <v>2.6375622187033536</v>
      </c>
      <c r="H63" s="154">
        <f t="shared" si="0"/>
        <v>263.75622187033537</v>
      </c>
    </row>
    <row r="64" spans="1:8" ht="27" customHeight="1" x14ac:dyDescent="0.25">
      <c r="A64" s="200" t="s">
        <v>3002</v>
      </c>
      <c r="B64" s="200" t="s">
        <v>113</v>
      </c>
      <c r="C64" s="201" t="s">
        <v>116</v>
      </c>
      <c r="D64" s="200" t="s">
        <v>3043</v>
      </c>
      <c r="E64" s="201">
        <v>113.99999999999999</v>
      </c>
      <c r="F64" s="200">
        <v>25</v>
      </c>
      <c r="G64" s="201">
        <v>4.9578587117535884</v>
      </c>
      <c r="H64" s="154">
        <f t="shared" si="0"/>
        <v>123.94646779383972</v>
      </c>
    </row>
    <row r="65" spans="1:8" ht="27" customHeight="1" x14ac:dyDescent="0.25">
      <c r="A65" s="200" t="s">
        <v>2963</v>
      </c>
      <c r="B65" s="200" t="s">
        <v>112</v>
      </c>
      <c r="C65" s="201" t="s">
        <v>116</v>
      </c>
      <c r="D65" s="200" t="s">
        <v>3043</v>
      </c>
      <c r="E65" s="201">
        <v>32.400000000000006</v>
      </c>
      <c r="F65" s="200">
        <v>15</v>
      </c>
      <c r="G65" s="201">
        <v>3.4409993586578356</v>
      </c>
      <c r="H65" s="154">
        <f t="shared" si="0"/>
        <v>51.614990379867535</v>
      </c>
    </row>
    <row r="66" spans="1:8" ht="27" customHeight="1" x14ac:dyDescent="0.25">
      <c r="A66" s="200" t="s">
        <v>2982</v>
      </c>
      <c r="B66" s="200" t="s">
        <v>112</v>
      </c>
      <c r="C66" s="201" t="s">
        <v>116</v>
      </c>
      <c r="D66" s="200" t="s">
        <v>3043</v>
      </c>
      <c r="E66" s="201">
        <v>36.18</v>
      </c>
      <c r="F66" s="200">
        <v>10</v>
      </c>
      <c r="G66" s="201">
        <v>3.977229515360996</v>
      </c>
      <c r="H66" s="154">
        <f t="shared" si="0"/>
        <v>39.77229515360996</v>
      </c>
    </row>
    <row r="67" spans="1:8" ht="27" customHeight="1" x14ac:dyDescent="0.25">
      <c r="A67" s="200" t="s">
        <v>2991</v>
      </c>
      <c r="B67" s="200" t="s">
        <v>113</v>
      </c>
      <c r="C67" s="201" t="s">
        <v>116</v>
      </c>
      <c r="D67" s="200" t="s">
        <v>3043</v>
      </c>
      <c r="E67" s="201">
        <v>53.4</v>
      </c>
      <c r="F67" s="200">
        <v>30</v>
      </c>
      <c r="G67" s="201">
        <v>2.3177992315245213</v>
      </c>
      <c r="H67" s="154">
        <f t="shared" si="0"/>
        <v>69.533976945735645</v>
      </c>
    </row>
    <row r="68" spans="1:8" ht="27" customHeight="1" x14ac:dyDescent="0.25">
      <c r="A68" s="200" t="s">
        <v>3009</v>
      </c>
      <c r="B68" s="200" t="s">
        <v>112</v>
      </c>
      <c r="C68" s="201" t="s">
        <v>116</v>
      </c>
      <c r="D68" s="200" t="s">
        <v>3043</v>
      </c>
      <c r="E68" s="201">
        <v>105.89473684210519</v>
      </c>
      <c r="F68" s="200">
        <v>20</v>
      </c>
      <c r="G68" s="201">
        <v>6.6126350082012335</v>
      </c>
      <c r="H68" s="154">
        <f t="shared" si="0"/>
        <v>132.25270016402467</v>
      </c>
    </row>
    <row r="69" spans="1:8" ht="27" customHeight="1" x14ac:dyDescent="0.25">
      <c r="A69" s="200" t="s">
        <v>3211</v>
      </c>
      <c r="B69" s="200" t="s">
        <v>112</v>
      </c>
      <c r="C69" s="201" t="s">
        <v>116</v>
      </c>
      <c r="D69" s="200" t="s">
        <v>3043</v>
      </c>
      <c r="E69" s="201">
        <v>11.660891089108901</v>
      </c>
      <c r="F69" s="200">
        <v>5</v>
      </c>
      <c r="G69" s="201">
        <v>2.8441538540123612</v>
      </c>
      <c r="H69" s="154">
        <f t="shared" si="0"/>
        <v>14.220769270061806</v>
      </c>
    </row>
    <row r="70" spans="1:8" ht="27" customHeight="1" x14ac:dyDescent="0.25">
      <c r="A70" s="200" t="s">
        <v>2983</v>
      </c>
      <c r="B70" s="200" t="s">
        <v>112</v>
      </c>
      <c r="C70" s="201" t="s">
        <v>116</v>
      </c>
      <c r="D70" s="200" t="s">
        <v>3043</v>
      </c>
      <c r="E70" s="201">
        <v>38.76</v>
      </c>
      <c r="F70" s="200">
        <v>20</v>
      </c>
      <c r="G70" s="201">
        <v>2.3333503601164631</v>
      </c>
      <c r="H70" s="154">
        <f t="shared" si="0"/>
        <v>46.667007202329259</v>
      </c>
    </row>
    <row r="71" spans="1:8" ht="27" customHeight="1" x14ac:dyDescent="0.25">
      <c r="A71" s="200" t="s">
        <v>2883</v>
      </c>
      <c r="B71" s="200" t="s">
        <v>113</v>
      </c>
      <c r="C71" s="201" t="s">
        <v>116</v>
      </c>
      <c r="D71" s="200" t="s">
        <v>3043</v>
      </c>
      <c r="E71" s="201">
        <v>102.34</v>
      </c>
      <c r="F71" s="200">
        <v>20</v>
      </c>
      <c r="G71" s="201">
        <v>5.4100900716827569</v>
      </c>
      <c r="H71" s="154">
        <f t="shared" si="0"/>
        <v>108.20180143365513</v>
      </c>
    </row>
    <row r="72" spans="1:8" ht="27" customHeight="1" x14ac:dyDescent="0.25">
      <c r="A72" s="200" t="s">
        <v>3082</v>
      </c>
      <c r="B72" s="200" t="s">
        <v>113</v>
      </c>
      <c r="C72" s="201" t="s">
        <v>116</v>
      </c>
      <c r="D72" s="200" t="s">
        <v>3043</v>
      </c>
      <c r="E72" s="201">
        <v>124.35643564356424</v>
      </c>
      <c r="F72" s="200">
        <v>25</v>
      </c>
      <c r="G72" s="201">
        <v>5.8670889308882872</v>
      </c>
      <c r="H72" s="154">
        <f t="shared" si="0"/>
        <v>146.67722327220719</v>
      </c>
    </row>
    <row r="73" spans="1:8" ht="27" customHeight="1" x14ac:dyDescent="0.25">
      <c r="A73" s="200" t="s">
        <v>3183</v>
      </c>
      <c r="B73" s="200" t="s">
        <v>112</v>
      </c>
      <c r="C73" s="201" t="s">
        <v>116</v>
      </c>
      <c r="D73" s="200" t="s">
        <v>3043</v>
      </c>
      <c r="E73" s="201">
        <v>28.56</v>
      </c>
      <c r="F73" s="200">
        <v>10</v>
      </c>
      <c r="G73" s="201">
        <v>3.1943380270498825</v>
      </c>
      <c r="H73" s="154">
        <f t="shared" si="0"/>
        <v>31.943380270498825</v>
      </c>
    </row>
    <row r="74" spans="1:8" ht="27" customHeight="1" x14ac:dyDescent="0.25">
      <c r="A74" s="200" t="s">
        <v>2960</v>
      </c>
      <c r="B74" s="200" t="s">
        <v>112</v>
      </c>
      <c r="C74" s="201" t="s">
        <v>116</v>
      </c>
      <c r="D74" s="200" t="s">
        <v>3043</v>
      </c>
      <c r="E74" s="201">
        <v>11.55445544554455</v>
      </c>
      <c r="F74" s="200">
        <v>5</v>
      </c>
      <c r="G74" s="201">
        <v>3.6075212976678985</v>
      </c>
      <c r="H74" s="154">
        <f t="shared" si="0"/>
        <v>18.037606488339492</v>
      </c>
    </row>
    <row r="75" spans="1:8" ht="27" customHeight="1" x14ac:dyDescent="0.25">
      <c r="A75" s="200" t="s">
        <v>3014</v>
      </c>
      <c r="B75" s="200" t="s">
        <v>113</v>
      </c>
      <c r="C75" s="201" t="s">
        <v>116</v>
      </c>
      <c r="D75" s="200" t="s">
        <v>3043</v>
      </c>
      <c r="E75" s="201">
        <v>132</v>
      </c>
      <c r="F75" s="200">
        <v>80</v>
      </c>
      <c r="G75" s="201">
        <v>2.7894411242217338</v>
      </c>
      <c r="H75" s="154">
        <f t="shared" si="0"/>
        <v>223.1552899377387</v>
      </c>
    </row>
    <row r="76" spans="1:8" ht="27" customHeight="1" x14ac:dyDescent="0.25">
      <c r="A76" s="200" t="s">
        <v>3020</v>
      </c>
      <c r="B76" s="200" t="s">
        <v>113</v>
      </c>
      <c r="C76" s="201" t="s">
        <v>3197</v>
      </c>
      <c r="D76" s="200" t="s">
        <v>3044</v>
      </c>
      <c r="E76" s="201">
        <v>6.3</v>
      </c>
      <c r="F76" s="200">
        <v>15</v>
      </c>
      <c r="G76" s="201">
        <v>9.578019558098223</v>
      </c>
      <c r="H76" s="154">
        <f t="shared" si="0"/>
        <v>143.67029337147335</v>
      </c>
    </row>
    <row r="77" spans="1:8" ht="27" customHeight="1" x14ac:dyDescent="0.25">
      <c r="A77" s="200" t="s">
        <v>2954</v>
      </c>
      <c r="B77" s="200" t="s">
        <v>114</v>
      </c>
      <c r="C77" s="201" t="s">
        <v>116</v>
      </c>
      <c r="D77" s="200" t="s">
        <v>3043</v>
      </c>
      <c r="E77" s="201">
        <v>16</v>
      </c>
      <c r="F77" s="200">
        <v>10</v>
      </c>
      <c r="G77" s="201">
        <v>3.6296561157367204</v>
      </c>
      <c r="H77" s="154">
        <f t="shared" si="0"/>
        <v>36.296561157367208</v>
      </c>
    </row>
    <row r="78" spans="1:8" ht="27" customHeight="1" x14ac:dyDescent="0.25">
      <c r="A78" s="200" t="s">
        <v>3046</v>
      </c>
      <c r="B78" s="200" t="s">
        <v>112</v>
      </c>
      <c r="C78" s="201" t="s">
        <v>116</v>
      </c>
      <c r="D78" s="200" t="s">
        <v>3043</v>
      </c>
      <c r="E78" s="201">
        <v>27.197183098591502</v>
      </c>
      <c r="F78" s="200">
        <v>10</v>
      </c>
      <c r="G78" s="201">
        <v>3.9854023712633309</v>
      </c>
      <c r="H78" s="154">
        <f t="shared" si="0"/>
        <v>39.854023712633307</v>
      </c>
    </row>
    <row r="79" spans="1:8" ht="27" customHeight="1" x14ac:dyDescent="0.25">
      <c r="A79" s="200" t="s">
        <v>3062</v>
      </c>
      <c r="B79" s="200" t="s">
        <v>112</v>
      </c>
      <c r="C79" s="201" t="s">
        <v>116</v>
      </c>
      <c r="D79" s="200" t="s">
        <v>3043</v>
      </c>
      <c r="E79" s="201">
        <v>10.22115384615385</v>
      </c>
      <c r="F79" s="200">
        <v>5</v>
      </c>
      <c r="G79" s="201">
        <v>3.1756085656070332</v>
      </c>
      <c r="H79" s="154">
        <f t="shared" si="0"/>
        <v>15.878042828035166</v>
      </c>
    </row>
    <row r="80" spans="1:8" ht="27" customHeight="1" x14ac:dyDescent="0.25">
      <c r="A80" s="200" t="s">
        <v>2965</v>
      </c>
      <c r="B80" s="200" t="s">
        <v>112</v>
      </c>
      <c r="C80" s="201" t="s">
        <v>116</v>
      </c>
      <c r="D80" s="200" t="s">
        <v>3043</v>
      </c>
      <c r="E80" s="201">
        <v>23.938775510204099</v>
      </c>
      <c r="F80" s="200">
        <v>10</v>
      </c>
      <c r="G80" s="201">
        <v>3.6032078459416663</v>
      </c>
      <c r="H80" s="154">
        <f t="shared" si="0"/>
        <v>36.032078459416667</v>
      </c>
    </row>
    <row r="81" spans="1:8" ht="27" customHeight="1" x14ac:dyDescent="0.25">
      <c r="A81" s="200" t="s">
        <v>2986</v>
      </c>
      <c r="B81" s="200" t="s">
        <v>113</v>
      </c>
      <c r="C81" s="201" t="s">
        <v>116</v>
      </c>
      <c r="D81" s="200" t="s">
        <v>3043</v>
      </c>
      <c r="E81" s="201">
        <v>47.03125000000005</v>
      </c>
      <c r="F81" s="200">
        <v>15</v>
      </c>
      <c r="G81" s="201">
        <v>3.9070791688659599</v>
      </c>
      <c r="H81" s="154">
        <f t="shared" si="0"/>
        <v>58.606187532989395</v>
      </c>
    </row>
    <row r="82" spans="1:8" ht="27" customHeight="1" x14ac:dyDescent="0.25">
      <c r="A82" s="200" t="s">
        <v>3127</v>
      </c>
      <c r="B82" s="200" t="s">
        <v>113</v>
      </c>
      <c r="C82" s="201" t="s">
        <v>116</v>
      </c>
      <c r="D82" s="200" t="s">
        <v>3043</v>
      </c>
      <c r="E82" s="201">
        <v>26.924999999999997</v>
      </c>
      <c r="F82" s="200">
        <v>5</v>
      </c>
      <c r="G82" s="201">
        <v>5.942006776659686</v>
      </c>
      <c r="H82" s="154">
        <f t="shared" si="0"/>
        <v>29.710033883298429</v>
      </c>
    </row>
    <row r="83" spans="1:8" ht="27" customHeight="1" x14ac:dyDescent="0.25">
      <c r="A83" s="200" t="s">
        <v>2992</v>
      </c>
      <c r="B83" s="200" t="s">
        <v>113</v>
      </c>
      <c r="C83" s="201" t="s">
        <v>116</v>
      </c>
      <c r="D83" s="200" t="s">
        <v>3043</v>
      </c>
      <c r="E83" s="201">
        <v>257.64705882352951</v>
      </c>
      <c r="F83" s="200">
        <v>30</v>
      </c>
      <c r="G83" s="201">
        <v>8.8119278291419061</v>
      </c>
      <c r="H83" s="154">
        <f t="shared" si="0"/>
        <v>264.35783487425721</v>
      </c>
    </row>
    <row r="84" spans="1:8" ht="27" customHeight="1" x14ac:dyDescent="0.25">
      <c r="A84" s="200" t="s">
        <v>3081</v>
      </c>
      <c r="B84" s="200" t="s">
        <v>113</v>
      </c>
      <c r="C84" s="201" t="s">
        <v>116</v>
      </c>
      <c r="D84" s="200" t="s">
        <v>3043</v>
      </c>
      <c r="E84" s="201">
        <v>18.64077669902915</v>
      </c>
      <c r="F84" s="200">
        <v>5</v>
      </c>
      <c r="G84" s="201">
        <v>4.4963193770467615</v>
      </c>
      <c r="H84" s="154">
        <f t="shared" si="0"/>
        <v>22.481596885233806</v>
      </c>
    </row>
    <row r="85" spans="1:8" ht="27" customHeight="1" x14ac:dyDescent="0.25">
      <c r="A85" s="200" t="s">
        <v>3212</v>
      </c>
      <c r="B85" s="200" t="s">
        <v>113</v>
      </c>
      <c r="C85" s="201" t="s">
        <v>116</v>
      </c>
      <c r="D85" s="200" t="s">
        <v>3043</v>
      </c>
      <c r="E85" s="201">
        <v>86.302083333333243</v>
      </c>
      <c r="F85" s="200">
        <v>25</v>
      </c>
      <c r="G85" s="201">
        <v>4.261690305517245</v>
      </c>
      <c r="H85" s="154">
        <f t="shared" si="0"/>
        <v>106.54225763793113</v>
      </c>
    </row>
    <row r="86" spans="1:8" ht="27" customHeight="1" x14ac:dyDescent="0.25">
      <c r="A86" s="200" t="s">
        <v>2993</v>
      </c>
      <c r="B86" s="200" t="s">
        <v>113</v>
      </c>
      <c r="C86" s="201" t="s">
        <v>116</v>
      </c>
      <c r="D86" s="200" t="s">
        <v>3043</v>
      </c>
      <c r="E86" s="201">
        <v>12.705882352941201</v>
      </c>
      <c r="F86" s="200">
        <v>5</v>
      </c>
      <c r="G86" s="201">
        <v>3.1907056466488455</v>
      </c>
      <c r="H86" s="154">
        <f t="shared" ref="H86:H149" si="1">G86*F86</f>
        <v>15.953528233244228</v>
      </c>
    </row>
    <row r="87" spans="1:8" ht="27" customHeight="1" x14ac:dyDescent="0.25">
      <c r="A87" s="200" t="s">
        <v>3154</v>
      </c>
      <c r="B87" s="200" t="s">
        <v>113</v>
      </c>
      <c r="C87" s="201" t="s">
        <v>116</v>
      </c>
      <c r="D87" s="200" t="s">
        <v>3043</v>
      </c>
      <c r="E87" s="201">
        <v>8.6999999999999993</v>
      </c>
      <c r="F87" s="200">
        <v>5</v>
      </c>
      <c r="G87" s="201">
        <v>4.2174206693796004</v>
      </c>
      <c r="H87" s="154">
        <f t="shared" si="1"/>
        <v>21.087103346898001</v>
      </c>
    </row>
    <row r="88" spans="1:8" ht="27" customHeight="1" x14ac:dyDescent="0.25">
      <c r="A88" s="200" t="s">
        <v>3156</v>
      </c>
      <c r="B88" s="200" t="s">
        <v>113</v>
      </c>
      <c r="C88" s="201" t="s">
        <v>116</v>
      </c>
      <c r="D88" s="200" t="s">
        <v>3043</v>
      </c>
      <c r="E88" s="201">
        <v>12.25</v>
      </c>
      <c r="F88" s="200">
        <v>5</v>
      </c>
      <c r="G88" s="201">
        <v>5.850402683421021</v>
      </c>
      <c r="H88" s="154">
        <f t="shared" si="1"/>
        <v>29.252013417105104</v>
      </c>
    </row>
    <row r="89" spans="1:8" ht="27" customHeight="1" x14ac:dyDescent="0.25">
      <c r="A89" s="200" t="s">
        <v>3213</v>
      </c>
      <c r="B89" s="200" t="s">
        <v>113</v>
      </c>
      <c r="C89" s="201" t="s">
        <v>116</v>
      </c>
      <c r="D89" s="200" t="s">
        <v>3043</v>
      </c>
      <c r="E89" s="201">
        <v>45.619047619047599</v>
      </c>
      <c r="F89" s="200">
        <v>10</v>
      </c>
      <c r="G89" s="201">
        <v>5.0941864886800268</v>
      </c>
      <c r="H89" s="154">
        <f t="shared" si="1"/>
        <v>50.941864886800268</v>
      </c>
    </row>
    <row r="90" spans="1:8" ht="27" customHeight="1" x14ac:dyDescent="0.25">
      <c r="A90" s="200" t="s">
        <v>2890</v>
      </c>
      <c r="B90" s="200" t="s">
        <v>113</v>
      </c>
      <c r="C90" s="201" t="s">
        <v>116</v>
      </c>
      <c r="D90" s="200" t="s">
        <v>3043</v>
      </c>
      <c r="E90" s="201">
        <v>39.673469387755198</v>
      </c>
      <c r="F90" s="200">
        <v>20</v>
      </c>
      <c r="G90" s="201">
        <v>3.1526791643254839</v>
      </c>
      <c r="H90" s="154">
        <f t="shared" si="1"/>
        <v>63.053583286509678</v>
      </c>
    </row>
    <row r="91" spans="1:8" ht="27" customHeight="1" x14ac:dyDescent="0.25">
      <c r="A91" s="200" t="s">
        <v>2978</v>
      </c>
      <c r="B91" s="200" t="s">
        <v>112</v>
      </c>
      <c r="C91" s="201" t="s">
        <v>116</v>
      </c>
      <c r="D91" s="200" t="s">
        <v>3043</v>
      </c>
      <c r="E91" s="201">
        <v>24.603896103896101</v>
      </c>
      <c r="F91" s="200">
        <v>10</v>
      </c>
      <c r="G91" s="201">
        <v>2.9787789526258139</v>
      </c>
      <c r="H91" s="154">
        <f t="shared" si="1"/>
        <v>29.787789526258138</v>
      </c>
    </row>
    <row r="92" spans="1:8" ht="27" customHeight="1" x14ac:dyDescent="0.25">
      <c r="A92" s="200" t="s">
        <v>2980</v>
      </c>
      <c r="B92" s="200" t="s">
        <v>112</v>
      </c>
      <c r="C92" s="201" t="s">
        <v>116</v>
      </c>
      <c r="D92" s="200" t="s">
        <v>3043</v>
      </c>
      <c r="E92" s="201">
        <v>49.199999999999996</v>
      </c>
      <c r="F92" s="200">
        <v>15</v>
      </c>
      <c r="G92" s="201">
        <v>3.6425964709154166</v>
      </c>
      <c r="H92" s="154">
        <f t="shared" si="1"/>
        <v>54.638947063731251</v>
      </c>
    </row>
    <row r="93" spans="1:8" ht="27" customHeight="1" x14ac:dyDescent="0.25">
      <c r="A93" s="200" t="s">
        <v>3214</v>
      </c>
      <c r="B93" s="200" t="s">
        <v>113</v>
      </c>
      <c r="C93" s="201" t="s">
        <v>116</v>
      </c>
      <c r="D93" s="200" t="s">
        <v>3043</v>
      </c>
      <c r="E93" s="201">
        <v>84.692307692307494</v>
      </c>
      <c r="F93" s="200">
        <v>50</v>
      </c>
      <c r="G93" s="201">
        <v>2.2586595381201295</v>
      </c>
      <c r="H93" s="154">
        <f t="shared" si="1"/>
        <v>112.93297690600647</v>
      </c>
    </row>
    <row r="94" spans="1:8" ht="27" customHeight="1" x14ac:dyDescent="0.25">
      <c r="A94" s="200" t="s">
        <v>3215</v>
      </c>
      <c r="B94" s="200" t="s">
        <v>113</v>
      </c>
      <c r="C94" s="201" t="s">
        <v>116</v>
      </c>
      <c r="D94" s="200" t="s">
        <v>3043</v>
      </c>
      <c r="E94" s="201">
        <v>17.901960784313701</v>
      </c>
      <c r="F94" s="200">
        <v>10</v>
      </c>
      <c r="G94" s="201">
        <v>2.364566129187879</v>
      </c>
      <c r="H94" s="154">
        <f t="shared" si="1"/>
        <v>23.645661291878788</v>
      </c>
    </row>
    <row r="95" spans="1:8" ht="27" customHeight="1" x14ac:dyDescent="0.25">
      <c r="A95" s="200" t="s">
        <v>3123</v>
      </c>
      <c r="B95" s="200" t="s">
        <v>113</v>
      </c>
      <c r="C95" s="201" t="s">
        <v>116</v>
      </c>
      <c r="D95" s="200" t="s">
        <v>3043</v>
      </c>
      <c r="E95" s="201">
        <v>187.79999999999998</v>
      </c>
      <c r="F95" s="200">
        <v>30</v>
      </c>
      <c r="G95" s="201">
        <v>9.2024087222534376</v>
      </c>
      <c r="H95" s="154">
        <f t="shared" si="1"/>
        <v>276.07226166760313</v>
      </c>
    </row>
    <row r="96" spans="1:8" ht="27" customHeight="1" x14ac:dyDescent="0.25">
      <c r="A96" s="200" t="s">
        <v>2995</v>
      </c>
      <c r="B96" s="200" t="s">
        <v>113</v>
      </c>
      <c r="C96" s="201" t="s">
        <v>116</v>
      </c>
      <c r="D96" s="200" t="s">
        <v>3043</v>
      </c>
      <c r="E96" s="201">
        <v>46.200396825396751</v>
      </c>
      <c r="F96" s="200">
        <v>25</v>
      </c>
      <c r="G96" s="201">
        <v>2.5391474122127438</v>
      </c>
      <c r="H96" s="154">
        <f t="shared" si="1"/>
        <v>63.478685305318592</v>
      </c>
    </row>
    <row r="97" spans="1:8" ht="27" customHeight="1" x14ac:dyDescent="0.25">
      <c r="A97" s="200" t="s">
        <v>3137</v>
      </c>
      <c r="B97" s="200" t="s">
        <v>113</v>
      </c>
      <c r="C97" s="201" t="s">
        <v>116</v>
      </c>
      <c r="D97" s="200" t="s">
        <v>3043</v>
      </c>
      <c r="E97" s="201">
        <v>48.886138613861505</v>
      </c>
      <c r="F97" s="200">
        <v>25</v>
      </c>
      <c r="G97" s="201">
        <v>2.6636699528358108</v>
      </c>
      <c r="H97" s="154">
        <f t="shared" si="1"/>
        <v>66.591748820895276</v>
      </c>
    </row>
    <row r="98" spans="1:8" ht="27" customHeight="1" x14ac:dyDescent="0.25">
      <c r="A98" s="200" t="s">
        <v>3140</v>
      </c>
      <c r="B98" s="200" t="s">
        <v>113</v>
      </c>
      <c r="C98" s="201" t="s">
        <v>116</v>
      </c>
      <c r="D98" s="200" t="s">
        <v>3043</v>
      </c>
      <c r="E98" s="201">
        <v>71.121951219512241</v>
      </c>
      <c r="F98" s="200">
        <v>15</v>
      </c>
      <c r="G98" s="201">
        <v>5.6110061126151436</v>
      </c>
      <c r="H98" s="154">
        <f t="shared" si="1"/>
        <v>84.165091689227154</v>
      </c>
    </row>
    <row r="99" spans="1:8" ht="27" customHeight="1" x14ac:dyDescent="0.25">
      <c r="A99" s="200" t="s">
        <v>3144</v>
      </c>
      <c r="B99" s="200" t="s">
        <v>113</v>
      </c>
      <c r="C99" s="201" t="s">
        <v>116</v>
      </c>
      <c r="D99" s="200" t="s">
        <v>3043</v>
      </c>
      <c r="E99" s="201">
        <v>21.8</v>
      </c>
      <c r="F99" s="200">
        <v>10</v>
      </c>
      <c r="G99" s="201">
        <v>2.5044127746278231</v>
      </c>
      <c r="H99" s="154">
        <f t="shared" si="1"/>
        <v>25.044127746278232</v>
      </c>
    </row>
    <row r="100" spans="1:8" ht="27" customHeight="1" x14ac:dyDescent="0.25">
      <c r="A100" s="200" t="s">
        <v>3001</v>
      </c>
      <c r="B100" s="200" t="s">
        <v>113</v>
      </c>
      <c r="C100" s="201" t="s">
        <v>116</v>
      </c>
      <c r="D100" s="200" t="s">
        <v>3043</v>
      </c>
      <c r="E100" s="201">
        <v>28.3</v>
      </c>
      <c r="F100" s="200">
        <v>10</v>
      </c>
      <c r="G100" s="201">
        <v>3.1869597543602755</v>
      </c>
      <c r="H100" s="154">
        <f t="shared" si="1"/>
        <v>31.869597543602755</v>
      </c>
    </row>
    <row r="101" spans="1:8" ht="27" customHeight="1" x14ac:dyDescent="0.25">
      <c r="A101" s="200" t="s">
        <v>2955</v>
      </c>
      <c r="B101" s="200" t="s">
        <v>113</v>
      </c>
      <c r="C101" s="201" t="s">
        <v>116</v>
      </c>
      <c r="D101" s="200" t="s">
        <v>3043</v>
      </c>
      <c r="E101" s="201">
        <v>20.5</v>
      </c>
      <c r="F101" s="200">
        <v>10</v>
      </c>
      <c r="G101" s="201">
        <v>4.9303888349707421</v>
      </c>
      <c r="H101" s="154">
        <f t="shared" si="1"/>
        <v>49.303888349707421</v>
      </c>
    </row>
    <row r="102" spans="1:8" ht="27" customHeight="1" x14ac:dyDescent="0.25">
      <c r="A102" s="200" t="s">
        <v>3164</v>
      </c>
      <c r="B102" s="200" t="s">
        <v>114</v>
      </c>
      <c r="C102" s="201" t="s">
        <v>116</v>
      </c>
      <c r="D102" s="200" t="s">
        <v>3043</v>
      </c>
      <c r="E102" s="201">
        <v>1.5</v>
      </c>
      <c r="F102" s="200">
        <v>5</v>
      </c>
      <c r="G102" s="201">
        <v>0.98675883831934297</v>
      </c>
      <c r="H102" s="154">
        <f t="shared" si="1"/>
        <v>4.9337941915967152</v>
      </c>
    </row>
    <row r="103" spans="1:8" ht="27" customHeight="1" x14ac:dyDescent="0.25">
      <c r="A103" s="200" t="s">
        <v>3166</v>
      </c>
      <c r="B103" s="200" t="s">
        <v>114</v>
      </c>
      <c r="C103" s="201" t="s">
        <v>116</v>
      </c>
      <c r="D103" s="200" t="s">
        <v>3043</v>
      </c>
      <c r="E103" s="201">
        <v>7.9</v>
      </c>
      <c r="F103" s="200">
        <v>5</v>
      </c>
      <c r="G103" s="201">
        <v>4.5044922329490955</v>
      </c>
      <c r="H103" s="154">
        <f t="shared" si="1"/>
        <v>22.522461164745479</v>
      </c>
    </row>
    <row r="104" spans="1:8" ht="27" customHeight="1" x14ac:dyDescent="0.25">
      <c r="A104" s="200" t="s">
        <v>3216</v>
      </c>
      <c r="B104" s="200" t="s">
        <v>113</v>
      </c>
      <c r="C104" s="201" t="s">
        <v>116</v>
      </c>
      <c r="D104" s="200" t="s">
        <v>3043</v>
      </c>
      <c r="E104" s="201">
        <v>29.8</v>
      </c>
      <c r="F104" s="200">
        <v>20</v>
      </c>
      <c r="G104" s="201">
        <v>2.1238074157316125</v>
      </c>
      <c r="H104" s="154">
        <f t="shared" si="1"/>
        <v>42.476148314632248</v>
      </c>
    </row>
    <row r="105" spans="1:8" ht="27" customHeight="1" x14ac:dyDescent="0.25">
      <c r="A105" s="200" t="s">
        <v>3027</v>
      </c>
      <c r="B105" s="200" t="s">
        <v>113</v>
      </c>
      <c r="C105" s="201" t="s">
        <v>116</v>
      </c>
      <c r="D105" s="200" t="s">
        <v>3043</v>
      </c>
      <c r="E105" s="201">
        <v>24</v>
      </c>
      <c r="F105" s="200">
        <v>5</v>
      </c>
      <c r="G105" s="201">
        <v>7.9014489792443507</v>
      </c>
      <c r="H105" s="154">
        <f t="shared" si="1"/>
        <v>39.507244896221756</v>
      </c>
    </row>
    <row r="106" spans="1:8" ht="27" customHeight="1" x14ac:dyDescent="0.25">
      <c r="A106" s="200" t="s">
        <v>3175</v>
      </c>
      <c r="B106" s="200" t="s">
        <v>114</v>
      </c>
      <c r="C106" s="201" t="s">
        <v>116</v>
      </c>
      <c r="D106" s="200" t="s">
        <v>3043</v>
      </c>
      <c r="E106" s="201">
        <v>38.4</v>
      </c>
      <c r="F106" s="200">
        <v>15</v>
      </c>
      <c r="G106" s="201">
        <v>3.9980021907794292</v>
      </c>
      <c r="H106" s="154">
        <f t="shared" si="1"/>
        <v>59.970032861691436</v>
      </c>
    </row>
    <row r="107" spans="1:8" ht="27" customHeight="1" x14ac:dyDescent="0.25">
      <c r="A107" s="200" t="s">
        <v>3098</v>
      </c>
      <c r="B107" s="200" t="s">
        <v>113</v>
      </c>
      <c r="C107" s="201" t="s">
        <v>116</v>
      </c>
      <c r="D107" s="200" t="s">
        <v>3043</v>
      </c>
      <c r="E107" s="201">
        <v>65.149999999999991</v>
      </c>
      <c r="F107" s="200">
        <v>5</v>
      </c>
      <c r="G107" s="201">
        <v>13.29848518386088</v>
      </c>
      <c r="H107" s="154">
        <f t="shared" si="1"/>
        <v>66.492425919304395</v>
      </c>
    </row>
    <row r="108" spans="1:8" ht="27" customHeight="1" x14ac:dyDescent="0.25">
      <c r="A108" s="200" t="s">
        <v>3099</v>
      </c>
      <c r="B108" s="200" t="s">
        <v>114</v>
      </c>
      <c r="C108" s="201" t="s">
        <v>116</v>
      </c>
      <c r="D108" s="200" t="s">
        <v>3043</v>
      </c>
      <c r="E108" s="201">
        <v>15</v>
      </c>
      <c r="F108" s="200">
        <v>10</v>
      </c>
      <c r="G108" s="201">
        <v>3.767800082863678</v>
      </c>
      <c r="H108" s="154">
        <f t="shared" si="1"/>
        <v>37.678000828636783</v>
      </c>
    </row>
    <row r="109" spans="1:8" ht="27" customHeight="1" x14ac:dyDescent="0.25">
      <c r="A109" s="200" t="s">
        <v>3180</v>
      </c>
      <c r="B109" s="200" t="s">
        <v>114</v>
      </c>
      <c r="C109" s="201" t="s">
        <v>116</v>
      </c>
      <c r="D109" s="200" t="s">
        <v>3043</v>
      </c>
      <c r="E109" s="201">
        <v>16</v>
      </c>
      <c r="F109" s="200">
        <v>5</v>
      </c>
      <c r="G109" s="201">
        <v>7.2670310398256461</v>
      </c>
      <c r="H109" s="154">
        <f t="shared" si="1"/>
        <v>36.335155199128231</v>
      </c>
    </row>
    <row r="110" spans="1:8" ht="27" customHeight="1" x14ac:dyDescent="0.25">
      <c r="A110" s="200" t="s">
        <v>3185</v>
      </c>
      <c r="B110" s="200" t="s">
        <v>113</v>
      </c>
      <c r="C110" s="201" t="s">
        <v>116</v>
      </c>
      <c r="D110" s="200" t="s">
        <v>3043</v>
      </c>
      <c r="E110" s="201">
        <v>123.8532110091744</v>
      </c>
      <c r="F110" s="200">
        <v>60</v>
      </c>
      <c r="G110" s="201">
        <v>2.7898951717718639</v>
      </c>
      <c r="H110" s="154">
        <f t="shared" si="1"/>
        <v>167.39371030631185</v>
      </c>
    </row>
    <row r="111" spans="1:8" ht="27" customHeight="1" x14ac:dyDescent="0.25">
      <c r="A111" s="200" t="s">
        <v>3064</v>
      </c>
      <c r="B111" s="200" t="s">
        <v>112</v>
      </c>
      <c r="C111" s="201" t="s">
        <v>116</v>
      </c>
      <c r="D111" s="200" t="s">
        <v>3043</v>
      </c>
      <c r="E111" s="201">
        <v>63.176470588235404</v>
      </c>
      <c r="F111" s="200">
        <v>30</v>
      </c>
      <c r="G111" s="201">
        <v>3.322606459961519</v>
      </c>
      <c r="H111" s="154">
        <f t="shared" si="1"/>
        <v>99.67819379884557</v>
      </c>
    </row>
    <row r="112" spans="1:8" ht="27" customHeight="1" x14ac:dyDescent="0.25">
      <c r="A112" s="200" t="s">
        <v>3065</v>
      </c>
      <c r="B112" s="200" t="s">
        <v>112</v>
      </c>
      <c r="C112" s="201" t="s">
        <v>116</v>
      </c>
      <c r="D112" s="200" t="s">
        <v>3043</v>
      </c>
      <c r="E112" s="201">
        <v>32.799999999999997</v>
      </c>
      <c r="F112" s="200">
        <v>10</v>
      </c>
      <c r="G112" s="201">
        <v>4.9545668670151484</v>
      </c>
      <c r="H112" s="154">
        <f t="shared" si="1"/>
        <v>49.545668670151485</v>
      </c>
    </row>
    <row r="113" spans="1:8" ht="27" customHeight="1" x14ac:dyDescent="0.25">
      <c r="A113" s="200" t="s">
        <v>3107</v>
      </c>
      <c r="B113" s="200" t="s">
        <v>113</v>
      </c>
      <c r="C113" s="201" t="s">
        <v>116</v>
      </c>
      <c r="D113" s="200" t="s">
        <v>3043</v>
      </c>
      <c r="E113" s="201">
        <v>45.99</v>
      </c>
      <c r="F113" s="200">
        <v>10</v>
      </c>
      <c r="G113" s="201">
        <v>6.7420385599881945</v>
      </c>
      <c r="H113" s="154">
        <f t="shared" si="1"/>
        <v>67.420385599881939</v>
      </c>
    </row>
    <row r="114" spans="1:8" ht="27" customHeight="1" x14ac:dyDescent="0.25">
      <c r="A114" s="200" t="s">
        <v>2971</v>
      </c>
      <c r="B114" s="200" t="s">
        <v>112</v>
      </c>
      <c r="C114" s="201" t="s">
        <v>116</v>
      </c>
      <c r="D114" s="200" t="s">
        <v>3043</v>
      </c>
      <c r="E114" s="201">
        <v>21.6</v>
      </c>
      <c r="F114" s="200">
        <v>10</v>
      </c>
      <c r="G114" s="201">
        <v>3.4625666172889953</v>
      </c>
      <c r="H114" s="154">
        <f t="shared" si="1"/>
        <v>34.62566617288995</v>
      </c>
    </row>
    <row r="115" spans="1:8" ht="27" customHeight="1" x14ac:dyDescent="0.25">
      <c r="A115" s="200" t="s">
        <v>3112</v>
      </c>
      <c r="B115" s="200" t="s">
        <v>113</v>
      </c>
      <c r="C115" s="201" t="s">
        <v>116</v>
      </c>
      <c r="D115" s="200" t="s">
        <v>3043</v>
      </c>
      <c r="E115" s="201">
        <v>72.6666666666666</v>
      </c>
      <c r="F115" s="200">
        <v>20</v>
      </c>
      <c r="G115" s="201">
        <v>5.4457328043679381</v>
      </c>
      <c r="H115" s="154">
        <f t="shared" si="1"/>
        <v>108.91465608735876</v>
      </c>
    </row>
    <row r="116" spans="1:8" ht="27" customHeight="1" x14ac:dyDescent="0.25">
      <c r="A116" s="200" t="s">
        <v>3217</v>
      </c>
      <c r="B116" s="200" t="s">
        <v>113</v>
      </c>
      <c r="C116" s="201" t="s">
        <v>116</v>
      </c>
      <c r="D116" s="200" t="s">
        <v>3043</v>
      </c>
      <c r="E116" s="201">
        <v>13.85</v>
      </c>
      <c r="F116" s="200">
        <v>5</v>
      </c>
      <c r="G116" s="201">
        <v>4.2456851293751736</v>
      </c>
      <c r="H116" s="154">
        <f t="shared" si="1"/>
        <v>21.22842564687587</v>
      </c>
    </row>
    <row r="117" spans="1:8" ht="27" customHeight="1" x14ac:dyDescent="0.25">
      <c r="A117" s="200" t="s">
        <v>3218</v>
      </c>
      <c r="B117" s="200" t="s">
        <v>113</v>
      </c>
      <c r="C117" s="201" t="s">
        <v>116</v>
      </c>
      <c r="D117" s="200" t="s">
        <v>3043</v>
      </c>
      <c r="E117" s="201">
        <v>10.75</v>
      </c>
      <c r="F117" s="200">
        <v>5</v>
      </c>
      <c r="G117" s="201">
        <v>3.1903651109862481</v>
      </c>
      <c r="H117" s="154">
        <f t="shared" si="1"/>
        <v>15.95182555493124</v>
      </c>
    </row>
    <row r="118" spans="1:8" ht="27" customHeight="1" x14ac:dyDescent="0.25">
      <c r="A118" s="200" t="s">
        <v>3120</v>
      </c>
      <c r="B118" s="200" t="s">
        <v>112</v>
      </c>
      <c r="C118" s="201" t="s">
        <v>116</v>
      </c>
      <c r="D118" s="200" t="s">
        <v>3043</v>
      </c>
      <c r="E118" s="201">
        <v>22.7</v>
      </c>
      <c r="F118" s="200">
        <v>10</v>
      </c>
      <c r="G118" s="201">
        <v>2.824289273694188</v>
      </c>
      <c r="H118" s="154">
        <f t="shared" si="1"/>
        <v>28.242892736941879</v>
      </c>
    </row>
    <row r="119" spans="1:8" ht="27" customHeight="1" x14ac:dyDescent="0.25">
      <c r="A119" s="200" t="s">
        <v>3130</v>
      </c>
      <c r="B119" s="200" t="s">
        <v>113</v>
      </c>
      <c r="C119" s="201" t="s">
        <v>116</v>
      </c>
      <c r="D119" s="200" t="s">
        <v>3043</v>
      </c>
      <c r="E119" s="201">
        <v>56.52</v>
      </c>
      <c r="F119" s="200">
        <v>10</v>
      </c>
      <c r="G119" s="201">
        <v>5.9344014801950129</v>
      </c>
      <c r="H119" s="154">
        <f t="shared" si="1"/>
        <v>59.344014801950131</v>
      </c>
    </row>
    <row r="120" spans="1:8" ht="27" customHeight="1" x14ac:dyDescent="0.25">
      <c r="A120" s="200" t="s">
        <v>3133</v>
      </c>
      <c r="B120" s="200" t="s">
        <v>113</v>
      </c>
      <c r="C120" s="201" t="s">
        <v>116</v>
      </c>
      <c r="D120" s="200" t="s">
        <v>3043</v>
      </c>
      <c r="E120" s="201">
        <v>23.143564356435647</v>
      </c>
      <c r="F120" s="200">
        <v>5</v>
      </c>
      <c r="G120" s="201">
        <v>5.1166618424114469</v>
      </c>
      <c r="H120" s="154">
        <f t="shared" si="1"/>
        <v>25.583309212057234</v>
      </c>
    </row>
    <row r="121" spans="1:8" ht="27" customHeight="1" x14ac:dyDescent="0.25">
      <c r="A121" s="200" t="s">
        <v>3134</v>
      </c>
      <c r="B121" s="200" t="s">
        <v>113</v>
      </c>
      <c r="C121" s="201" t="s">
        <v>116</v>
      </c>
      <c r="D121" s="200" t="s">
        <v>3043</v>
      </c>
      <c r="E121" s="201">
        <v>28</v>
      </c>
      <c r="F121" s="200">
        <v>5</v>
      </c>
      <c r="G121" s="201">
        <v>6.1073935967944237</v>
      </c>
      <c r="H121" s="154">
        <f t="shared" si="1"/>
        <v>30.536967983972119</v>
      </c>
    </row>
    <row r="122" spans="1:8" ht="27" customHeight="1" x14ac:dyDescent="0.25">
      <c r="A122" s="200" t="s">
        <v>3083</v>
      </c>
      <c r="B122" s="200" t="s">
        <v>113</v>
      </c>
      <c r="C122" s="201" t="s">
        <v>116</v>
      </c>
      <c r="D122" s="200" t="s">
        <v>3043</v>
      </c>
      <c r="E122" s="201">
        <v>23.900000000000002</v>
      </c>
      <c r="F122" s="200">
        <v>5</v>
      </c>
      <c r="G122" s="201">
        <v>5.1865851651314188</v>
      </c>
      <c r="H122" s="154">
        <f t="shared" si="1"/>
        <v>25.932925825657094</v>
      </c>
    </row>
    <row r="123" spans="1:8" ht="27" customHeight="1" x14ac:dyDescent="0.25">
      <c r="A123" s="200" t="s">
        <v>3004</v>
      </c>
      <c r="B123" s="200" t="s">
        <v>113</v>
      </c>
      <c r="C123" s="201" t="s">
        <v>116</v>
      </c>
      <c r="D123" s="200" t="s">
        <v>3043</v>
      </c>
      <c r="E123" s="201">
        <v>73.05</v>
      </c>
      <c r="F123" s="200">
        <v>5</v>
      </c>
      <c r="G123" s="201">
        <v>16.446964408347664</v>
      </c>
      <c r="H123" s="154">
        <f t="shared" si="1"/>
        <v>82.234822041738326</v>
      </c>
    </row>
    <row r="124" spans="1:8" ht="27" customHeight="1" x14ac:dyDescent="0.25">
      <c r="A124" s="200" t="s">
        <v>3007</v>
      </c>
      <c r="B124" s="200" t="s">
        <v>112</v>
      </c>
      <c r="C124" s="201" t="s">
        <v>116</v>
      </c>
      <c r="D124" s="200" t="s">
        <v>3043</v>
      </c>
      <c r="E124" s="201">
        <v>53.142857142857203</v>
      </c>
      <c r="F124" s="200">
        <v>20</v>
      </c>
      <c r="G124" s="201">
        <v>3.3774327016396795</v>
      </c>
      <c r="H124" s="154">
        <f t="shared" si="1"/>
        <v>67.548654032793593</v>
      </c>
    </row>
    <row r="125" spans="1:8" ht="27" customHeight="1" x14ac:dyDescent="0.25">
      <c r="A125" s="200" t="s">
        <v>3148</v>
      </c>
      <c r="B125" s="200" t="s">
        <v>113</v>
      </c>
      <c r="C125" s="201" t="s">
        <v>116</v>
      </c>
      <c r="D125" s="200" t="s">
        <v>3043</v>
      </c>
      <c r="E125" s="201">
        <v>20.5</v>
      </c>
      <c r="F125" s="200">
        <v>5</v>
      </c>
      <c r="G125" s="201">
        <v>5.8878616063067204</v>
      </c>
      <c r="H125" s="154">
        <f t="shared" si="1"/>
        <v>29.439308031533603</v>
      </c>
    </row>
    <row r="126" spans="1:8" ht="27" customHeight="1" x14ac:dyDescent="0.25">
      <c r="A126" s="200" t="s">
        <v>3150</v>
      </c>
      <c r="B126" s="200" t="s">
        <v>113</v>
      </c>
      <c r="C126" s="201" t="s">
        <v>116</v>
      </c>
      <c r="D126" s="200" t="s">
        <v>3043</v>
      </c>
      <c r="E126" s="201">
        <v>35.5</v>
      </c>
      <c r="F126" s="200">
        <v>5</v>
      </c>
      <c r="G126" s="201">
        <v>8.025403960429756</v>
      </c>
      <c r="H126" s="154">
        <f t="shared" si="1"/>
        <v>40.12701980214878</v>
      </c>
    </row>
    <row r="127" spans="1:8" ht="27" customHeight="1" x14ac:dyDescent="0.25">
      <c r="A127" s="200" t="s">
        <v>2957</v>
      </c>
      <c r="B127" s="200" t="s">
        <v>114</v>
      </c>
      <c r="C127" s="201" t="s">
        <v>116</v>
      </c>
      <c r="D127" s="200" t="s">
        <v>3043</v>
      </c>
      <c r="E127" s="201">
        <v>8.1499999999999986</v>
      </c>
      <c r="F127" s="200">
        <v>5</v>
      </c>
      <c r="G127" s="201">
        <v>4.5044922329490955</v>
      </c>
      <c r="H127" s="154">
        <f t="shared" si="1"/>
        <v>22.522461164745479</v>
      </c>
    </row>
    <row r="128" spans="1:8" ht="27" customHeight="1" x14ac:dyDescent="0.25">
      <c r="A128" s="200" t="s">
        <v>3025</v>
      </c>
      <c r="B128" s="200" t="s">
        <v>114</v>
      </c>
      <c r="C128" s="201" t="s">
        <v>116</v>
      </c>
      <c r="D128" s="200" t="s">
        <v>3043</v>
      </c>
      <c r="E128" s="201">
        <v>3.4000000000000004</v>
      </c>
      <c r="F128" s="200">
        <v>5</v>
      </c>
      <c r="G128" s="201">
        <v>2.3405016090310058</v>
      </c>
      <c r="H128" s="154">
        <f t="shared" si="1"/>
        <v>11.702508045155028</v>
      </c>
    </row>
    <row r="129" spans="1:8" ht="27" customHeight="1" x14ac:dyDescent="0.25">
      <c r="A129" s="200" t="s">
        <v>3029</v>
      </c>
      <c r="B129" s="200" t="s">
        <v>113</v>
      </c>
      <c r="C129" s="201" t="s">
        <v>116</v>
      </c>
      <c r="D129" s="200" t="s">
        <v>3043</v>
      </c>
      <c r="E129" s="201">
        <v>46.349999999999994</v>
      </c>
      <c r="F129" s="200">
        <v>5</v>
      </c>
      <c r="G129" s="201">
        <v>9.7264931069906293</v>
      </c>
      <c r="H129" s="154">
        <f t="shared" si="1"/>
        <v>48.632465534953148</v>
      </c>
    </row>
    <row r="130" spans="1:8" ht="27" customHeight="1" x14ac:dyDescent="0.25">
      <c r="A130" s="200" t="s">
        <v>3223</v>
      </c>
      <c r="B130" s="200" t="s">
        <v>113</v>
      </c>
      <c r="C130" s="201" t="s">
        <v>116</v>
      </c>
      <c r="D130" s="200" t="s">
        <v>3043</v>
      </c>
      <c r="E130" s="201">
        <v>13.25</v>
      </c>
      <c r="F130" s="200">
        <v>5</v>
      </c>
      <c r="G130" s="201">
        <v>4.0579364673965479</v>
      </c>
      <c r="H130" s="154">
        <f t="shared" si="1"/>
        <v>20.289682336982739</v>
      </c>
    </row>
    <row r="131" spans="1:8" ht="27" customHeight="1" x14ac:dyDescent="0.25">
      <c r="A131" s="200" t="s">
        <v>3177</v>
      </c>
      <c r="B131" s="200" t="s">
        <v>113</v>
      </c>
      <c r="C131" s="201" t="s">
        <v>116</v>
      </c>
      <c r="D131" s="200" t="s">
        <v>3043</v>
      </c>
      <c r="E131" s="201">
        <v>13.700000000000001</v>
      </c>
      <c r="F131" s="200">
        <v>10</v>
      </c>
      <c r="G131" s="201">
        <v>2.2292599592492324</v>
      </c>
      <c r="H131" s="154">
        <f t="shared" si="1"/>
        <v>22.292599592492323</v>
      </c>
    </row>
    <row r="132" spans="1:8" ht="27" customHeight="1" x14ac:dyDescent="0.25">
      <c r="A132" s="200" t="s">
        <v>3179</v>
      </c>
      <c r="B132" s="200" t="s">
        <v>114</v>
      </c>
      <c r="C132" s="201" t="s">
        <v>116</v>
      </c>
      <c r="D132" s="200" t="s">
        <v>3043</v>
      </c>
      <c r="E132" s="201">
        <v>8</v>
      </c>
      <c r="F132" s="200">
        <v>5</v>
      </c>
      <c r="G132" s="201">
        <v>2.9205473543216818</v>
      </c>
      <c r="H132" s="154">
        <f t="shared" si="1"/>
        <v>14.602736771608409</v>
      </c>
    </row>
    <row r="133" spans="1:8" ht="27" customHeight="1" x14ac:dyDescent="0.25">
      <c r="A133" s="200" t="s">
        <v>3224</v>
      </c>
      <c r="B133" s="200" t="s">
        <v>113</v>
      </c>
      <c r="C133" s="201" t="s">
        <v>116</v>
      </c>
      <c r="D133" s="200" t="s">
        <v>3043</v>
      </c>
      <c r="E133" s="201">
        <v>67.300000000000011</v>
      </c>
      <c r="F133" s="200">
        <v>10</v>
      </c>
      <c r="G133" s="201">
        <v>8.2533358305948585</v>
      </c>
      <c r="H133" s="154">
        <f t="shared" si="1"/>
        <v>82.533358305948582</v>
      </c>
    </row>
    <row r="134" spans="1:8" ht="27" customHeight="1" x14ac:dyDescent="0.25">
      <c r="A134" s="200" t="s">
        <v>3036</v>
      </c>
      <c r="B134" s="200" t="s">
        <v>114</v>
      </c>
      <c r="C134" s="201" t="s">
        <v>116</v>
      </c>
      <c r="D134" s="200" t="s">
        <v>3043</v>
      </c>
      <c r="E134" s="201">
        <v>4.95</v>
      </c>
      <c r="F134" s="200">
        <v>5</v>
      </c>
      <c r="G134" s="201">
        <v>3.323855090724376</v>
      </c>
      <c r="H134" s="154">
        <f t="shared" si="1"/>
        <v>16.619275453621881</v>
      </c>
    </row>
    <row r="135" spans="1:8" ht="27" customHeight="1" x14ac:dyDescent="0.25">
      <c r="A135" s="200" t="s">
        <v>3106</v>
      </c>
      <c r="B135" s="200" t="s">
        <v>113</v>
      </c>
      <c r="C135" s="201" t="s">
        <v>116</v>
      </c>
      <c r="D135" s="200" t="s">
        <v>3043</v>
      </c>
      <c r="E135" s="201">
        <v>17.440000000000001</v>
      </c>
      <c r="F135" s="200">
        <v>5</v>
      </c>
      <c r="G135" s="201">
        <v>5.2088334950877728</v>
      </c>
      <c r="H135" s="154">
        <f t="shared" si="1"/>
        <v>26.044167475438865</v>
      </c>
    </row>
    <row r="136" spans="1:8" ht="27" customHeight="1" x14ac:dyDescent="0.25">
      <c r="A136" s="200" t="s">
        <v>2972</v>
      </c>
      <c r="B136" s="200" t="s">
        <v>113</v>
      </c>
      <c r="C136" s="201" t="s">
        <v>116</v>
      </c>
      <c r="D136" s="200" t="s">
        <v>3043</v>
      </c>
      <c r="E136" s="201">
        <v>17.440000000000001</v>
      </c>
      <c r="F136" s="200">
        <v>5</v>
      </c>
      <c r="G136" s="201">
        <v>5.243681644560227</v>
      </c>
      <c r="H136" s="154">
        <f t="shared" si="1"/>
        <v>26.218408222801134</v>
      </c>
    </row>
    <row r="137" spans="1:8" ht="27" customHeight="1" x14ac:dyDescent="0.25">
      <c r="A137" s="200" t="s">
        <v>3111</v>
      </c>
      <c r="B137" s="200" t="s">
        <v>113</v>
      </c>
      <c r="C137" s="201" t="s">
        <v>116</v>
      </c>
      <c r="D137" s="200" t="s">
        <v>3043</v>
      </c>
      <c r="E137" s="201">
        <v>31.823529411764699</v>
      </c>
      <c r="F137" s="200">
        <v>10</v>
      </c>
      <c r="G137" s="201">
        <v>4.8189201614139048</v>
      </c>
      <c r="H137" s="154">
        <f t="shared" si="1"/>
        <v>48.189201614139051</v>
      </c>
    </row>
    <row r="138" spans="1:8" ht="27" customHeight="1" x14ac:dyDescent="0.25">
      <c r="A138" s="200" t="s">
        <v>3114</v>
      </c>
      <c r="B138" s="200" t="s">
        <v>113</v>
      </c>
      <c r="C138" s="201" t="s">
        <v>116</v>
      </c>
      <c r="D138" s="200" t="s">
        <v>3043</v>
      </c>
      <c r="E138" s="201">
        <v>27.7</v>
      </c>
      <c r="F138" s="200">
        <v>10</v>
      </c>
      <c r="G138" s="201">
        <v>5.2705839619054107</v>
      </c>
      <c r="H138" s="154">
        <f t="shared" si="1"/>
        <v>52.705839619054103</v>
      </c>
    </row>
    <row r="139" spans="1:8" ht="27" customHeight="1" x14ac:dyDescent="0.25">
      <c r="A139" s="200" t="s">
        <v>3121</v>
      </c>
      <c r="B139" s="200" t="s">
        <v>112</v>
      </c>
      <c r="C139" s="201" t="s">
        <v>116</v>
      </c>
      <c r="D139" s="200" t="s">
        <v>3043</v>
      </c>
      <c r="E139" s="201">
        <v>21.5</v>
      </c>
      <c r="F139" s="200">
        <v>5</v>
      </c>
      <c r="G139" s="201">
        <v>4.9964527535146122</v>
      </c>
      <c r="H139" s="154">
        <f t="shared" si="1"/>
        <v>24.982263767573059</v>
      </c>
    </row>
    <row r="140" spans="1:8" ht="27" customHeight="1" x14ac:dyDescent="0.25">
      <c r="A140" s="200" t="s">
        <v>2882</v>
      </c>
      <c r="B140" s="200" t="s">
        <v>113</v>
      </c>
      <c r="C140" s="201" t="s">
        <v>116</v>
      </c>
      <c r="D140" s="200" t="s">
        <v>3043</v>
      </c>
      <c r="E140" s="201">
        <v>100.04901960784301</v>
      </c>
      <c r="F140" s="200">
        <v>50</v>
      </c>
      <c r="G140" s="201">
        <v>2.4964669425005535</v>
      </c>
      <c r="H140" s="154">
        <f t="shared" si="1"/>
        <v>124.82334712502767</v>
      </c>
    </row>
    <row r="141" spans="1:8" ht="27" customHeight="1" x14ac:dyDescent="0.25">
      <c r="A141" s="200" t="s">
        <v>2987</v>
      </c>
      <c r="B141" s="200" t="s">
        <v>113</v>
      </c>
      <c r="C141" s="201" t="s">
        <v>116</v>
      </c>
      <c r="D141" s="200" t="s">
        <v>3043</v>
      </c>
      <c r="E141" s="201">
        <v>16.387755102040799</v>
      </c>
      <c r="F141" s="200">
        <v>5</v>
      </c>
      <c r="G141" s="201">
        <v>4.0662228351864149</v>
      </c>
      <c r="H141" s="154">
        <f t="shared" si="1"/>
        <v>20.331114175932075</v>
      </c>
    </row>
    <row r="142" spans="1:8" ht="27" customHeight="1" x14ac:dyDescent="0.25">
      <c r="A142" s="200" t="s">
        <v>3131</v>
      </c>
      <c r="B142" s="200" t="s">
        <v>113</v>
      </c>
      <c r="C142" s="201" t="s">
        <v>116</v>
      </c>
      <c r="D142" s="200" t="s">
        <v>3043</v>
      </c>
      <c r="E142" s="201">
        <v>33.475000000000001</v>
      </c>
      <c r="F142" s="200">
        <v>5</v>
      </c>
      <c r="G142" s="201">
        <v>7.425153099158309</v>
      </c>
      <c r="H142" s="154">
        <f t="shared" si="1"/>
        <v>37.125765495791548</v>
      </c>
    </row>
    <row r="143" spans="1:8" ht="27" customHeight="1" x14ac:dyDescent="0.25">
      <c r="A143" s="200" t="s">
        <v>3135</v>
      </c>
      <c r="B143" s="200" t="s">
        <v>113</v>
      </c>
      <c r="C143" s="201" t="s">
        <v>116</v>
      </c>
      <c r="D143" s="200" t="s">
        <v>3043</v>
      </c>
      <c r="E143" s="201">
        <v>95.318840579710098</v>
      </c>
      <c r="F143" s="200">
        <v>10</v>
      </c>
      <c r="G143" s="201">
        <v>10.638334099538573</v>
      </c>
      <c r="H143" s="154">
        <f t="shared" si="1"/>
        <v>106.38334099538574</v>
      </c>
    </row>
    <row r="144" spans="1:8" ht="27" customHeight="1" x14ac:dyDescent="0.25">
      <c r="A144" s="200" t="s">
        <v>3136</v>
      </c>
      <c r="B144" s="200" t="s">
        <v>113</v>
      </c>
      <c r="C144" s="201" t="s">
        <v>116</v>
      </c>
      <c r="D144" s="200" t="s">
        <v>3043</v>
      </c>
      <c r="E144" s="201">
        <v>13.596153846153801</v>
      </c>
      <c r="F144" s="200">
        <v>10</v>
      </c>
      <c r="G144" s="201">
        <v>1.9726095815384266</v>
      </c>
      <c r="H144" s="154">
        <f t="shared" si="1"/>
        <v>19.726095815384266</v>
      </c>
    </row>
    <row r="145" spans="1:8" ht="27" customHeight="1" x14ac:dyDescent="0.25">
      <c r="A145" s="200" t="s">
        <v>3138</v>
      </c>
      <c r="B145" s="200" t="s">
        <v>113</v>
      </c>
      <c r="C145" s="201" t="s">
        <v>116</v>
      </c>
      <c r="D145" s="200" t="s">
        <v>3043</v>
      </c>
      <c r="E145" s="201">
        <v>84.3</v>
      </c>
      <c r="F145" s="200">
        <v>30</v>
      </c>
      <c r="G145" s="201">
        <v>4.1327408012804145</v>
      </c>
      <c r="H145" s="154">
        <f t="shared" si="1"/>
        <v>123.98222403841244</v>
      </c>
    </row>
    <row r="146" spans="1:8" ht="27" customHeight="1" x14ac:dyDescent="0.25">
      <c r="A146" s="200" t="s">
        <v>2996</v>
      </c>
      <c r="B146" s="200" t="s">
        <v>113</v>
      </c>
      <c r="C146" s="201" t="s">
        <v>116</v>
      </c>
      <c r="D146" s="200" t="s">
        <v>3043</v>
      </c>
      <c r="E146" s="201">
        <v>28.020588235294102</v>
      </c>
      <c r="F146" s="200">
        <v>5</v>
      </c>
      <c r="G146" s="201">
        <v>6.5599654923861896</v>
      </c>
      <c r="H146" s="154">
        <f t="shared" si="1"/>
        <v>32.799827461930946</v>
      </c>
    </row>
    <row r="147" spans="1:8" ht="27" customHeight="1" x14ac:dyDescent="0.25">
      <c r="A147" s="200" t="s">
        <v>2950</v>
      </c>
      <c r="B147" s="200" t="s">
        <v>114</v>
      </c>
      <c r="C147" s="201" t="s">
        <v>116</v>
      </c>
      <c r="D147" s="200" t="s">
        <v>3043</v>
      </c>
      <c r="E147" s="201">
        <v>4.0500000000000007</v>
      </c>
      <c r="F147" s="200">
        <v>5</v>
      </c>
      <c r="G147" s="201">
        <v>2.055019211886965</v>
      </c>
      <c r="H147" s="154">
        <f t="shared" si="1"/>
        <v>10.275096059434825</v>
      </c>
    </row>
    <row r="148" spans="1:8" ht="27" customHeight="1" x14ac:dyDescent="0.25">
      <c r="A148" s="200" t="s">
        <v>3090</v>
      </c>
      <c r="B148" s="200" t="s">
        <v>114</v>
      </c>
      <c r="C148" s="201" t="s">
        <v>116</v>
      </c>
      <c r="D148" s="200" t="s">
        <v>3043</v>
      </c>
      <c r="E148" s="201">
        <v>14.2</v>
      </c>
      <c r="F148" s="200">
        <v>10</v>
      </c>
      <c r="G148" s="201">
        <v>2.9298553290993401</v>
      </c>
      <c r="H148" s="154">
        <f t="shared" si="1"/>
        <v>29.2985532909934</v>
      </c>
    </row>
    <row r="149" spans="1:8" ht="27" customHeight="1" x14ac:dyDescent="0.25">
      <c r="A149" s="200" t="s">
        <v>3143</v>
      </c>
      <c r="B149" s="200" t="s">
        <v>113</v>
      </c>
      <c r="C149" s="201" t="s">
        <v>116</v>
      </c>
      <c r="D149" s="200" t="s">
        <v>3043</v>
      </c>
      <c r="E149" s="201">
        <v>30</v>
      </c>
      <c r="F149" s="200">
        <v>15</v>
      </c>
      <c r="G149" s="201">
        <v>2.3154154818863408</v>
      </c>
      <c r="H149" s="154">
        <f t="shared" si="1"/>
        <v>34.731232228295113</v>
      </c>
    </row>
    <row r="150" spans="1:8" ht="27" customHeight="1" x14ac:dyDescent="0.25">
      <c r="A150" s="200" t="s">
        <v>3222</v>
      </c>
      <c r="B150" s="200" t="s">
        <v>113</v>
      </c>
      <c r="C150" s="201" t="s">
        <v>116</v>
      </c>
      <c r="D150" s="200" t="s">
        <v>3043</v>
      </c>
      <c r="E150" s="201">
        <v>45</v>
      </c>
      <c r="F150" s="200">
        <v>25</v>
      </c>
      <c r="G150" s="201">
        <v>4.535367466357914</v>
      </c>
      <c r="H150" s="154">
        <f t="shared" ref="H150:H213" si="2">G150*F150</f>
        <v>113.38418665894785</v>
      </c>
    </row>
    <row r="151" spans="1:8" ht="27" customHeight="1" x14ac:dyDescent="0.25">
      <c r="A151" s="200" t="s">
        <v>3208</v>
      </c>
      <c r="B151" s="200" t="s">
        <v>113</v>
      </c>
      <c r="C151" s="201" t="s">
        <v>116</v>
      </c>
      <c r="D151" s="200" t="s">
        <v>3043</v>
      </c>
      <c r="E151" s="201">
        <v>118.25</v>
      </c>
      <c r="F151" s="200">
        <v>5</v>
      </c>
      <c r="G151" s="201">
        <v>26.935008768793313</v>
      </c>
      <c r="H151" s="154">
        <f t="shared" si="2"/>
        <v>134.67504384396656</v>
      </c>
    </row>
    <row r="152" spans="1:8" ht="27" customHeight="1" x14ac:dyDescent="0.25">
      <c r="A152" s="200" t="s">
        <v>3015</v>
      </c>
      <c r="B152" s="200" t="s">
        <v>113</v>
      </c>
      <c r="C152" s="201" t="s">
        <v>116</v>
      </c>
      <c r="D152" s="200" t="s">
        <v>3043</v>
      </c>
      <c r="E152" s="201">
        <v>72.2</v>
      </c>
      <c r="F152" s="200">
        <v>20</v>
      </c>
      <c r="G152" s="201">
        <v>4.7278836276129015</v>
      </c>
      <c r="H152" s="154">
        <f t="shared" si="2"/>
        <v>94.557672552258026</v>
      </c>
    </row>
    <row r="153" spans="1:8" ht="27" customHeight="1" x14ac:dyDescent="0.25">
      <c r="A153" s="200" t="s">
        <v>3017</v>
      </c>
      <c r="B153" s="200" t="s">
        <v>112</v>
      </c>
      <c r="C153" s="201" t="s">
        <v>116</v>
      </c>
      <c r="D153" s="200" t="s">
        <v>3043</v>
      </c>
      <c r="E153" s="201">
        <v>37.5</v>
      </c>
      <c r="F153" s="200">
        <v>15</v>
      </c>
      <c r="G153" s="201">
        <v>4.375429216824732</v>
      </c>
      <c r="H153" s="154">
        <f t="shared" si="2"/>
        <v>65.631438252370984</v>
      </c>
    </row>
    <row r="154" spans="1:8" ht="27" customHeight="1" x14ac:dyDescent="0.25">
      <c r="A154" s="200" t="s">
        <v>3019</v>
      </c>
      <c r="B154" s="200" t="s">
        <v>112</v>
      </c>
      <c r="C154" s="201" t="s">
        <v>116</v>
      </c>
      <c r="D154" s="200" t="s">
        <v>3043</v>
      </c>
      <c r="E154" s="201">
        <v>18</v>
      </c>
      <c r="F154" s="200">
        <v>10</v>
      </c>
      <c r="G154" s="201">
        <v>3.1853705879348215</v>
      </c>
      <c r="H154" s="154">
        <f t="shared" si="2"/>
        <v>31.853705879348215</v>
      </c>
    </row>
    <row r="155" spans="1:8" ht="27" customHeight="1" x14ac:dyDescent="0.25">
      <c r="A155" s="200" t="s">
        <v>3115</v>
      </c>
      <c r="B155" s="200" t="s">
        <v>113</v>
      </c>
      <c r="C155" s="201" t="s">
        <v>116</v>
      </c>
      <c r="D155" s="200" t="s">
        <v>3043</v>
      </c>
      <c r="E155" s="201">
        <v>60.5</v>
      </c>
      <c r="F155" s="200">
        <v>5</v>
      </c>
      <c r="G155" s="201">
        <v>13.503941700294563</v>
      </c>
      <c r="H155" s="154">
        <f t="shared" si="2"/>
        <v>67.51970850147282</v>
      </c>
    </row>
    <row r="156" spans="1:8" ht="27" customHeight="1" x14ac:dyDescent="0.25">
      <c r="A156" s="200" t="s">
        <v>2892</v>
      </c>
      <c r="B156" s="200" t="s">
        <v>113</v>
      </c>
      <c r="C156" s="201" t="s">
        <v>116</v>
      </c>
      <c r="D156" s="200" t="s">
        <v>3043</v>
      </c>
      <c r="E156" s="201">
        <v>63.5</v>
      </c>
      <c r="F156" s="200">
        <v>5</v>
      </c>
      <c r="G156" s="201">
        <v>12.98496535049633</v>
      </c>
      <c r="H156" s="154">
        <f t="shared" si="2"/>
        <v>64.92482675248165</v>
      </c>
    </row>
    <row r="157" spans="1:8" ht="27" customHeight="1" x14ac:dyDescent="0.25">
      <c r="A157" s="200" t="s">
        <v>3152</v>
      </c>
      <c r="B157" s="200" t="s">
        <v>114</v>
      </c>
      <c r="C157" s="201" t="s">
        <v>116</v>
      </c>
      <c r="D157" s="200" t="s">
        <v>3043</v>
      </c>
      <c r="E157" s="201">
        <v>16.05</v>
      </c>
      <c r="F157" s="200">
        <v>15</v>
      </c>
      <c r="G157" s="201">
        <v>3.1692518999052175</v>
      </c>
      <c r="H157" s="154">
        <f t="shared" si="2"/>
        <v>47.53877849857826</v>
      </c>
    </row>
    <row r="158" spans="1:8" ht="27" customHeight="1" x14ac:dyDescent="0.25">
      <c r="A158" s="200" t="s">
        <v>2953</v>
      </c>
      <c r="B158" s="200" t="s">
        <v>114</v>
      </c>
      <c r="C158" s="201" t="s">
        <v>116</v>
      </c>
      <c r="D158" s="200" t="s">
        <v>3043</v>
      </c>
      <c r="E158" s="201">
        <v>58.75</v>
      </c>
      <c r="F158" s="200">
        <v>25</v>
      </c>
      <c r="G158" s="201">
        <v>4.4584064066109326</v>
      </c>
      <c r="H158" s="154">
        <f t="shared" si="2"/>
        <v>111.46016016527331</v>
      </c>
    </row>
    <row r="159" spans="1:8" ht="27" customHeight="1" x14ac:dyDescent="0.25">
      <c r="A159" s="200" t="s">
        <v>3092</v>
      </c>
      <c r="B159" s="200" t="s">
        <v>114</v>
      </c>
      <c r="C159" s="201" t="s">
        <v>116</v>
      </c>
      <c r="D159" s="200" t="s">
        <v>3043</v>
      </c>
      <c r="E159" s="201">
        <v>64</v>
      </c>
      <c r="F159" s="200">
        <v>40</v>
      </c>
      <c r="G159" s="201">
        <v>3.307395867032175</v>
      </c>
      <c r="H159" s="154">
        <f t="shared" si="2"/>
        <v>132.295834681287</v>
      </c>
    </row>
    <row r="160" spans="1:8" ht="27" customHeight="1" x14ac:dyDescent="0.25">
      <c r="A160" s="200" t="s">
        <v>3022</v>
      </c>
      <c r="B160" s="200" t="s">
        <v>114</v>
      </c>
      <c r="C160" s="201" t="s">
        <v>116</v>
      </c>
      <c r="D160" s="200" t="s">
        <v>3043</v>
      </c>
      <c r="E160" s="201">
        <v>3.7</v>
      </c>
      <c r="F160" s="200">
        <v>5</v>
      </c>
      <c r="G160" s="201">
        <v>3.0771937591164238</v>
      </c>
      <c r="H160" s="154">
        <f t="shared" si="2"/>
        <v>15.385968795582119</v>
      </c>
    </row>
    <row r="161" spans="1:8" ht="27" customHeight="1" x14ac:dyDescent="0.25">
      <c r="A161" s="200" t="s">
        <v>3239</v>
      </c>
      <c r="B161" s="200" t="s">
        <v>113</v>
      </c>
      <c r="C161" s="201" t="s">
        <v>116</v>
      </c>
      <c r="D161" s="200" t="s">
        <v>3043</v>
      </c>
      <c r="E161" s="201">
        <v>27.5</v>
      </c>
      <c r="F161" s="200">
        <v>5</v>
      </c>
      <c r="G161" s="201">
        <v>8.9254397166743296</v>
      </c>
      <c r="H161" s="154">
        <f t="shared" si="2"/>
        <v>44.627198583371651</v>
      </c>
    </row>
    <row r="162" spans="1:8" ht="27" customHeight="1" x14ac:dyDescent="0.25">
      <c r="A162" s="200" t="s">
        <v>2956</v>
      </c>
      <c r="B162" s="200" t="s">
        <v>113</v>
      </c>
      <c r="C162" s="201" t="s">
        <v>116</v>
      </c>
      <c r="D162" s="200" t="s">
        <v>3043</v>
      </c>
      <c r="E162" s="201">
        <v>31.099999999999998</v>
      </c>
      <c r="F162" s="200">
        <v>10</v>
      </c>
      <c r="G162" s="201">
        <v>7.3683971553920982</v>
      </c>
      <c r="H162" s="154">
        <f t="shared" si="2"/>
        <v>73.683971553920983</v>
      </c>
    </row>
    <row r="163" spans="1:8" ht="27" customHeight="1" x14ac:dyDescent="0.25">
      <c r="A163" s="200" t="s">
        <v>3157</v>
      </c>
      <c r="B163" s="200" t="s">
        <v>113</v>
      </c>
      <c r="C163" s="201" t="s">
        <v>116</v>
      </c>
      <c r="D163" s="200" t="s">
        <v>3043</v>
      </c>
      <c r="E163" s="201">
        <v>22.3</v>
      </c>
      <c r="F163" s="200">
        <v>10</v>
      </c>
      <c r="G163" s="201">
        <v>5.3443666888014842</v>
      </c>
      <c r="H163" s="154">
        <f t="shared" si="2"/>
        <v>53.443666888014846</v>
      </c>
    </row>
    <row r="164" spans="1:8" ht="27" customHeight="1" x14ac:dyDescent="0.25">
      <c r="A164" s="200" t="s">
        <v>3159</v>
      </c>
      <c r="B164" s="200" t="s">
        <v>113</v>
      </c>
      <c r="C164" s="201" t="s">
        <v>116</v>
      </c>
      <c r="D164" s="200" t="s">
        <v>3043</v>
      </c>
      <c r="E164" s="201">
        <v>12.5</v>
      </c>
      <c r="F164" s="200">
        <v>5</v>
      </c>
      <c r="G164" s="201">
        <v>3.1003501841730374</v>
      </c>
      <c r="H164" s="154">
        <f t="shared" si="2"/>
        <v>15.501750920865188</v>
      </c>
    </row>
    <row r="165" spans="1:8" ht="27" customHeight="1" x14ac:dyDescent="0.25">
      <c r="A165" s="200" t="s">
        <v>3161</v>
      </c>
      <c r="B165" s="200" t="s">
        <v>113</v>
      </c>
      <c r="C165" s="201" t="s">
        <v>116</v>
      </c>
      <c r="D165" s="200" t="s">
        <v>3043</v>
      </c>
      <c r="E165" s="201">
        <v>15.25</v>
      </c>
      <c r="F165" s="200">
        <v>5</v>
      </c>
      <c r="G165" s="201">
        <v>4.5764587696446508</v>
      </c>
      <c r="H165" s="154">
        <f t="shared" si="2"/>
        <v>22.882293848223256</v>
      </c>
    </row>
    <row r="166" spans="1:8" ht="27" customHeight="1" x14ac:dyDescent="0.25">
      <c r="A166" s="200" t="s">
        <v>3163</v>
      </c>
      <c r="B166" s="200" t="s">
        <v>113</v>
      </c>
      <c r="C166" s="201" t="s">
        <v>116</v>
      </c>
      <c r="D166" s="200" t="s">
        <v>3043</v>
      </c>
      <c r="E166" s="201">
        <v>17</v>
      </c>
      <c r="F166" s="200">
        <v>5</v>
      </c>
      <c r="G166" s="201">
        <v>6.9473815645343455</v>
      </c>
      <c r="H166" s="154">
        <f t="shared" si="2"/>
        <v>34.736907822671725</v>
      </c>
    </row>
    <row r="167" spans="1:8" ht="27" customHeight="1" x14ac:dyDescent="0.25">
      <c r="A167" s="200" t="s">
        <v>3165</v>
      </c>
      <c r="B167" s="200" t="s">
        <v>114</v>
      </c>
      <c r="C167" s="201" t="s">
        <v>116</v>
      </c>
      <c r="D167" s="200" t="s">
        <v>3043</v>
      </c>
      <c r="E167" s="201">
        <v>18.700000000000003</v>
      </c>
      <c r="F167" s="200">
        <v>5</v>
      </c>
      <c r="G167" s="201">
        <v>6.2540509554863135</v>
      </c>
      <c r="H167" s="154">
        <f t="shared" si="2"/>
        <v>31.270254777431568</v>
      </c>
    </row>
    <row r="168" spans="1:8" ht="27" customHeight="1" x14ac:dyDescent="0.25">
      <c r="A168" s="200" t="s">
        <v>3024</v>
      </c>
      <c r="B168" s="200" t="s">
        <v>114</v>
      </c>
      <c r="C168" s="201" t="s">
        <v>116</v>
      </c>
      <c r="D168" s="200" t="s">
        <v>3043</v>
      </c>
      <c r="E168" s="201">
        <v>10.35</v>
      </c>
      <c r="F168" s="200">
        <v>5</v>
      </c>
      <c r="G168" s="201">
        <v>4.366348265822138</v>
      </c>
      <c r="H168" s="154">
        <f t="shared" si="2"/>
        <v>21.831741329110692</v>
      </c>
    </row>
    <row r="169" spans="1:8" ht="27" customHeight="1" x14ac:dyDescent="0.25">
      <c r="A169" s="200" t="s">
        <v>3169</v>
      </c>
      <c r="B169" s="200" t="s">
        <v>114</v>
      </c>
      <c r="C169" s="201" t="s">
        <v>116</v>
      </c>
      <c r="D169" s="200" t="s">
        <v>3043</v>
      </c>
      <c r="E169" s="201">
        <v>5.85</v>
      </c>
      <c r="F169" s="200">
        <v>5</v>
      </c>
      <c r="G169" s="201">
        <v>3.1692518999052175</v>
      </c>
      <c r="H169" s="154">
        <f t="shared" si="2"/>
        <v>15.846259499526088</v>
      </c>
    </row>
    <row r="170" spans="1:8" ht="27" customHeight="1" x14ac:dyDescent="0.25">
      <c r="A170" s="200" t="s">
        <v>3170</v>
      </c>
      <c r="B170" s="200" t="s">
        <v>114</v>
      </c>
      <c r="C170" s="201" t="s">
        <v>116</v>
      </c>
      <c r="D170" s="200" t="s">
        <v>3043</v>
      </c>
      <c r="E170" s="201">
        <v>13.5</v>
      </c>
      <c r="F170" s="200">
        <v>10</v>
      </c>
      <c r="G170" s="201">
        <v>3.2152242143558483</v>
      </c>
      <c r="H170" s="154">
        <f t="shared" si="2"/>
        <v>32.152242143558482</v>
      </c>
    </row>
    <row r="171" spans="1:8" ht="27" customHeight="1" x14ac:dyDescent="0.25">
      <c r="A171" s="200" t="s">
        <v>3030</v>
      </c>
      <c r="B171" s="200" t="s">
        <v>113</v>
      </c>
      <c r="C171" s="201" t="s">
        <v>116</v>
      </c>
      <c r="D171" s="200" t="s">
        <v>3043</v>
      </c>
      <c r="E171" s="201">
        <v>50</v>
      </c>
      <c r="F171" s="200">
        <v>5</v>
      </c>
      <c r="G171" s="201">
        <v>10.419937227926196</v>
      </c>
      <c r="H171" s="154">
        <f t="shared" si="2"/>
        <v>52.099686139630982</v>
      </c>
    </row>
    <row r="172" spans="1:8" ht="27" customHeight="1" x14ac:dyDescent="0.25">
      <c r="A172" s="200" t="s">
        <v>3234</v>
      </c>
      <c r="B172" s="200" t="s">
        <v>113</v>
      </c>
      <c r="C172" s="201" t="s">
        <v>116</v>
      </c>
      <c r="D172" s="200" t="s">
        <v>3043</v>
      </c>
      <c r="E172" s="201">
        <v>8.9</v>
      </c>
      <c r="F172" s="200">
        <v>5</v>
      </c>
      <c r="G172" s="201">
        <v>4.3093652982808628</v>
      </c>
      <c r="H172" s="154">
        <f t="shared" si="2"/>
        <v>21.546826491404314</v>
      </c>
    </row>
    <row r="173" spans="1:8" ht="27" customHeight="1" x14ac:dyDescent="0.25">
      <c r="A173" s="200" t="s">
        <v>3073</v>
      </c>
      <c r="B173" s="200" t="s">
        <v>113</v>
      </c>
      <c r="C173" s="201" t="s">
        <v>116</v>
      </c>
      <c r="D173" s="200" t="s">
        <v>3043</v>
      </c>
      <c r="E173" s="201">
        <v>28.7254901960784</v>
      </c>
      <c r="F173" s="200">
        <v>10</v>
      </c>
      <c r="G173" s="201">
        <v>4.3882560601158955</v>
      </c>
      <c r="H173" s="154">
        <f t="shared" si="2"/>
        <v>43.882560601158957</v>
      </c>
    </row>
    <row r="174" spans="1:8" ht="27" customHeight="1" x14ac:dyDescent="0.25">
      <c r="A174" s="200" t="s">
        <v>3108</v>
      </c>
      <c r="B174" s="200" t="s">
        <v>112</v>
      </c>
      <c r="C174" s="201" t="s">
        <v>116</v>
      </c>
      <c r="D174" s="200" t="s">
        <v>3043</v>
      </c>
      <c r="E174" s="201">
        <v>14.2920792079208</v>
      </c>
      <c r="F174" s="200">
        <v>5</v>
      </c>
      <c r="G174" s="201">
        <v>4.254312032827638</v>
      </c>
      <c r="H174" s="154">
        <f t="shared" si="2"/>
        <v>21.27156016413819</v>
      </c>
    </row>
    <row r="175" spans="1:8" ht="27" customHeight="1" x14ac:dyDescent="0.25">
      <c r="A175" s="200" t="s">
        <v>3109</v>
      </c>
      <c r="B175" s="200" t="s">
        <v>113</v>
      </c>
      <c r="C175" s="201" t="s">
        <v>116</v>
      </c>
      <c r="D175" s="200" t="s">
        <v>3043</v>
      </c>
      <c r="E175" s="201">
        <v>16.843137254902</v>
      </c>
      <c r="F175" s="200">
        <v>10</v>
      </c>
      <c r="G175" s="201">
        <v>2.7029450659220289</v>
      </c>
      <c r="H175" s="154">
        <f t="shared" si="2"/>
        <v>27.029450659220288</v>
      </c>
    </row>
    <row r="176" spans="1:8" ht="27" customHeight="1" x14ac:dyDescent="0.25">
      <c r="A176" s="200" t="s">
        <v>3110</v>
      </c>
      <c r="B176" s="200" t="s">
        <v>113</v>
      </c>
      <c r="C176" s="201" t="s">
        <v>116</v>
      </c>
      <c r="D176" s="200" t="s">
        <v>3043</v>
      </c>
      <c r="E176" s="201">
        <v>19</v>
      </c>
      <c r="F176" s="200">
        <v>5</v>
      </c>
      <c r="G176" s="201">
        <v>5.6774105668216102</v>
      </c>
      <c r="H176" s="154">
        <f t="shared" si="2"/>
        <v>28.387052834108051</v>
      </c>
    </row>
    <row r="177" spans="1:8" ht="27" customHeight="1" x14ac:dyDescent="0.25">
      <c r="A177" s="200" t="s">
        <v>3113</v>
      </c>
      <c r="B177" s="200" t="s">
        <v>113</v>
      </c>
      <c r="C177" s="201" t="s">
        <v>116</v>
      </c>
      <c r="D177" s="200" t="s">
        <v>3043</v>
      </c>
      <c r="E177" s="201">
        <v>20.794117647058851</v>
      </c>
      <c r="F177" s="200">
        <v>5</v>
      </c>
      <c r="G177" s="201">
        <v>6.1761818006390721</v>
      </c>
      <c r="H177" s="154">
        <f t="shared" si="2"/>
        <v>30.880909003195359</v>
      </c>
    </row>
    <row r="178" spans="1:8" ht="27" customHeight="1" x14ac:dyDescent="0.25">
      <c r="A178" s="200" t="s">
        <v>3080</v>
      </c>
      <c r="B178" s="200" t="s">
        <v>112</v>
      </c>
      <c r="C178" s="201" t="s">
        <v>116</v>
      </c>
      <c r="D178" s="200" t="s">
        <v>3043</v>
      </c>
      <c r="E178" s="201">
        <v>29.663366336633601</v>
      </c>
      <c r="F178" s="200">
        <v>20</v>
      </c>
      <c r="G178" s="201">
        <v>2.2938482232551802</v>
      </c>
      <c r="H178" s="154">
        <f t="shared" si="2"/>
        <v>45.876964465103605</v>
      </c>
    </row>
    <row r="179" spans="1:8" ht="27" customHeight="1" x14ac:dyDescent="0.25">
      <c r="A179" s="200" t="s">
        <v>2889</v>
      </c>
      <c r="B179" s="200" t="s">
        <v>112</v>
      </c>
      <c r="C179" s="201" t="s">
        <v>116</v>
      </c>
      <c r="D179" s="200" t="s">
        <v>3043</v>
      </c>
      <c r="E179" s="201">
        <v>49.699999999999996</v>
      </c>
      <c r="F179" s="200">
        <v>5</v>
      </c>
      <c r="G179" s="201">
        <v>10.334803312276877</v>
      </c>
      <c r="H179" s="154">
        <f t="shared" si="2"/>
        <v>51.674016561384384</v>
      </c>
    </row>
    <row r="180" spans="1:8" ht="27" customHeight="1" x14ac:dyDescent="0.25">
      <c r="A180" s="200" t="s">
        <v>3124</v>
      </c>
      <c r="B180" s="200" t="s">
        <v>113</v>
      </c>
      <c r="C180" s="201" t="s">
        <v>116</v>
      </c>
      <c r="D180" s="200" t="s">
        <v>3043</v>
      </c>
      <c r="E180" s="201">
        <v>100</v>
      </c>
      <c r="F180" s="200">
        <v>5</v>
      </c>
      <c r="G180" s="201">
        <v>29.920030875233408</v>
      </c>
      <c r="H180" s="154">
        <f t="shared" si="2"/>
        <v>149.60015437616704</v>
      </c>
    </row>
    <row r="181" spans="1:8" ht="27" customHeight="1" x14ac:dyDescent="0.25">
      <c r="A181" s="200" t="s">
        <v>3126</v>
      </c>
      <c r="B181" s="200" t="s">
        <v>113</v>
      </c>
      <c r="C181" s="201" t="s">
        <v>116</v>
      </c>
      <c r="D181" s="200" t="s">
        <v>3043</v>
      </c>
      <c r="E181" s="201">
        <v>81.142857142857196</v>
      </c>
      <c r="F181" s="200">
        <v>20</v>
      </c>
      <c r="G181" s="201">
        <v>4.5743020437815352</v>
      </c>
      <c r="H181" s="154">
        <f t="shared" si="2"/>
        <v>91.486040875630707</v>
      </c>
    </row>
    <row r="182" spans="1:8" ht="27" customHeight="1" x14ac:dyDescent="0.25">
      <c r="A182" s="200" t="s">
        <v>3132</v>
      </c>
      <c r="B182" s="200" t="s">
        <v>113</v>
      </c>
      <c r="C182" s="201" t="s">
        <v>116</v>
      </c>
      <c r="D182" s="200" t="s">
        <v>3043</v>
      </c>
      <c r="E182" s="201">
        <v>47.975000000000001</v>
      </c>
      <c r="F182" s="200">
        <v>5</v>
      </c>
      <c r="G182" s="201">
        <v>11.264692694942477</v>
      </c>
      <c r="H182" s="154">
        <f t="shared" si="2"/>
        <v>56.323463474712383</v>
      </c>
    </row>
    <row r="183" spans="1:8" ht="27" customHeight="1" x14ac:dyDescent="0.25">
      <c r="A183" s="200" t="s">
        <v>3235</v>
      </c>
      <c r="B183" s="200" t="s">
        <v>114</v>
      </c>
      <c r="C183" s="201" t="s">
        <v>116</v>
      </c>
      <c r="D183" s="200" t="s">
        <v>3043</v>
      </c>
      <c r="E183" s="201">
        <v>9.75</v>
      </c>
      <c r="F183" s="200">
        <v>5</v>
      </c>
      <c r="G183" s="201">
        <v>4.366348265822138</v>
      </c>
      <c r="H183" s="154">
        <f t="shared" si="2"/>
        <v>21.831741329110692</v>
      </c>
    </row>
    <row r="184" spans="1:8" ht="27" customHeight="1" x14ac:dyDescent="0.25">
      <c r="A184" s="200" t="s">
        <v>3139</v>
      </c>
      <c r="B184" s="200" t="s">
        <v>113</v>
      </c>
      <c r="C184" s="201" t="s">
        <v>116</v>
      </c>
      <c r="D184" s="200" t="s">
        <v>3043</v>
      </c>
      <c r="E184" s="201">
        <v>21.40384615384615</v>
      </c>
      <c r="F184" s="200">
        <v>5</v>
      </c>
      <c r="G184" s="201">
        <v>5.1042890466704121</v>
      </c>
      <c r="H184" s="154">
        <f t="shared" si="2"/>
        <v>25.521445233352061</v>
      </c>
    </row>
    <row r="185" spans="1:8" ht="27" customHeight="1" x14ac:dyDescent="0.25">
      <c r="A185" s="200" t="s">
        <v>3142</v>
      </c>
      <c r="B185" s="200" t="s">
        <v>113</v>
      </c>
      <c r="C185" s="201" t="s">
        <v>116</v>
      </c>
      <c r="D185" s="200" t="s">
        <v>3043</v>
      </c>
      <c r="E185" s="201">
        <v>38.235294117647001</v>
      </c>
      <c r="F185" s="200">
        <v>20</v>
      </c>
      <c r="G185" s="201">
        <v>2.5365366387994981</v>
      </c>
      <c r="H185" s="154">
        <f t="shared" si="2"/>
        <v>50.730732775989964</v>
      </c>
    </row>
    <row r="186" spans="1:8" ht="27" customHeight="1" x14ac:dyDescent="0.25">
      <c r="A186" s="200" t="s">
        <v>3145</v>
      </c>
      <c r="B186" s="200" t="s">
        <v>113</v>
      </c>
      <c r="C186" s="201" t="s">
        <v>116</v>
      </c>
      <c r="D186" s="200" t="s">
        <v>3043</v>
      </c>
      <c r="E186" s="201">
        <v>33.5</v>
      </c>
      <c r="F186" s="200">
        <v>10</v>
      </c>
      <c r="G186" s="201">
        <v>4.3024410731413845</v>
      </c>
      <c r="H186" s="154">
        <f t="shared" si="2"/>
        <v>43.024410731413845</v>
      </c>
    </row>
    <row r="187" spans="1:8" ht="27" customHeight="1" x14ac:dyDescent="0.25">
      <c r="A187" s="200" t="s">
        <v>3011</v>
      </c>
      <c r="B187" s="200" t="s">
        <v>112</v>
      </c>
      <c r="C187" s="201" t="s">
        <v>116</v>
      </c>
      <c r="D187" s="200" t="s">
        <v>3043</v>
      </c>
      <c r="E187" s="201">
        <v>50</v>
      </c>
      <c r="F187" s="200">
        <v>20</v>
      </c>
      <c r="G187" s="201">
        <v>4.4904167588950754</v>
      </c>
      <c r="H187" s="154">
        <f t="shared" si="2"/>
        <v>89.808335177901512</v>
      </c>
    </row>
    <row r="188" spans="1:8" ht="27" customHeight="1" x14ac:dyDescent="0.25">
      <c r="A188" s="200" t="s">
        <v>3088</v>
      </c>
      <c r="B188" s="200" t="s">
        <v>112</v>
      </c>
      <c r="C188" s="201" t="s">
        <v>116</v>
      </c>
      <c r="D188" s="200" t="s">
        <v>3043</v>
      </c>
      <c r="E188" s="201">
        <v>30</v>
      </c>
      <c r="F188" s="200">
        <v>15</v>
      </c>
      <c r="G188" s="201">
        <v>3.5254522029819571</v>
      </c>
      <c r="H188" s="154">
        <f t="shared" si="2"/>
        <v>52.881783044729353</v>
      </c>
    </row>
    <row r="189" spans="1:8" ht="27" customHeight="1" x14ac:dyDescent="0.25">
      <c r="A189" s="200" t="s">
        <v>3016</v>
      </c>
      <c r="B189" s="200" t="s">
        <v>112</v>
      </c>
      <c r="C189" s="201" t="s">
        <v>116</v>
      </c>
      <c r="D189" s="200" t="s">
        <v>3043</v>
      </c>
      <c r="E189" s="201">
        <v>20</v>
      </c>
      <c r="F189" s="200">
        <v>5</v>
      </c>
      <c r="G189" s="201">
        <v>6.9253602583530558</v>
      </c>
      <c r="H189" s="154">
        <f t="shared" si="2"/>
        <v>34.626801291765275</v>
      </c>
    </row>
    <row r="190" spans="1:8" ht="27" customHeight="1" x14ac:dyDescent="0.25">
      <c r="A190" s="200" t="s">
        <v>3147</v>
      </c>
      <c r="B190" s="200" t="s">
        <v>112</v>
      </c>
      <c r="C190" s="201" t="s">
        <v>116</v>
      </c>
      <c r="D190" s="200" t="s">
        <v>3043</v>
      </c>
      <c r="E190" s="201">
        <v>15</v>
      </c>
      <c r="F190" s="200">
        <v>5</v>
      </c>
      <c r="G190" s="201">
        <v>4.4754331897407953</v>
      </c>
      <c r="H190" s="154">
        <f t="shared" si="2"/>
        <v>22.377165948703976</v>
      </c>
    </row>
    <row r="191" spans="1:8" ht="27" customHeight="1" x14ac:dyDescent="0.25">
      <c r="A191" s="200" t="s">
        <v>3021</v>
      </c>
      <c r="B191" s="200" t="s">
        <v>113</v>
      </c>
      <c r="C191" s="201" t="s">
        <v>3197</v>
      </c>
      <c r="D191" s="200" t="s">
        <v>3044</v>
      </c>
      <c r="E191" s="201">
        <v>5</v>
      </c>
      <c r="F191" s="200">
        <v>5</v>
      </c>
      <c r="G191" s="201">
        <v>23.42624281327862</v>
      </c>
      <c r="H191" s="154">
        <f t="shared" si="2"/>
        <v>117.1312140663931</v>
      </c>
    </row>
    <row r="192" spans="1:8" ht="27" customHeight="1" x14ac:dyDescent="0.25">
      <c r="A192" s="200" t="s">
        <v>3228</v>
      </c>
      <c r="B192" s="200" t="s">
        <v>114</v>
      </c>
      <c r="C192" s="201" t="s">
        <v>116</v>
      </c>
      <c r="D192" s="200" t="s">
        <v>3043</v>
      </c>
      <c r="E192" s="201">
        <v>6.5500000000000007</v>
      </c>
      <c r="F192" s="200">
        <v>5</v>
      </c>
      <c r="G192" s="201">
        <v>3.0771937591164238</v>
      </c>
      <c r="H192" s="154">
        <f t="shared" si="2"/>
        <v>15.385968795582119</v>
      </c>
    </row>
    <row r="193" spans="1:8" ht="27" customHeight="1" x14ac:dyDescent="0.25">
      <c r="A193" s="200" t="s">
        <v>3229</v>
      </c>
      <c r="B193" s="200" t="s">
        <v>114</v>
      </c>
      <c r="C193" s="201" t="s">
        <v>116</v>
      </c>
      <c r="D193" s="200" t="s">
        <v>3043</v>
      </c>
      <c r="E193" s="201">
        <v>9.5</v>
      </c>
      <c r="F193" s="200">
        <v>5</v>
      </c>
      <c r="G193" s="201">
        <v>3.5835702893985575</v>
      </c>
      <c r="H193" s="154">
        <f t="shared" si="2"/>
        <v>17.917851446992788</v>
      </c>
    </row>
    <row r="194" spans="1:8" ht="27" customHeight="1" x14ac:dyDescent="0.25">
      <c r="A194" s="200" t="s">
        <v>3237</v>
      </c>
      <c r="B194" s="200" t="s">
        <v>114</v>
      </c>
      <c r="C194" s="201" t="s">
        <v>116</v>
      </c>
      <c r="D194" s="200" t="s">
        <v>3043</v>
      </c>
      <c r="E194" s="201">
        <v>4.8499999999999996</v>
      </c>
      <c r="F194" s="200">
        <v>5</v>
      </c>
      <c r="G194" s="201">
        <v>2.570703716946757</v>
      </c>
      <c r="H194" s="154">
        <f t="shared" si="2"/>
        <v>12.853518584733784</v>
      </c>
    </row>
    <row r="195" spans="1:8" ht="27" customHeight="1" x14ac:dyDescent="0.25">
      <c r="A195" s="200" t="s">
        <v>3225</v>
      </c>
      <c r="B195" s="200" t="s">
        <v>114</v>
      </c>
      <c r="C195" s="201" t="s">
        <v>116</v>
      </c>
      <c r="D195" s="200" t="s">
        <v>3043</v>
      </c>
      <c r="E195" s="201">
        <v>6.65</v>
      </c>
      <c r="F195" s="200">
        <v>5</v>
      </c>
      <c r="G195" s="201">
        <v>3.2613100406940116</v>
      </c>
      <c r="H195" s="154">
        <f t="shared" si="2"/>
        <v>16.30655020347006</v>
      </c>
    </row>
    <row r="196" spans="1:8" ht="27" customHeight="1" x14ac:dyDescent="0.25">
      <c r="A196" s="200" t="s">
        <v>3226</v>
      </c>
      <c r="B196" s="200" t="s">
        <v>114</v>
      </c>
      <c r="C196" s="201" t="s">
        <v>116</v>
      </c>
      <c r="D196" s="200" t="s">
        <v>3043</v>
      </c>
      <c r="E196" s="201">
        <v>7</v>
      </c>
      <c r="F196" s="200">
        <v>5</v>
      </c>
      <c r="G196" s="201">
        <v>3.2613100406940116</v>
      </c>
      <c r="H196" s="154">
        <f t="shared" si="2"/>
        <v>16.30655020347006</v>
      </c>
    </row>
    <row r="197" spans="1:8" ht="27" customHeight="1" x14ac:dyDescent="0.25">
      <c r="A197" s="200" t="s">
        <v>3153</v>
      </c>
      <c r="B197" s="200" t="s">
        <v>113</v>
      </c>
      <c r="C197" s="201" t="s">
        <v>116</v>
      </c>
      <c r="D197" s="200" t="s">
        <v>3043</v>
      </c>
      <c r="E197" s="201">
        <v>10.600000000000001</v>
      </c>
      <c r="F197" s="200">
        <v>5</v>
      </c>
      <c r="G197" s="201">
        <v>5.0913486914917163</v>
      </c>
      <c r="H197" s="154">
        <f t="shared" si="2"/>
        <v>25.456743457458582</v>
      </c>
    </row>
    <row r="198" spans="1:8" ht="27" customHeight="1" x14ac:dyDescent="0.25">
      <c r="A198" s="200" t="s">
        <v>3227</v>
      </c>
      <c r="B198" s="200" t="s">
        <v>114</v>
      </c>
      <c r="C198" s="201" t="s">
        <v>116</v>
      </c>
      <c r="D198" s="200" t="s">
        <v>3043</v>
      </c>
      <c r="E198" s="201">
        <v>9.2000000000000011</v>
      </c>
      <c r="F198" s="200">
        <v>5</v>
      </c>
      <c r="G198" s="201">
        <v>3.6296561157367204</v>
      </c>
      <c r="H198" s="154">
        <f t="shared" si="2"/>
        <v>18.148280578683604</v>
      </c>
    </row>
    <row r="199" spans="1:8" ht="27" customHeight="1" x14ac:dyDescent="0.25">
      <c r="A199" s="200" t="s">
        <v>3155</v>
      </c>
      <c r="B199" s="200" t="s">
        <v>113</v>
      </c>
      <c r="C199" s="201" t="s">
        <v>116</v>
      </c>
      <c r="D199" s="200" t="s">
        <v>3043</v>
      </c>
      <c r="E199" s="201">
        <v>10.9</v>
      </c>
      <c r="F199" s="200">
        <v>5</v>
      </c>
      <c r="G199" s="201">
        <v>5.2293791467311417</v>
      </c>
      <c r="H199" s="154">
        <f t="shared" si="2"/>
        <v>26.146895733655708</v>
      </c>
    </row>
    <row r="200" spans="1:8" ht="27" customHeight="1" x14ac:dyDescent="0.25">
      <c r="A200" s="200" t="s">
        <v>3219</v>
      </c>
      <c r="B200" s="200" t="s">
        <v>113</v>
      </c>
      <c r="C200" s="201" t="s">
        <v>3197</v>
      </c>
      <c r="D200" s="200" t="s">
        <v>3044</v>
      </c>
      <c r="E200" s="201">
        <v>4.8499999999999996</v>
      </c>
      <c r="F200" s="200">
        <v>5</v>
      </c>
      <c r="G200" s="201">
        <v>23.866555425016887</v>
      </c>
      <c r="H200" s="154">
        <f t="shared" si="2"/>
        <v>119.33277712508443</v>
      </c>
    </row>
    <row r="201" spans="1:8" ht="27" customHeight="1" x14ac:dyDescent="0.25">
      <c r="A201" s="200" t="s">
        <v>3220</v>
      </c>
      <c r="B201" s="200" t="s">
        <v>113</v>
      </c>
      <c r="C201" s="201" t="s">
        <v>3197</v>
      </c>
      <c r="D201" s="200" t="s">
        <v>3044</v>
      </c>
      <c r="E201" s="201">
        <v>5.6999999999999993</v>
      </c>
      <c r="F201" s="200">
        <v>5</v>
      </c>
      <c r="G201" s="201">
        <v>27.888168088403059</v>
      </c>
      <c r="H201" s="154">
        <f t="shared" si="2"/>
        <v>139.44084044201529</v>
      </c>
    </row>
    <row r="202" spans="1:8" ht="27" customHeight="1" x14ac:dyDescent="0.25">
      <c r="A202" s="200" t="s">
        <v>3221</v>
      </c>
      <c r="B202" s="200" t="s">
        <v>113</v>
      </c>
      <c r="C202" s="201" t="s">
        <v>3197</v>
      </c>
      <c r="D202" s="200" t="s">
        <v>3044</v>
      </c>
      <c r="E202" s="201">
        <v>5</v>
      </c>
      <c r="F202" s="200">
        <v>5</v>
      </c>
      <c r="G202" s="201">
        <v>24.576231745869588</v>
      </c>
      <c r="H202" s="154">
        <f t="shared" si="2"/>
        <v>122.88115872934794</v>
      </c>
    </row>
    <row r="203" spans="1:8" ht="27" customHeight="1" x14ac:dyDescent="0.25">
      <c r="A203" s="200" t="s">
        <v>3023</v>
      </c>
      <c r="B203" s="200" t="s">
        <v>113</v>
      </c>
      <c r="C203" s="201" t="s">
        <v>116</v>
      </c>
      <c r="D203" s="200" t="s">
        <v>3043</v>
      </c>
      <c r="E203" s="201">
        <v>9.5</v>
      </c>
      <c r="F203" s="200">
        <v>5</v>
      </c>
      <c r="G203" s="201">
        <v>2.4624133762408267</v>
      </c>
      <c r="H203" s="154">
        <f t="shared" si="2"/>
        <v>12.312066881204133</v>
      </c>
    </row>
    <row r="204" spans="1:8" ht="27" customHeight="1" x14ac:dyDescent="0.25">
      <c r="A204" s="200" t="s">
        <v>3158</v>
      </c>
      <c r="B204" s="200" t="s">
        <v>113</v>
      </c>
      <c r="C204" s="201" t="s">
        <v>116</v>
      </c>
      <c r="D204" s="200" t="s">
        <v>3043</v>
      </c>
      <c r="E204" s="201">
        <v>10.5</v>
      </c>
      <c r="F204" s="200">
        <v>5</v>
      </c>
      <c r="G204" s="201">
        <v>2.6453945389430906</v>
      </c>
      <c r="H204" s="154">
        <f t="shared" si="2"/>
        <v>13.226972694715453</v>
      </c>
    </row>
    <row r="205" spans="1:8" ht="27" customHeight="1" x14ac:dyDescent="0.25">
      <c r="A205" s="200" t="s">
        <v>3160</v>
      </c>
      <c r="B205" s="200" t="s">
        <v>113</v>
      </c>
      <c r="C205" s="201" t="s">
        <v>116</v>
      </c>
      <c r="D205" s="200" t="s">
        <v>3043</v>
      </c>
      <c r="E205" s="201">
        <v>13</v>
      </c>
      <c r="F205" s="200">
        <v>5</v>
      </c>
      <c r="G205" s="201">
        <v>3.3753894876640955</v>
      </c>
      <c r="H205" s="154">
        <f t="shared" si="2"/>
        <v>16.876947438320478</v>
      </c>
    </row>
    <row r="206" spans="1:8" ht="27" customHeight="1" x14ac:dyDescent="0.25">
      <c r="A206" s="200" t="s">
        <v>3162</v>
      </c>
      <c r="B206" s="200" t="s">
        <v>113</v>
      </c>
      <c r="C206" s="201" t="s">
        <v>116</v>
      </c>
      <c r="D206" s="200" t="s">
        <v>3043</v>
      </c>
      <c r="E206" s="201">
        <v>17.450000000000003</v>
      </c>
      <c r="F206" s="200">
        <v>5</v>
      </c>
      <c r="G206" s="201">
        <v>7.0160562564914617</v>
      </c>
      <c r="H206" s="154">
        <f t="shared" si="2"/>
        <v>35.080281282457307</v>
      </c>
    </row>
    <row r="207" spans="1:8" ht="27" customHeight="1" x14ac:dyDescent="0.25">
      <c r="A207" s="200" t="s">
        <v>3230</v>
      </c>
      <c r="B207" s="200" t="s">
        <v>113</v>
      </c>
      <c r="C207" s="201" t="s">
        <v>116</v>
      </c>
      <c r="D207" s="200" t="s">
        <v>3043</v>
      </c>
      <c r="E207" s="201">
        <v>6.05</v>
      </c>
      <c r="F207" s="200">
        <v>5</v>
      </c>
      <c r="G207" s="201">
        <v>3.1354253574205559</v>
      </c>
      <c r="H207" s="154">
        <f t="shared" si="2"/>
        <v>15.677126787102779</v>
      </c>
    </row>
    <row r="208" spans="1:8" ht="27" customHeight="1" x14ac:dyDescent="0.25">
      <c r="A208" s="200" t="s">
        <v>3168</v>
      </c>
      <c r="B208" s="200" t="s">
        <v>114</v>
      </c>
      <c r="C208" s="201" t="s">
        <v>116</v>
      </c>
      <c r="D208" s="200" t="s">
        <v>3043</v>
      </c>
      <c r="E208" s="201">
        <v>10.75</v>
      </c>
      <c r="F208" s="200">
        <v>5</v>
      </c>
      <c r="G208" s="201">
        <v>3.767800082863678</v>
      </c>
      <c r="H208" s="154">
        <f t="shared" si="2"/>
        <v>18.839000414318392</v>
      </c>
    </row>
    <row r="209" spans="1:8" ht="27" customHeight="1" x14ac:dyDescent="0.25">
      <c r="A209" s="200" t="s">
        <v>3231</v>
      </c>
      <c r="B209" s="200" t="s">
        <v>113</v>
      </c>
      <c r="C209" s="201" t="s">
        <v>116</v>
      </c>
      <c r="D209" s="200" t="s">
        <v>3043</v>
      </c>
      <c r="E209" s="201">
        <v>6.05</v>
      </c>
      <c r="F209" s="200">
        <v>5</v>
      </c>
      <c r="G209" s="201">
        <v>3.1354253574205559</v>
      </c>
      <c r="H209" s="154">
        <f t="shared" si="2"/>
        <v>15.677126787102779</v>
      </c>
    </row>
    <row r="210" spans="1:8" ht="27" customHeight="1" x14ac:dyDescent="0.25">
      <c r="A210" s="200" t="s">
        <v>3171</v>
      </c>
      <c r="B210" s="200" t="s">
        <v>114</v>
      </c>
      <c r="C210" s="201" t="s">
        <v>116</v>
      </c>
      <c r="D210" s="200" t="s">
        <v>3043</v>
      </c>
      <c r="E210" s="201">
        <v>17.549999999999997</v>
      </c>
      <c r="F210" s="200">
        <v>5</v>
      </c>
      <c r="G210" s="201">
        <v>7.6813494293189857</v>
      </c>
      <c r="H210" s="154">
        <f t="shared" si="2"/>
        <v>38.406747146594931</v>
      </c>
    </row>
    <row r="211" spans="1:8" ht="27" customHeight="1" x14ac:dyDescent="0.25">
      <c r="A211" s="200" t="s">
        <v>3026</v>
      </c>
      <c r="B211" s="200" t="s">
        <v>114</v>
      </c>
      <c r="C211" s="201" t="s">
        <v>116</v>
      </c>
      <c r="D211" s="200" t="s">
        <v>3043</v>
      </c>
      <c r="E211" s="201">
        <v>14.450000000000001</v>
      </c>
      <c r="F211" s="200">
        <v>5</v>
      </c>
      <c r="G211" s="201">
        <v>5.7936467396548101</v>
      </c>
      <c r="H211" s="154">
        <f t="shared" si="2"/>
        <v>28.968233698274052</v>
      </c>
    </row>
    <row r="212" spans="1:8" ht="27" customHeight="1" x14ac:dyDescent="0.25">
      <c r="A212" s="200" t="s">
        <v>3232</v>
      </c>
      <c r="B212" s="200" t="s">
        <v>113</v>
      </c>
      <c r="C212" s="201" t="s">
        <v>116</v>
      </c>
      <c r="D212" s="200" t="s">
        <v>3043</v>
      </c>
      <c r="E212" s="201">
        <v>118.05</v>
      </c>
      <c r="F212" s="200">
        <v>5</v>
      </c>
      <c r="G212" s="201">
        <v>23.349508777306703</v>
      </c>
      <c r="H212" s="154">
        <f t="shared" si="2"/>
        <v>116.74754388653352</v>
      </c>
    </row>
    <row r="213" spans="1:8" ht="27" customHeight="1" x14ac:dyDescent="0.25">
      <c r="A213" s="200" t="s">
        <v>3233</v>
      </c>
      <c r="B213" s="200" t="s">
        <v>113</v>
      </c>
      <c r="C213" s="201" t="s">
        <v>116</v>
      </c>
      <c r="D213" s="200" t="s">
        <v>3043</v>
      </c>
      <c r="E213" s="201">
        <v>127.95</v>
      </c>
      <c r="F213" s="200">
        <v>5</v>
      </c>
      <c r="G213" s="201">
        <v>25.230514265606466</v>
      </c>
      <c r="H213" s="154">
        <f t="shared" si="2"/>
        <v>126.15257132803234</v>
      </c>
    </row>
    <row r="214" spans="1:8" ht="27" customHeight="1" x14ac:dyDescent="0.25">
      <c r="A214" s="200" t="s">
        <v>3238</v>
      </c>
      <c r="B214" s="200" t="s">
        <v>113</v>
      </c>
      <c r="C214" s="201" t="s">
        <v>116</v>
      </c>
      <c r="D214" s="200" t="s">
        <v>3043</v>
      </c>
      <c r="E214" s="201">
        <v>55.199999999999996</v>
      </c>
      <c r="F214" s="200">
        <v>40</v>
      </c>
      <c r="G214" s="201">
        <v>2.2440165046284473</v>
      </c>
      <c r="H214" s="154">
        <f t="shared" ref="H214:H224" si="3">G214*F214</f>
        <v>89.760660185137894</v>
      </c>
    </row>
    <row r="215" spans="1:8" ht="27" customHeight="1" x14ac:dyDescent="0.25">
      <c r="A215" s="200" t="s">
        <v>3172</v>
      </c>
      <c r="B215" s="200" t="s">
        <v>112</v>
      </c>
      <c r="C215" s="201" t="s">
        <v>116</v>
      </c>
      <c r="D215" s="200" t="s">
        <v>3043</v>
      </c>
      <c r="E215" s="201">
        <v>8.9499999999999993</v>
      </c>
      <c r="F215" s="200">
        <v>5</v>
      </c>
      <c r="G215" s="201">
        <v>2.6508431095446472</v>
      </c>
      <c r="H215" s="154">
        <f t="shared" si="3"/>
        <v>13.254215547723236</v>
      </c>
    </row>
    <row r="216" spans="1:8" ht="27" customHeight="1" x14ac:dyDescent="0.25">
      <c r="A216" s="200" t="s">
        <v>3028</v>
      </c>
      <c r="B216" s="200" t="s">
        <v>113</v>
      </c>
      <c r="C216" s="201" t="s">
        <v>116</v>
      </c>
      <c r="D216" s="200" t="s">
        <v>3043</v>
      </c>
      <c r="E216" s="201">
        <v>17.649999999999999</v>
      </c>
      <c r="F216" s="200">
        <v>5</v>
      </c>
      <c r="G216" s="201">
        <v>5.3145130623804571</v>
      </c>
      <c r="H216" s="154">
        <f t="shared" si="3"/>
        <v>26.572565311902284</v>
      </c>
    </row>
    <row r="217" spans="1:8" ht="27" customHeight="1" x14ac:dyDescent="0.25">
      <c r="A217" s="200" t="s">
        <v>3173</v>
      </c>
      <c r="B217" s="200" t="s">
        <v>113</v>
      </c>
      <c r="C217" s="201" t="s">
        <v>116</v>
      </c>
      <c r="D217" s="200" t="s">
        <v>3043</v>
      </c>
      <c r="E217" s="201">
        <v>12.75</v>
      </c>
      <c r="F217" s="200">
        <v>5</v>
      </c>
      <c r="G217" s="201">
        <v>5.225406230667506</v>
      </c>
      <c r="H217" s="154">
        <f t="shared" si="3"/>
        <v>26.12703115333753</v>
      </c>
    </row>
    <row r="218" spans="1:8" ht="27" customHeight="1" x14ac:dyDescent="0.25">
      <c r="A218" s="200" t="s">
        <v>3174</v>
      </c>
      <c r="B218" s="200" t="s">
        <v>114</v>
      </c>
      <c r="C218" s="201" t="s">
        <v>116</v>
      </c>
      <c r="D218" s="200" t="s">
        <v>3043</v>
      </c>
      <c r="E218" s="201">
        <v>6.75</v>
      </c>
      <c r="F218" s="200">
        <v>5</v>
      </c>
      <c r="G218" s="201">
        <v>4.5044922329490955</v>
      </c>
      <c r="H218" s="154">
        <f t="shared" si="3"/>
        <v>22.522461164745479</v>
      </c>
    </row>
    <row r="219" spans="1:8" ht="27" customHeight="1" x14ac:dyDescent="0.25">
      <c r="A219" s="200" t="s">
        <v>3176</v>
      </c>
      <c r="B219" s="200" t="s">
        <v>113</v>
      </c>
      <c r="C219" s="201" t="s">
        <v>116</v>
      </c>
      <c r="D219" s="200" t="s">
        <v>3043</v>
      </c>
      <c r="E219" s="201">
        <v>69.850000000000009</v>
      </c>
      <c r="F219" s="200">
        <v>5</v>
      </c>
      <c r="G219" s="201">
        <v>14.191483203078443</v>
      </c>
      <c r="H219" s="154">
        <f t="shared" si="3"/>
        <v>70.957416015392212</v>
      </c>
    </row>
    <row r="220" spans="1:8" ht="27" customHeight="1" x14ac:dyDescent="0.25">
      <c r="A220" s="200" t="s">
        <v>3181</v>
      </c>
      <c r="B220" s="200" t="s">
        <v>114</v>
      </c>
      <c r="C220" s="201" t="s">
        <v>116</v>
      </c>
      <c r="D220" s="200" t="s">
        <v>3043</v>
      </c>
      <c r="E220" s="201">
        <v>10</v>
      </c>
      <c r="F220" s="200">
        <v>5</v>
      </c>
      <c r="G220" s="201">
        <v>4.366348265822138</v>
      </c>
      <c r="H220" s="154">
        <f t="shared" si="3"/>
        <v>21.831741329110692</v>
      </c>
    </row>
    <row r="221" spans="1:8" ht="27" customHeight="1" x14ac:dyDescent="0.25">
      <c r="A221" s="200" t="s">
        <v>3236</v>
      </c>
      <c r="B221" s="200" t="s">
        <v>114</v>
      </c>
      <c r="C221" s="201" t="s">
        <v>116</v>
      </c>
      <c r="D221" s="200" t="s">
        <v>3043</v>
      </c>
      <c r="E221" s="201">
        <v>10.600000000000001</v>
      </c>
      <c r="F221" s="200">
        <v>5</v>
      </c>
      <c r="G221" s="201">
        <v>4.366348265822138</v>
      </c>
      <c r="H221" s="154">
        <f t="shared" si="3"/>
        <v>21.831741329110692</v>
      </c>
    </row>
    <row r="222" spans="1:8" ht="27" customHeight="1" x14ac:dyDescent="0.25">
      <c r="A222" s="200" t="s">
        <v>3182</v>
      </c>
      <c r="B222" s="200" t="s">
        <v>114</v>
      </c>
      <c r="C222" s="201" t="s">
        <v>116</v>
      </c>
      <c r="D222" s="200" t="s">
        <v>3043</v>
      </c>
      <c r="E222" s="201">
        <v>10.35</v>
      </c>
      <c r="F222" s="200">
        <v>5</v>
      </c>
      <c r="G222" s="201">
        <v>4.366348265822138</v>
      </c>
      <c r="H222" s="154">
        <f t="shared" si="3"/>
        <v>21.831741329110692</v>
      </c>
    </row>
    <row r="223" spans="1:8" ht="27" customHeight="1" x14ac:dyDescent="0.25">
      <c r="A223" s="200" t="s">
        <v>3031</v>
      </c>
      <c r="B223" s="200" t="s">
        <v>114</v>
      </c>
      <c r="C223" s="201" t="s">
        <v>116</v>
      </c>
      <c r="D223" s="200" t="s">
        <v>3043</v>
      </c>
      <c r="E223" s="201">
        <v>4</v>
      </c>
      <c r="F223" s="200">
        <v>5</v>
      </c>
      <c r="G223" s="201">
        <v>1.7879257405231763</v>
      </c>
      <c r="H223" s="154">
        <f t="shared" si="3"/>
        <v>8.9396287026158809</v>
      </c>
    </row>
    <row r="224" spans="1:8" ht="27" customHeight="1" x14ac:dyDescent="0.25">
      <c r="A224" s="200" t="s">
        <v>3193</v>
      </c>
      <c r="B224" s="200" t="s">
        <v>113</v>
      </c>
      <c r="C224" s="201" t="s">
        <v>3197</v>
      </c>
      <c r="D224" s="200" t="s">
        <v>3044</v>
      </c>
      <c r="E224" s="201">
        <v>2.34</v>
      </c>
      <c r="F224" s="200">
        <v>2</v>
      </c>
      <c r="G224" s="201">
        <v>30.705646648845299</v>
      </c>
      <c r="H224" s="154">
        <f t="shared" si="3"/>
        <v>61.411293297690598</v>
      </c>
    </row>
    <row r="225" spans="1:8" ht="30" customHeight="1" x14ac:dyDescent="0.25">
      <c r="A225" s="202" t="s">
        <v>2877</v>
      </c>
      <c r="B225" s="202"/>
      <c r="C225" s="202"/>
      <c r="D225" s="202"/>
      <c r="E225" s="203">
        <f ca="1">SUM(E21:OFFSET(E225,-1,0))</f>
        <v>9859.79034698953</v>
      </c>
      <c r="F225" s="203"/>
      <c r="G225" s="204"/>
      <c r="H225" s="154">
        <f ca="1">SUM(H21:OFFSET(H225,-1,0))</f>
        <v>14515.35157469367</v>
      </c>
    </row>
    <row r="226" spans="1:8" ht="21" x14ac:dyDescent="0.3">
      <c r="A226" s="94" t="s">
        <v>147</v>
      </c>
      <c r="B226" s="95"/>
      <c r="C226" s="79"/>
      <c r="D226" s="79"/>
      <c r="E226" s="80"/>
      <c r="F226" s="69" t="s">
        <v>131</v>
      </c>
      <c r="G226" s="157"/>
      <c r="H226" s="155">
        <v>100</v>
      </c>
    </row>
    <row r="227" spans="1:8" ht="15" customHeight="1" x14ac:dyDescent="0.3">
      <c r="A227" s="259" cm="1">
        <f t="array" ref="A227">boxesNumber[]</f>
        <v>1</v>
      </c>
      <c r="B227" s="77"/>
      <c r="C227" s="4"/>
      <c r="D227" s="4"/>
      <c r="E227" s="75"/>
      <c r="F227" s="69" t="s">
        <v>132</v>
      </c>
      <c r="G227" s="157"/>
      <c r="H227" s="155">
        <f ca="1">OFFSET(H226,-1,0)*0.005</f>
        <v>72.576757873468352</v>
      </c>
    </row>
    <row r="228" spans="1:8" ht="15.75" customHeight="1" x14ac:dyDescent="0.3">
      <c r="A228" s="259"/>
      <c r="B228" s="96"/>
      <c r="C228" s="81"/>
      <c r="D228" s="81"/>
      <c r="E228" s="78"/>
      <c r="F228" s="69" t="s">
        <v>133</v>
      </c>
      <c r="G228" s="157"/>
      <c r="H228" s="158">
        <v>0</v>
      </c>
    </row>
    <row r="229" spans="1:8" ht="15" customHeight="1" x14ac:dyDescent="0.25">
      <c r="A229" s="318" t="s">
        <v>2935</v>
      </c>
      <c r="B229" s="274"/>
      <c r="C229" s="274"/>
      <c r="D229" s="274"/>
      <c r="E229" s="275"/>
      <c r="F229" s="241" t="s">
        <v>118</v>
      </c>
      <c r="G229" s="284">
        <f ca="1">SUM(H225:H228)</f>
        <v>14687.928332567139</v>
      </c>
      <c r="H229" s="285"/>
    </row>
    <row r="230" spans="1:8" ht="15" customHeight="1" x14ac:dyDescent="0.25">
      <c r="A230" s="276"/>
      <c r="B230" s="277"/>
      <c r="C230" s="277"/>
      <c r="D230" s="277"/>
      <c r="E230" s="278"/>
      <c r="F230" s="243"/>
      <c r="G230" s="286"/>
      <c r="H230" s="287"/>
    </row>
    <row r="231" spans="1:8" ht="15" customHeight="1" x14ac:dyDescent="0.25">
      <c r="A231" s="276"/>
      <c r="B231" s="277"/>
      <c r="C231" s="277"/>
      <c r="D231" s="277"/>
      <c r="E231" s="278"/>
      <c r="F231" s="243"/>
      <c r="G231" s="286"/>
      <c r="H231" s="287"/>
    </row>
    <row r="232" spans="1:8" ht="30.75" customHeight="1" x14ac:dyDescent="0.25">
      <c r="A232" s="279"/>
      <c r="B232" s="280"/>
      <c r="C232" s="280"/>
      <c r="D232" s="280"/>
      <c r="E232" s="281"/>
      <c r="F232" s="245"/>
      <c r="G232" s="288"/>
      <c r="H232" s="289"/>
    </row>
    <row r="233" spans="1:8" ht="15" customHeight="1" x14ac:dyDescent="0.25">
      <c r="A233" s="36"/>
      <c r="B233" s="37"/>
      <c r="C233" s="37"/>
      <c r="D233" s="37"/>
      <c r="E233" s="37"/>
      <c r="F233" s="37"/>
      <c r="G233" s="37"/>
      <c r="H233" s="75"/>
    </row>
    <row r="234" spans="1:8" x14ac:dyDescent="0.25">
      <c r="A234" s="36"/>
      <c r="B234" s="37"/>
      <c r="C234" s="37"/>
      <c r="D234" s="37"/>
      <c r="E234" s="37"/>
      <c r="F234" s="37"/>
      <c r="G234" s="37"/>
      <c r="H234" s="75"/>
    </row>
    <row r="235" spans="1:8" x14ac:dyDescent="0.25">
      <c r="A235" s="38"/>
      <c r="B235" s="39"/>
      <c r="C235" s="39"/>
      <c r="D235" s="39"/>
      <c r="E235" s="40"/>
      <c r="F235" s="40"/>
      <c r="G235" s="40"/>
      <c r="H235" s="75"/>
    </row>
    <row r="236" spans="1:8" x14ac:dyDescent="0.25">
      <c r="A236" s="71" t="s">
        <v>134</v>
      </c>
      <c r="B236" s="51"/>
      <c r="C236" s="51"/>
      <c r="D236" s="52"/>
      <c r="E236" s="50"/>
      <c r="F236" s="50"/>
      <c r="G236" s="50"/>
      <c r="H236" s="75"/>
    </row>
    <row r="237" spans="1:8" x14ac:dyDescent="0.25">
      <c r="A237" s="41"/>
      <c r="B237" s="35"/>
      <c r="C237" s="35"/>
      <c r="D237" s="30"/>
      <c r="E237" s="30"/>
      <c r="F237" s="30"/>
      <c r="G237" s="42"/>
      <c r="H237" s="75"/>
    </row>
    <row r="238" spans="1:8" x14ac:dyDescent="0.25">
      <c r="A238" s="46"/>
      <c r="B238" s="47"/>
      <c r="C238" s="47"/>
      <c r="D238" s="47"/>
      <c r="E238" s="47"/>
      <c r="F238" s="47"/>
      <c r="G238" s="48"/>
      <c r="H238" s="78"/>
    </row>
  </sheetData>
  <mergeCells count="8">
    <mergeCell ref="A229:E232"/>
    <mergeCell ref="F229:F232"/>
    <mergeCell ref="G229:H232"/>
    <mergeCell ref="A1:H1"/>
    <mergeCell ref="A5:C9"/>
    <mergeCell ref="D5:H9"/>
    <mergeCell ref="D13:H19"/>
    <mergeCell ref="A227:A228"/>
  </mergeCells>
  <pageMargins left="0" right="0" top="0" bottom="0" header="0" footer="0"/>
  <pageSetup paperSize="9" scale="82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E60EB-DB47-459D-A3F1-106B540CF424}">
  <sheetPr codeName="FRTotal">
    <pageSetUpPr fitToPage="1"/>
  </sheetPr>
  <dimension ref="A1:F53"/>
  <sheetViews>
    <sheetView topLeftCell="A19" workbookViewId="0">
      <selection activeCell="E21" sqref="E21:E39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47" t="s">
        <v>150</v>
      </c>
      <c r="B1" s="248"/>
      <c r="C1" s="248"/>
      <c r="D1" s="248"/>
      <c r="E1" s="248"/>
      <c r="F1" s="249"/>
    </row>
    <row r="2" spans="1:6" ht="18.75" x14ac:dyDescent="0.3">
      <c r="A2" s="148" t="s">
        <v>2848</v>
      </c>
      <c r="B2" s="62" t="s">
        <v>2863</v>
      </c>
      <c r="C2" s="263" t="s">
        <v>2906</v>
      </c>
      <c r="D2" s="264"/>
      <c r="E2" s="62" t="s">
        <v>2865</v>
      </c>
      <c r="F2" s="107"/>
    </row>
    <row r="3" spans="1:6" x14ac:dyDescent="0.25">
      <c r="A3" s="186" cm="1">
        <f t="array" ref="A3">dateShip[]</f>
        <v>44608</v>
      </c>
      <c r="B3" s="187" t="s">
        <v>121</v>
      </c>
      <c r="C3" s="187" t="str">
        <f>'Sku List'!G28</f>
        <v>FBA15CZN503L</v>
      </c>
      <c r="D3" s="187"/>
      <c r="E3" s="187" t="s">
        <v>69</v>
      </c>
      <c r="F3" s="184"/>
    </row>
    <row r="4" spans="1:6" ht="18.75" x14ac:dyDescent="0.3">
      <c r="A4" s="60" t="s">
        <v>2867</v>
      </c>
      <c r="B4" s="61"/>
      <c r="C4" s="61" t="s">
        <v>2866</v>
      </c>
      <c r="D4" s="61"/>
      <c r="E4" s="61"/>
      <c r="F4" s="149"/>
    </row>
    <row r="5" spans="1:6" x14ac:dyDescent="0.25">
      <c r="A5" s="250" t="s">
        <v>2936</v>
      </c>
      <c r="B5" s="251"/>
      <c r="C5" s="252" t="s">
        <v>2936</v>
      </c>
      <c r="D5" s="253"/>
      <c r="E5" s="253"/>
      <c r="F5" s="256"/>
    </row>
    <row r="6" spans="1:6" x14ac:dyDescent="0.25">
      <c r="A6" s="252"/>
      <c r="B6" s="253"/>
      <c r="C6" s="252"/>
      <c r="D6" s="253"/>
      <c r="E6" s="253"/>
      <c r="F6" s="256"/>
    </row>
    <row r="7" spans="1:6" x14ac:dyDescent="0.25">
      <c r="A7" s="252"/>
      <c r="B7" s="253"/>
      <c r="C7" s="252"/>
      <c r="D7" s="253"/>
      <c r="E7" s="253"/>
      <c r="F7" s="256"/>
    </row>
    <row r="8" spans="1:6" x14ac:dyDescent="0.25">
      <c r="A8" s="252"/>
      <c r="B8" s="253"/>
      <c r="C8" s="252"/>
      <c r="D8" s="253"/>
      <c r="E8" s="253"/>
      <c r="F8" s="256"/>
    </row>
    <row r="9" spans="1:6" x14ac:dyDescent="0.25">
      <c r="A9" s="254"/>
      <c r="B9" s="255"/>
      <c r="C9" s="252"/>
      <c r="D9" s="253"/>
      <c r="E9" s="253"/>
      <c r="F9" s="256"/>
    </row>
    <row r="10" spans="1:6" ht="18.75" x14ac:dyDescent="0.3">
      <c r="A10" s="66" t="s">
        <v>2928</v>
      </c>
      <c r="B10" s="66"/>
      <c r="C10" s="66" t="s">
        <v>2930</v>
      </c>
      <c r="D10" s="66"/>
      <c r="E10" s="66"/>
      <c r="F10" s="76" t="s">
        <v>2933</v>
      </c>
    </row>
    <row r="11" spans="1:6" ht="18.75" x14ac:dyDescent="0.3">
      <c r="A11" s="159" t="s">
        <v>2932</v>
      </c>
      <c r="B11" s="160"/>
      <c r="C11" s="163" t="s">
        <v>2931</v>
      </c>
      <c r="D11" s="84"/>
      <c r="E11" s="164"/>
      <c r="F11" s="165" t="s">
        <v>2934</v>
      </c>
    </row>
    <row r="12" spans="1:6" ht="18.75" x14ac:dyDescent="0.3">
      <c r="A12" s="63" t="s">
        <v>2871</v>
      </c>
      <c r="B12" s="64"/>
      <c r="C12" s="64" t="s">
        <v>2872</v>
      </c>
      <c r="D12" s="64"/>
      <c r="E12" s="64"/>
      <c r="F12" s="65"/>
    </row>
    <row r="13" spans="1:6" x14ac:dyDescent="0.25">
      <c r="A13" s="88" t="str">
        <f>'Sku List'!G25</f>
        <v>AU 22/02/14-MEL1</v>
      </c>
      <c r="B13" s="95"/>
      <c r="C13" s="320" t="str">
        <f ca="1">'Sku List'!H16</f>
        <v>TRANSATLANTIC STERLING LIMITED
c/o Amazon Fulfillment Center (MEL1), 
29 National Drive 3175
Dandenong South
VIC
Australia</v>
      </c>
      <c r="D13" s="320"/>
      <c r="E13" s="320"/>
      <c r="F13" s="320"/>
    </row>
    <row r="14" spans="1:6" ht="18.75" x14ac:dyDescent="0.3">
      <c r="A14" s="60" t="s">
        <v>2873</v>
      </c>
      <c r="B14" s="90"/>
      <c r="C14" s="320"/>
      <c r="D14" s="320"/>
      <c r="E14" s="320"/>
      <c r="F14" s="320"/>
    </row>
    <row r="15" spans="1:6" ht="18.75" x14ac:dyDescent="0.25">
      <c r="A15" s="92" t="e">
        <f>_xlfn.TEXTJOIN(", ",TRUE,Map!A12:A18)</f>
        <v>#REF!</v>
      </c>
      <c r="B15" s="83"/>
      <c r="C15" s="320"/>
      <c r="D15" s="320"/>
      <c r="E15" s="320"/>
      <c r="F15" s="320"/>
    </row>
    <row r="16" spans="1:6" ht="15" customHeight="1" x14ac:dyDescent="0.3">
      <c r="A16" s="60" t="s">
        <v>125</v>
      </c>
      <c r="B16" s="90"/>
      <c r="C16" s="320"/>
      <c r="D16" s="320"/>
      <c r="E16" s="320"/>
      <c r="F16" s="320"/>
    </row>
    <row r="17" spans="1:6" ht="15" customHeight="1" x14ac:dyDescent="0.25">
      <c r="A17" s="93">
        <f>'Sku List'!M19</f>
        <v>0</v>
      </c>
      <c r="B17" s="83"/>
      <c r="C17" s="320"/>
      <c r="D17" s="320"/>
      <c r="E17" s="320"/>
      <c r="F17" s="320"/>
    </row>
    <row r="18" spans="1:6" ht="18.75" x14ac:dyDescent="0.3">
      <c r="A18" s="60" t="s">
        <v>126</v>
      </c>
      <c r="B18" s="90"/>
      <c r="C18" s="320"/>
      <c r="D18" s="320"/>
      <c r="E18" s="320"/>
      <c r="F18" s="320"/>
    </row>
    <row r="19" spans="1:6" ht="18.75" x14ac:dyDescent="0.3">
      <c r="A19" s="89" t="str">
        <f>'Sku List'!G25</f>
        <v>AU 22/02/14-MEL1</v>
      </c>
      <c r="B19" s="81"/>
      <c r="C19" s="320"/>
      <c r="D19" s="320"/>
      <c r="E19" s="320"/>
      <c r="F19" s="320"/>
    </row>
    <row r="20" spans="1:6" ht="39" customHeight="1" x14ac:dyDescent="0.25">
      <c r="A20" s="97" t="s">
        <v>127</v>
      </c>
      <c r="B20" s="146" t="s">
        <v>128</v>
      </c>
      <c r="C20" s="150" t="s">
        <v>3041</v>
      </c>
      <c r="D20" s="150" t="s">
        <v>2900</v>
      </c>
      <c r="E20" s="150" t="s">
        <v>129</v>
      </c>
      <c r="F20" s="150" t="s">
        <v>2903</v>
      </c>
    </row>
    <row r="21" spans="1:6" x14ac:dyDescent="0.25">
      <c r="A21" s="200" t="s">
        <v>3198</v>
      </c>
      <c r="B21" s="200" t="s">
        <v>113</v>
      </c>
      <c r="C21" s="200" t="s">
        <v>3043</v>
      </c>
      <c r="D21" s="201">
        <v>136.6</v>
      </c>
      <c r="E21" s="200">
        <v>50</v>
      </c>
      <c r="F21" s="201">
        <v>213.86831485927365</v>
      </c>
    </row>
    <row r="22" spans="1:6" x14ac:dyDescent="0.25">
      <c r="A22" s="200" t="s">
        <v>3198</v>
      </c>
      <c r="B22" s="200" t="s">
        <v>112</v>
      </c>
      <c r="C22" s="200" t="s">
        <v>3043</v>
      </c>
      <c r="D22" s="201">
        <v>29.663366336633601</v>
      </c>
      <c r="E22" s="200">
        <v>20</v>
      </c>
      <c r="F22" s="201">
        <v>45.876964465103605</v>
      </c>
    </row>
    <row r="23" spans="1:6" x14ac:dyDescent="0.25">
      <c r="A23" s="200" t="s">
        <v>3199</v>
      </c>
      <c r="B23" s="200" t="s">
        <v>113</v>
      </c>
      <c r="C23" s="200" t="s">
        <v>3043</v>
      </c>
      <c r="D23" s="201">
        <v>1634.1401549278319</v>
      </c>
      <c r="E23" s="200">
        <v>685</v>
      </c>
      <c r="F23" s="201">
        <v>2188.9870766716044</v>
      </c>
    </row>
    <row r="24" spans="1:6" x14ac:dyDescent="0.25">
      <c r="A24" s="200" t="s">
        <v>3199</v>
      </c>
      <c r="B24" s="200" t="s">
        <v>112</v>
      </c>
      <c r="C24" s="200" t="s">
        <v>3043</v>
      </c>
      <c r="D24" s="201">
        <v>209.14</v>
      </c>
      <c r="E24" s="200">
        <v>65</v>
      </c>
      <c r="F24" s="201">
        <v>234.88220303871324</v>
      </c>
    </row>
    <row r="25" spans="1:6" x14ac:dyDescent="0.25">
      <c r="A25" s="200" t="s">
        <v>3200</v>
      </c>
      <c r="B25" s="200" t="s">
        <v>113</v>
      </c>
      <c r="C25" s="200" t="s">
        <v>3043</v>
      </c>
      <c r="D25" s="201">
        <v>3323.7167191417907</v>
      </c>
      <c r="E25" s="200">
        <v>640</v>
      </c>
      <c r="F25" s="201">
        <v>3858.6538625257535</v>
      </c>
    </row>
    <row r="26" spans="1:6" x14ac:dyDescent="0.25">
      <c r="A26" s="200" t="s">
        <v>3200</v>
      </c>
      <c r="B26" s="200" t="s">
        <v>112</v>
      </c>
      <c r="C26" s="200" t="s">
        <v>3043</v>
      </c>
      <c r="D26" s="201">
        <v>1907.6818459316389</v>
      </c>
      <c r="E26" s="200">
        <v>905</v>
      </c>
      <c r="F26" s="201">
        <v>2395.4720108063316</v>
      </c>
    </row>
    <row r="27" spans="1:6" x14ac:dyDescent="0.25">
      <c r="A27" s="200" t="s">
        <v>3201</v>
      </c>
      <c r="B27" s="200" t="s">
        <v>113</v>
      </c>
      <c r="C27" s="200" t="s">
        <v>3043</v>
      </c>
      <c r="D27" s="201">
        <v>396.25</v>
      </c>
      <c r="E27" s="200">
        <v>165</v>
      </c>
      <c r="F27" s="201">
        <v>657.48128472754308</v>
      </c>
    </row>
    <row r="28" spans="1:6" x14ac:dyDescent="0.25">
      <c r="A28" s="200" t="s">
        <v>3201</v>
      </c>
      <c r="B28" s="200" t="s">
        <v>112</v>
      </c>
      <c r="C28" s="200" t="s">
        <v>3043</v>
      </c>
      <c r="D28" s="201">
        <v>574.90826065162912</v>
      </c>
      <c r="E28" s="200">
        <v>315</v>
      </c>
      <c r="F28" s="201">
        <v>849.18583598667374</v>
      </c>
    </row>
    <row r="29" spans="1:6" x14ac:dyDescent="0.25">
      <c r="A29" s="200" t="s">
        <v>3201</v>
      </c>
      <c r="B29" s="200" t="s">
        <v>114</v>
      </c>
      <c r="C29" s="200" t="s">
        <v>3043</v>
      </c>
      <c r="D29" s="201">
        <v>503.2</v>
      </c>
      <c r="E29" s="200">
        <v>260</v>
      </c>
      <c r="F29" s="201">
        <v>1033.853217778232</v>
      </c>
    </row>
    <row r="30" spans="1:6" x14ac:dyDescent="0.25">
      <c r="A30" s="200" t="s">
        <v>3078</v>
      </c>
      <c r="B30" s="200" t="s">
        <v>113</v>
      </c>
      <c r="C30" s="200" t="s">
        <v>3043</v>
      </c>
      <c r="D30" s="201">
        <v>654.9</v>
      </c>
      <c r="E30" s="200">
        <v>590</v>
      </c>
      <c r="F30" s="201">
        <v>1401.3598724126384</v>
      </c>
    </row>
    <row r="31" spans="1:6" x14ac:dyDescent="0.25">
      <c r="A31" s="200" t="s">
        <v>3202</v>
      </c>
      <c r="B31" s="200" t="s">
        <v>113</v>
      </c>
      <c r="C31" s="200" t="s">
        <v>3043</v>
      </c>
      <c r="D31" s="201">
        <v>166.5</v>
      </c>
      <c r="E31" s="200">
        <v>70</v>
      </c>
      <c r="F31" s="201">
        <v>373.27759899655484</v>
      </c>
    </row>
    <row r="32" spans="1:6" x14ac:dyDescent="0.25">
      <c r="A32" s="200" t="s">
        <v>3202</v>
      </c>
      <c r="B32" s="200" t="s">
        <v>112</v>
      </c>
      <c r="C32" s="200" t="s">
        <v>3043</v>
      </c>
      <c r="D32" s="201">
        <v>95</v>
      </c>
      <c r="E32" s="200">
        <v>60</v>
      </c>
      <c r="F32" s="201">
        <v>169.02544368959039</v>
      </c>
    </row>
    <row r="33" spans="1:6" x14ac:dyDescent="0.25">
      <c r="A33" s="200" t="s">
        <v>3202</v>
      </c>
      <c r="B33" s="200" t="s">
        <v>114</v>
      </c>
      <c r="C33" s="200" t="s">
        <v>3043</v>
      </c>
      <c r="D33" s="201">
        <v>55</v>
      </c>
      <c r="E33" s="200">
        <v>25</v>
      </c>
      <c r="F33" s="201">
        <v>94.655292775535912</v>
      </c>
    </row>
    <row r="34" spans="1:6" x14ac:dyDescent="0.25">
      <c r="A34" s="200" t="s">
        <v>3203</v>
      </c>
      <c r="B34" s="200" t="s">
        <v>112</v>
      </c>
      <c r="C34" s="200" t="s">
        <v>3043</v>
      </c>
      <c r="D34" s="201">
        <v>35</v>
      </c>
      <c r="E34" s="200">
        <v>10</v>
      </c>
      <c r="F34" s="201">
        <v>57.003967240469265</v>
      </c>
    </row>
    <row r="35" spans="1:6" x14ac:dyDescent="0.25">
      <c r="A35" s="200" t="s">
        <v>2948</v>
      </c>
      <c r="B35" s="200" t="s">
        <v>114</v>
      </c>
      <c r="C35" s="200" t="s">
        <v>3043</v>
      </c>
      <c r="D35" s="201">
        <v>85.800000000000011</v>
      </c>
      <c r="E35" s="200">
        <v>40</v>
      </c>
      <c r="F35" s="201">
        <v>185.47388375247601</v>
      </c>
    </row>
    <row r="36" spans="1:6" x14ac:dyDescent="0.25">
      <c r="A36" s="200" t="s">
        <v>2949</v>
      </c>
      <c r="B36" s="200" t="s">
        <v>114</v>
      </c>
      <c r="C36" s="200" t="s">
        <v>3043</v>
      </c>
      <c r="D36" s="201">
        <v>23.099999999999998</v>
      </c>
      <c r="E36" s="200">
        <v>20</v>
      </c>
      <c r="F36" s="201">
        <v>52.427167935162011</v>
      </c>
    </row>
    <row r="37" spans="1:6" x14ac:dyDescent="0.25">
      <c r="A37" s="200" t="s">
        <v>3204</v>
      </c>
      <c r="B37" s="200" t="s">
        <v>113</v>
      </c>
      <c r="C37" s="200" t="s">
        <v>3044</v>
      </c>
      <c r="D37" s="201">
        <v>2.34</v>
      </c>
      <c r="E37" s="200">
        <v>2</v>
      </c>
      <c r="F37" s="201">
        <v>61.411293297690598</v>
      </c>
    </row>
    <row r="38" spans="1:6" x14ac:dyDescent="0.25">
      <c r="A38" s="200" t="s">
        <v>3205</v>
      </c>
      <c r="B38" s="200" t="s">
        <v>113</v>
      </c>
      <c r="C38" s="200" t="s">
        <v>3044</v>
      </c>
      <c r="D38" s="201">
        <v>11.3</v>
      </c>
      <c r="E38" s="200">
        <v>20</v>
      </c>
      <c r="F38" s="201">
        <v>260.80150743786646</v>
      </c>
    </row>
    <row r="39" spans="1:6" x14ac:dyDescent="0.25">
      <c r="A39" s="200" t="s">
        <v>3240</v>
      </c>
      <c r="B39" s="200" t="s">
        <v>113</v>
      </c>
      <c r="C39" s="200" t="s">
        <v>3044</v>
      </c>
      <c r="D39" s="201">
        <v>15.549999999999999</v>
      </c>
      <c r="E39" s="200">
        <v>15</v>
      </c>
      <c r="F39" s="201">
        <v>381.65477629644766</v>
      </c>
    </row>
    <row r="40" spans="1:6" x14ac:dyDescent="0.25">
      <c r="A40" s="202" t="s">
        <v>2877</v>
      </c>
      <c r="B40" s="202"/>
      <c r="C40" s="202"/>
      <c r="D40" s="203">
        <f ca="1">SUM(D21:OFFSET(D40,-1,0))</f>
        <v>9859.7903469895227</v>
      </c>
      <c r="E40" s="202">
        <f ca="1">SUM(E21:OFFSET(E40,-1,0))</f>
        <v>3957</v>
      </c>
      <c r="F40" s="205">
        <f ca="1">SUM(F21:OFFSET(F40,-1,0))</f>
        <v>14515.351574693665</v>
      </c>
    </row>
    <row r="41" spans="1:6" ht="31.5" x14ac:dyDescent="0.3">
      <c r="A41" s="94" t="s">
        <v>147</v>
      </c>
      <c r="B41" s="95"/>
      <c r="C41" s="4"/>
      <c r="D41" s="69" t="s">
        <v>131</v>
      </c>
      <c r="E41" s="69"/>
      <c r="F41" s="155">
        <v>100</v>
      </c>
    </row>
    <row r="42" spans="1:6" ht="15" customHeight="1" x14ac:dyDescent="0.3">
      <c r="A42" s="259" cm="1">
        <f t="array" ref="A42">boxesNumber[]</f>
        <v>1</v>
      </c>
      <c r="B42" s="77"/>
      <c r="C42" s="4"/>
      <c r="D42" s="69" t="s">
        <v>132</v>
      </c>
      <c r="E42" s="69"/>
      <c r="F42" s="155">
        <f ca="1">OFFSET(F41,-1,0)*0.005</f>
        <v>72.576757873468324</v>
      </c>
    </row>
    <row r="43" spans="1:6" ht="15.75" customHeight="1" x14ac:dyDescent="0.3">
      <c r="A43" s="259"/>
      <c r="B43" s="77"/>
      <c r="C43" s="4"/>
      <c r="D43" s="69" t="s">
        <v>133</v>
      </c>
      <c r="E43" s="69"/>
      <c r="F43" s="70">
        <v>0</v>
      </c>
    </row>
    <row r="44" spans="1:6" ht="15" customHeight="1" x14ac:dyDescent="0.25">
      <c r="A44" s="321" t="s">
        <v>2935</v>
      </c>
      <c r="B44" s="322"/>
      <c r="C44" s="323"/>
      <c r="D44" s="241" t="s">
        <v>118</v>
      </c>
      <c r="E44" s="242"/>
      <c r="F44" s="260">
        <f ca="1">SUM(F40:OFFSET(F44,-1,0))</f>
        <v>14687.928332567133</v>
      </c>
    </row>
    <row r="45" spans="1:6" ht="15" customHeight="1" x14ac:dyDescent="0.25">
      <c r="A45" s="324"/>
      <c r="B45" s="325"/>
      <c r="C45" s="326"/>
      <c r="D45" s="243"/>
      <c r="E45" s="244"/>
      <c r="F45" s="261"/>
    </row>
    <row r="46" spans="1:6" ht="15" customHeight="1" x14ac:dyDescent="0.25">
      <c r="A46" s="324"/>
      <c r="B46" s="325"/>
      <c r="C46" s="326"/>
      <c r="D46" s="243"/>
      <c r="E46" s="244"/>
      <c r="F46" s="261"/>
    </row>
    <row r="47" spans="1:6" ht="15" customHeight="1" x14ac:dyDescent="0.25">
      <c r="A47" s="327"/>
      <c r="B47" s="328"/>
      <c r="C47" s="329"/>
      <c r="D47" s="245"/>
      <c r="E47" s="246"/>
      <c r="F47" s="262"/>
    </row>
    <row r="48" spans="1:6" x14ac:dyDescent="0.25">
      <c r="A48" s="36"/>
      <c r="B48" s="37"/>
      <c r="C48" s="37"/>
      <c r="D48" s="37"/>
      <c r="E48" s="37"/>
      <c r="F48" s="43"/>
    </row>
    <row r="49" spans="1:6" x14ac:dyDescent="0.25">
      <c r="A49" s="36"/>
      <c r="B49" s="37"/>
      <c r="C49" s="37"/>
      <c r="D49" s="37"/>
      <c r="E49" s="37"/>
      <c r="F49" s="43"/>
    </row>
    <row r="50" spans="1:6" x14ac:dyDescent="0.25">
      <c r="A50" s="38"/>
      <c r="B50" s="39"/>
      <c r="C50" s="39"/>
      <c r="D50" s="40"/>
      <c r="E50" s="40"/>
      <c r="F50" s="44"/>
    </row>
    <row r="51" spans="1:6" x14ac:dyDescent="0.25">
      <c r="A51" s="71" t="s">
        <v>134</v>
      </c>
      <c r="B51" s="51"/>
      <c r="C51" s="52"/>
      <c r="D51" s="50"/>
      <c r="E51" s="50"/>
      <c r="F51" s="134"/>
    </row>
    <row r="52" spans="1:6" x14ac:dyDescent="0.25">
      <c r="A52" s="41"/>
      <c r="B52" s="35"/>
      <c r="C52" s="30"/>
      <c r="D52" s="30"/>
      <c r="E52" s="30"/>
      <c r="F52" s="45"/>
    </row>
    <row r="53" spans="1:6" x14ac:dyDescent="0.25">
      <c r="A53" s="46"/>
      <c r="B53" s="47"/>
      <c r="C53" s="47"/>
      <c r="D53" s="47"/>
      <c r="E53" s="47"/>
      <c r="F53" s="49"/>
    </row>
  </sheetData>
  <mergeCells count="9">
    <mergeCell ref="D44:E47"/>
    <mergeCell ref="F44:F47"/>
    <mergeCell ref="A1:F1"/>
    <mergeCell ref="C2:D2"/>
    <mergeCell ref="A5:B9"/>
    <mergeCell ref="C5:F9"/>
    <mergeCell ref="C13:F19"/>
    <mergeCell ref="A42:A43"/>
    <mergeCell ref="A44:C47"/>
  </mergeCells>
  <pageMargins left="0" right="0" top="0" bottom="0" header="0" footer="0"/>
  <pageSetup paperSize="9" scale="9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2888-33AC-44AA-91F6-6401FF7CC73B}">
  <sheetPr codeName="FRManual">
    <pageSetUpPr fitToPage="1"/>
  </sheetPr>
  <dimension ref="A1:L92"/>
  <sheetViews>
    <sheetView topLeftCell="A56" workbookViewId="0">
      <selection activeCell="L79" sqref="L79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0.85546875" customWidth="1"/>
    <col min="6" max="6" width="11.85546875" customWidth="1"/>
  </cols>
  <sheetData>
    <row r="1" spans="1:12" ht="18" x14ac:dyDescent="0.25">
      <c r="A1" s="291" t="s">
        <v>2947</v>
      </c>
      <c r="B1" s="292"/>
      <c r="C1" s="292"/>
      <c r="D1" s="292"/>
      <c r="E1" s="292"/>
      <c r="F1" s="292"/>
    </row>
    <row r="2" spans="1:12" x14ac:dyDescent="0.25">
      <c r="A2" s="293" t="s">
        <v>119</v>
      </c>
      <c r="B2" s="293"/>
      <c r="C2" s="293"/>
      <c r="D2" s="294" t="s">
        <v>120</v>
      </c>
      <c r="E2" s="294"/>
      <c r="F2" s="294"/>
      <c r="J2" s="32"/>
    </row>
    <row r="3" spans="1:12" x14ac:dyDescent="0.25">
      <c r="A3" s="295">
        <f>USInvoice!A3</f>
        <v>44608</v>
      </c>
      <c r="B3" s="295"/>
      <c r="C3" s="295"/>
      <c r="D3" s="151" t="str" cm="1">
        <f t="array" ref="D3">fbaRef[FBA ID]</f>
        <v>FBA15CZN503L</v>
      </c>
      <c r="E3" s="151"/>
      <c r="F3" s="151"/>
    </row>
    <row r="4" spans="1:12" x14ac:dyDescent="0.25">
      <c r="A4" s="290" t="s">
        <v>122</v>
      </c>
      <c r="B4" s="290"/>
      <c r="C4" s="290"/>
      <c r="D4" s="290" t="s">
        <v>123</v>
      </c>
      <c r="E4" s="290"/>
      <c r="F4" s="290"/>
    </row>
    <row r="5" spans="1:12" ht="15" customHeight="1" x14ac:dyDescent="0.25">
      <c r="A5" s="330" t="s">
        <v>2936</v>
      </c>
      <c r="B5" s="331"/>
      <c r="C5" s="332"/>
      <c r="D5" s="337" t="s">
        <v>2936</v>
      </c>
      <c r="E5" s="338"/>
      <c r="F5" s="339"/>
    </row>
    <row r="6" spans="1:12" ht="15" customHeight="1" x14ac:dyDescent="0.25">
      <c r="A6" s="302"/>
      <c r="B6" s="333"/>
      <c r="C6" s="334"/>
      <c r="D6" s="340"/>
      <c r="E6" s="341"/>
      <c r="F6" s="342"/>
    </row>
    <row r="7" spans="1:12" ht="15" customHeight="1" x14ac:dyDescent="0.25">
      <c r="A7" s="302"/>
      <c r="B7" s="333"/>
      <c r="C7" s="334"/>
      <c r="D7" s="340"/>
      <c r="E7" s="341"/>
      <c r="F7" s="342"/>
    </row>
    <row r="8" spans="1:12" x14ac:dyDescent="0.25">
      <c r="A8" s="302"/>
      <c r="B8" s="333"/>
      <c r="C8" s="334"/>
      <c r="D8" s="340"/>
      <c r="E8" s="341"/>
      <c r="F8" s="342"/>
    </row>
    <row r="9" spans="1:12" ht="15" customHeight="1" x14ac:dyDescent="0.25">
      <c r="A9" s="307"/>
      <c r="B9" s="335"/>
      <c r="C9" s="336"/>
      <c r="D9" s="343"/>
      <c r="E9" s="344"/>
      <c r="F9" s="345"/>
      <c r="L9" s="31"/>
    </row>
    <row r="10" spans="1:12" x14ac:dyDescent="0.25">
      <c r="A10" s="312" t="s">
        <v>151</v>
      </c>
      <c r="B10" s="312"/>
      <c r="C10" s="312"/>
      <c r="D10" s="312"/>
      <c r="E10" s="312"/>
      <c r="F10" s="312"/>
    </row>
    <row r="11" spans="1:12" x14ac:dyDescent="0.25">
      <c r="A11" s="296" t="str">
        <f>USInvoice!A13</f>
        <v>AU 22/02/14-MEL1</v>
      </c>
      <c r="B11" s="296"/>
      <c r="C11" s="296"/>
      <c r="D11" s="296"/>
      <c r="E11" s="296"/>
      <c r="F11" s="296"/>
    </row>
    <row r="12" spans="1:12" ht="21" x14ac:dyDescent="0.25">
      <c r="A12" s="122" t="s">
        <v>2874</v>
      </c>
      <c r="B12" s="34" t="s">
        <v>128</v>
      </c>
      <c r="C12" s="34" t="s">
        <v>2875</v>
      </c>
      <c r="D12" s="34" t="s">
        <v>3041</v>
      </c>
      <c r="E12" s="34" t="s">
        <v>2909</v>
      </c>
      <c r="F12" s="123" t="s">
        <v>129</v>
      </c>
    </row>
    <row r="13" spans="1:12" x14ac:dyDescent="0.25">
      <c r="A13" s="199" t="s">
        <v>3115</v>
      </c>
      <c r="B13" s="199" t="s">
        <v>113</v>
      </c>
      <c r="C13" s="199" t="s">
        <v>116</v>
      </c>
      <c r="D13" s="199" t="s">
        <v>3043</v>
      </c>
      <c r="E13" s="199">
        <v>60.5</v>
      </c>
      <c r="F13" s="199">
        <v>5</v>
      </c>
    </row>
    <row r="14" spans="1:12" x14ac:dyDescent="0.25">
      <c r="A14" s="199" t="s">
        <v>3045</v>
      </c>
      <c r="B14" s="199" t="s">
        <v>112</v>
      </c>
      <c r="C14" s="199" t="s">
        <v>116</v>
      </c>
      <c r="D14" s="199" t="s">
        <v>3043</v>
      </c>
      <c r="E14" s="199">
        <v>15</v>
      </c>
      <c r="F14" s="199">
        <v>10</v>
      </c>
    </row>
    <row r="15" spans="1:12" x14ac:dyDescent="0.25">
      <c r="A15" s="199" t="s">
        <v>3046</v>
      </c>
      <c r="B15" s="199" t="s">
        <v>112</v>
      </c>
      <c r="C15" s="199" t="s">
        <v>116</v>
      </c>
      <c r="D15" s="199" t="s">
        <v>3043</v>
      </c>
      <c r="E15" s="199">
        <v>27.2</v>
      </c>
      <c r="F15" s="199">
        <v>10</v>
      </c>
    </row>
    <row r="16" spans="1:12" x14ac:dyDescent="0.25">
      <c r="A16" s="199" t="s">
        <v>3062</v>
      </c>
      <c r="B16" s="199" t="s">
        <v>112</v>
      </c>
      <c r="C16" s="199" t="s">
        <v>116</v>
      </c>
      <c r="D16" s="199" t="s">
        <v>3043</v>
      </c>
      <c r="E16" s="199">
        <v>10.220000000000001</v>
      </c>
      <c r="F16" s="199">
        <v>5</v>
      </c>
    </row>
    <row r="17" spans="1:6" x14ac:dyDescent="0.25">
      <c r="A17" s="199" t="s">
        <v>3064</v>
      </c>
      <c r="B17" s="199" t="s">
        <v>112</v>
      </c>
      <c r="C17" s="199" t="s">
        <v>116</v>
      </c>
      <c r="D17" s="199" t="s">
        <v>3043</v>
      </c>
      <c r="E17" s="199">
        <v>63.18</v>
      </c>
      <c r="F17" s="199">
        <v>30</v>
      </c>
    </row>
    <row r="18" spans="1:6" x14ac:dyDescent="0.25">
      <c r="A18" s="199" t="s">
        <v>2960</v>
      </c>
      <c r="B18" s="199" t="s">
        <v>112</v>
      </c>
      <c r="C18" s="199" t="s">
        <v>116</v>
      </c>
      <c r="D18" s="199" t="s">
        <v>3043</v>
      </c>
      <c r="E18" s="199">
        <v>11.55</v>
      </c>
      <c r="F18" s="199">
        <v>5</v>
      </c>
    </row>
    <row r="19" spans="1:6" x14ac:dyDescent="0.25">
      <c r="A19" s="199" t="s">
        <v>3065</v>
      </c>
      <c r="B19" s="199" t="s">
        <v>112</v>
      </c>
      <c r="C19" s="199" t="s">
        <v>116</v>
      </c>
      <c r="D19" s="199" t="s">
        <v>3043</v>
      </c>
      <c r="E19" s="199">
        <v>32.799999999999997</v>
      </c>
      <c r="F19" s="199">
        <v>10</v>
      </c>
    </row>
    <row r="20" spans="1:6" x14ac:dyDescent="0.25">
      <c r="A20" s="199" t="s">
        <v>2963</v>
      </c>
      <c r="B20" s="199" t="s">
        <v>112</v>
      </c>
      <c r="C20" s="199" t="s">
        <v>116</v>
      </c>
      <c r="D20" s="199" t="s">
        <v>3043</v>
      </c>
      <c r="E20" s="199">
        <v>32.4</v>
      </c>
      <c r="F20" s="199">
        <v>15</v>
      </c>
    </row>
    <row r="21" spans="1:6" x14ac:dyDescent="0.25">
      <c r="A21" s="199" t="s">
        <v>3068</v>
      </c>
      <c r="B21" s="199" t="s">
        <v>112</v>
      </c>
      <c r="C21" s="199" t="s">
        <v>116</v>
      </c>
      <c r="D21" s="199" t="s">
        <v>3043</v>
      </c>
      <c r="E21" s="199">
        <v>27</v>
      </c>
      <c r="F21" s="199">
        <v>15</v>
      </c>
    </row>
    <row r="22" spans="1:6" x14ac:dyDescent="0.25">
      <c r="A22" s="199" t="s">
        <v>2965</v>
      </c>
      <c r="B22" s="199" t="s">
        <v>112</v>
      </c>
      <c r="C22" s="199" t="s">
        <v>116</v>
      </c>
      <c r="D22" s="199" t="s">
        <v>3043</v>
      </c>
      <c r="E22" s="199">
        <v>23.94</v>
      </c>
      <c r="F22" s="199">
        <v>10</v>
      </c>
    </row>
    <row r="23" spans="1:6" x14ac:dyDescent="0.25">
      <c r="A23" s="199" t="s">
        <v>2890</v>
      </c>
      <c r="B23" s="199" t="s">
        <v>113</v>
      </c>
      <c r="C23" s="199" t="s">
        <v>116</v>
      </c>
      <c r="D23" s="199" t="s">
        <v>3043</v>
      </c>
      <c r="E23" s="199">
        <v>39.67</v>
      </c>
      <c r="F23" s="199">
        <v>20</v>
      </c>
    </row>
    <row r="24" spans="1:6" x14ac:dyDescent="0.25">
      <c r="A24" s="199" t="s">
        <v>3073</v>
      </c>
      <c r="B24" s="199" t="s">
        <v>113</v>
      </c>
      <c r="C24" s="199" t="s">
        <v>116</v>
      </c>
      <c r="D24" s="199" t="s">
        <v>3043</v>
      </c>
      <c r="E24" s="199">
        <v>28.73</v>
      </c>
      <c r="F24" s="199">
        <v>10</v>
      </c>
    </row>
    <row r="25" spans="1:6" x14ac:dyDescent="0.25">
      <c r="A25" s="199" t="s">
        <v>3206</v>
      </c>
      <c r="B25" s="199" t="s">
        <v>113</v>
      </c>
      <c r="C25" s="199" t="s">
        <v>116</v>
      </c>
      <c r="D25" s="199" t="s">
        <v>3043</v>
      </c>
      <c r="E25" s="199">
        <v>45.25</v>
      </c>
      <c r="F25" s="199">
        <v>20</v>
      </c>
    </row>
    <row r="26" spans="1:6" x14ac:dyDescent="0.25">
      <c r="A26" s="199" t="s">
        <v>3207</v>
      </c>
      <c r="B26" s="199" t="s">
        <v>113</v>
      </c>
      <c r="C26" s="199" t="s">
        <v>116</v>
      </c>
      <c r="D26" s="199" t="s">
        <v>3043</v>
      </c>
      <c r="E26" s="199">
        <v>11.74</v>
      </c>
      <c r="F26" s="199">
        <v>5</v>
      </c>
    </row>
    <row r="27" spans="1:6" x14ac:dyDescent="0.25">
      <c r="A27" s="199" t="s">
        <v>3106</v>
      </c>
      <c r="B27" s="199" t="s">
        <v>113</v>
      </c>
      <c r="C27" s="199" t="s">
        <v>116</v>
      </c>
      <c r="D27" s="199" t="s">
        <v>3043</v>
      </c>
      <c r="E27" s="199">
        <v>17.440000000000001</v>
      </c>
      <c r="F27" s="199">
        <v>5</v>
      </c>
    </row>
    <row r="28" spans="1:6" x14ac:dyDescent="0.25">
      <c r="A28" s="199" t="s">
        <v>3107</v>
      </c>
      <c r="B28" s="199" t="s">
        <v>113</v>
      </c>
      <c r="C28" s="199" t="s">
        <v>116</v>
      </c>
      <c r="D28" s="199" t="s">
        <v>3043</v>
      </c>
      <c r="E28" s="199">
        <v>45.99</v>
      </c>
      <c r="F28" s="199">
        <v>10</v>
      </c>
    </row>
    <row r="29" spans="1:6" x14ac:dyDescent="0.25">
      <c r="A29" s="199" t="s">
        <v>3208</v>
      </c>
      <c r="B29" s="199" t="s">
        <v>113</v>
      </c>
      <c r="C29" s="199" t="s">
        <v>116</v>
      </c>
      <c r="D29" s="199" t="s">
        <v>3043</v>
      </c>
      <c r="E29" s="199">
        <v>118.25</v>
      </c>
      <c r="F29" s="199">
        <v>5</v>
      </c>
    </row>
    <row r="30" spans="1:6" x14ac:dyDescent="0.25">
      <c r="A30" s="199" t="s">
        <v>3011</v>
      </c>
      <c r="B30" s="199" t="s">
        <v>112</v>
      </c>
      <c r="C30" s="199" t="s">
        <v>116</v>
      </c>
      <c r="D30" s="199" t="s">
        <v>3043</v>
      </c>
      <c r="E30" s="199">
        <v>50</v>
      </c>
      <c r="F30" s="199">
        <v>20</v>
      </c>
    </row>
    <row r="31" spans="1:6" x14ac:dyDescent="0.25">
      <c r="A31" s="199" t="s">
        <v>2969</v>
      </c>
      <c r="B31" s="199" t="s">
        <v>112</v>
      </c>
      <c r="C31" s="199" t="s">
        <v>116</v>
      </c>
      <c r="D31" s="199" t="s">
        <v>3043</v>
      </c>
      <c r="E31" s="199">
        <v>26.79</v>
      </c>
      <c r="F31" s="199">
        <v>15</v>
      </c>
    </row>
    <row r="32" spans="1:6" x14ac:dyDescent="0.25">
      <c r="A32" s="199" t="s">
        <v>2970</v>
      </c>
      <c r="B32" s="199" t="s">
        <v>112</v>
      </c>
      <c r="C32" s="199" t="s">
        <v>116</v>
      </c>
      <c r="D32" s="199" t="s">
        <v>3043</v>
      </c>
      <c r="E32" s="199">
        <v>19.600000000000001</v>
      </c>
      <c r="F32" s="199">
        <v>10</v>
      </c>
    </row>
    <row r="33" spans="1:6" x14ac:dyDescent="0.25">
      <c r="A33" s="199" t="s">
        <v>2971</v>
      </c>
      <c r="B33" s="199" t="s">
        <v>112</v>
      </c>
      <c r="C33" s="199" t="s">
        <v>116</v>
      </c>
      <c r="D33" s="199" t="s">
        <v>3043</v>
      </c>
      <c r="E33" s="199">
        <v>21.6</v>
      </c>
      <c r="F33" s="199">
        <v>10</v>
      </c>
    </row>
    <row r="34" spans="1:6" x14ac:dyDescent="0.25">
      <c r="A34" s="199" t="s">
        <v>3108</v>
      </c>
      <c r="B34" s="199" t="s">
        <v>112</v>
      </c>
      <c r="C34" s="199" t="s">
        <v>116</v>
      </c>
      <c r="D34" s="199" t="s">
        <v>3043</v>
      </c>
      <c r="E34" s="199">
        <v>14.29</v>
      </c>
      <c r="F34" s="199">
        <v>5</v>
      </c>
    </row>
    <row r="35" spans="1:6" x14ac:dyDescent="0.25">
      <c r="A35" s="199" t="s">
        <v>3209</v>
      </c>
      <c r="B35" s="199" t="s">
        <v>113</v>
      </c>
      <c r="C35" s="199" t="s">
        <v>116</v>
      </c>
      <c r="D35" s="199" t="s">
        <v>3043</v>
      </c>
      <c r="E35" s="199">
        <v>50.94</v>
      </c>
      <c r="F35" s="199">
        <v>10</v>
      </c>
    </row>
    <row r="36" spans="1:6" x14ac:dyDescent="0.25">
      <c r="A36" s="199" t="s">
        <v>3210</v>
      </c>
      <c r="B36" s="199" t="s">
        <v>113</v>
      </c>
      <c r="C36" s="199" t="s">
        <v>116</v>
      </c>
      <c r="D36" s="199" t="s">
        <v>3043</v>
      </c>
      <c r="E36" s="199">
        <v>28.38</v>
      </c>
      <c r="F36" s="199">
        <v>5</v>
      </c>
    </row>
    <row r="37" spans="1:6" x14ac:dyDescent="0.25">
      <c r="A37" s="199" t="s">
        <v>3109</v>
      </c>
      <c r="B37" s="199" t="s">
        <v>113</v>
      </c>
      <c r="C37" s="199" t="s">
        <v>116</v>
      </c>
      <c r="D37" s="199" t="s">
        <v>3043</v>
      </c>
      <c r="E37" s="199">
        <v>16.84</v>
      </c>
      <c r="F37" s="199">
        <v>10</v>
      </c>
    </row>
    <row r="38" spans="1:6" x14ac:dyDescent="0.25">
      <c r="A38" s="199" t="s">
        <v>2972</v>
      </c>
      <c r="B38" s="199" t="s">
        <v>113</v>
      </c>
      <c r="C38" s="199" t="s">
        <v>116</v>
      </c>
      <c r="D38" s="199" t="s">
        <v>3043</v>
      </c>
      <c r="E38" s="199">
        <v>17.440000000000001</v>
      </c>
      <c r="F38" s="199">
        <v>5</v>
      </c>
    </row>
    <row r="39" spans="1:6" x14ac:dyDescent="0.25">
      <c r="A39" s="199" t="s">
        <v>3110</v>
      </c>
      <c r="B39" s="199" t="s">
        <v>113</v>
      </c>
      <c r="C39" s="199" t="s">
        <v>116</v>
      </c>
      <c r="D39" s="199" t="s">
        <v>3043</v>
      </c>
      <c r="E39" s="199">
        <v>19</v>
      </c>
      <c r="F39" s="199">
        <v>5</v>
      </c>
    </row>
    <row r="40" spans="1:6" x14ac:dyDescent="0.25">
      <c r="A40" s="199" t="s">
        <v>3111</v>
      </c>
      <c r="B40" s="199" t="s">
        <v>113</v>
      </c>
      <c r="C40" s="199" t="s">
        <v>116</v>
      </c>
      <c r="D40" s="199" t="s">
        <v>3043</v>
      </c>
      <c r="E40" s="199">
        <v>31.82</v>
      </c>
      <c r="F40" s="199">
        <v>10</v>
      </c>
    </row>
    <row r="41" spans="1:6" x14ac:dyDescent="0.25">
      <c r="A41" s="199" t="s">
        <v>3112</v>
      </c>
      <c r="B41" s="199" t="s">
        <v>113</v>
      </c>
      <c r="C41" s="199" t="s">
        <v>116</v>
      </c>
      <c r="D41" s="199" t="s">
        <v>3043</v>
      </c>
      <c r="E41" s="199">
        <v>72.67</v>
      </c>
      <c r="F41" s="199">
        <v>20</v>
      </c>
    </row>
    <row r="42" spans="1:6" x14ac:dyDescent="0.25">
      <c r="A42" s="199" t="s">
        <v>3113</v>
      </c>
      <c r="B42" s="199" t="s">
        <v>113</v>
      </c>
      <c r="C42" s="199" t="s">
        <v>116</v>
      </c>
      <c r="D42" s="199" t="s">
        <v>3043</v>
      </c>
      <c r="E42" s="199">
        <v>20.79</v>
      </c>
      <c r="F42" s="199">
        <v>5</v>
      </c>
    </row>
    <row r="43" spans="1:6" x14ac:dyDescent="0.25">
      <c r="A43" s="199" t="s">
        <v>3114</v>
      </c>
      <c r="B43" s="199" t="s">
        <v>113</v>
      </c>
      <c r="C43" s="199" t="s">
        <v>116</v>
      </c>
      <c r="D43" s="199" t="s">
        <v>3043</v>
      </c>
      <c r="E43" s="199">
        <v>27.7</v>
      </c>
      <c r="F43" s="199">
        <v>10</v>
      </c>
    </row>
    <row r="44" spans="1:6" x14ac:dyDescent="0.25">
      <c r="A44" s="199" t="s">
        <v>2892</v>
      </c>
      <c r="B44" s="199" t="s">
        <v>113</v>
      </c>
      <c r="C44" s="199" t="s">
        <v>116</v>
      </c>
      <c r="D44" s="199" t="s">
        <v>3043</v>
      </c>
      <c r="E44" s="199">
        <v>63.5</v>
      </c>
      <c r="F44" s="199">
        <v>5</v>
      </c>
    </row>
    <row r="45" spans="1:6" x14ac:dyDescent="0.25">
      <c r="A45" s="199" t="s">
        <v>2880</v>
      </c>
      <c r="B45" s="199" t="s">
        <v>112</v>
      </c>
      <c r="C45" s="199" t="s">
        <v>116</v>
      </c>
      <c r="D45" s="199" t="s">
        <v>3043</v>
      </c>
      <c r="E45" s="199">
        <v>153</v>
      </c>
      <c r="F45" s="199">
        <v>100</v>
      </c>
    </row>
    <row r="46" spans="1:6" x14ac:dyDescent="0.25">
      <c r="A46" s="199" t="s">
        <v>2879</v>
      </c>
      <c r="B46" s="199" t="s">
        <v>112</v>
      </c>
      <c r="C46" s="199" t="s">
        <v>116</v>
      </c>
      <c r="D46" s="199" t="s">
        <v>3043</v>
      </c>
      <c r="E46" s="199">
        <v>165</v>
      </c>
      <c r="F46" s="199">
        <v>100</v>
      </c>
    </row>
    <row r="47" spans="1:6" x14ac:dyDescent="0.25">
      <c r="A47" s="199" t="s">
        <v>2973</v>
      </c>
      <c r="B47" s="199" t="s">
        <v>112</v>
      </c>
      <c r="C47" s="199" t="s">
        <v>116</v>
      </c>
      <c r="D47" s="199" t="s">
        <v>3043</v>
      </c>
      <c r="E47" s="199">
        <v>183</v>
      </c>
      <c r="F47" s="199">
        <v>100</v>
      </c>
    </row>
    <row r="48" spans="1:6" x14ac:dyDescent="0.25">
      <c r="A48" s="199" t="s">
        <v>3119</v>
      </c>
      <c r="B48" s="199" t="s">
        <v>112</v>
      </c>
      <c r="C48" s="199" t="s">
        <v>116</v>
      </c>
      <c r="D48" s="199" t="s">
        <v>3043</v>
      </c>
      <c r="E48" s="199">
        <v>89.53</v>
      </c>
      <c r="F48" s="199">
        <v>60</v>
      </c>
    </row>
    <row r="49" spans="1:6" x14ac:dyDescent="0.25">
      <c r="A49" s="199" t="s">
        <v>2974</v>
      </c>
      <c r="B49" s="199" t="s">
        <v>112</v>
      </c>
      <c r="C49" s="199" t="s">
        <v>116</v>
      </c>
      <c r="D49" s="199" t="s">
        <v>3043</v>
      </c>
      <c r="E49" s="199">
        <v>183.48</v>
      </c>
      <c r="F49" s="199">
        <v>100</v>
      </c>
    </row>
    <row r="50" spans="1:6" x14ac:dyDescent="0.25">
      <c r="A50" s="199" t="s">
        <v>2975</v>
      </c>
      <c r="B50" s="199" t="s">
        <v>112</v>
      </c>
      <c r="C50" s="199" t="s">
        <v>116</v>
      </c>
      <c r="D50" s="199" t="s">
        <v>3043</v>
      </c>
      <c r="E50" s="199">
        <v>58.78</v>
      </c>
      <c r="F50" s="199">
        <v>30</v>
      </c>
    </row>
    <row r="51" spans="1:6" x14ac:dyDescent="0.25">
      <c r="A51" s="199" t="s">
        <v>2976</v>
      </c>
      <c r="B51" s="199" t="s">
        <v>112</v>
      </c>
      <c r="C51" s="199" t="s">
        <v>116</v>
      </c>
      <c r="D51" s="199" t="s">
        <v>3043</v>
      </c>
      <c r="E51" s="199">
        <v>53.08</v>
      </c>
      <c r="F51" s="199">
        <v>20</v>
      </c>
    </row>
    <row r="52" spans="1:6" x14ac:dyDescent="0.25">
      <c r="A52" s="199" t="s">
        <v>3080</v>
      </c>
      <c r="B52" s="199" t="s">
        <v>112</v>
      </c>
      <c r="C52" s="199" t="s">
        <v>116</v>
      </c>
      <c r="D52" s="199" t="s">
        <v>3043</v>
      </c>
      <c r="E52" s="199">
        <v>29.66</v>
      </c>
      <c r="F52" s="199">
        <v>20</v>
      </c>
    </row>
    <row r="53" spans="1:6" x14ac:dyDescent="0.25">
      <c r="A53" s="199" t="s">
        <v>2881</v>
      </c>
      <c r="B53" s="199" t="s">
        <v>112</v>
      </c>
      <c r="C53" s="199" t="s">
        <v>116</v>
      </c>
      <c r="D53" s="199" t="s">
        <v>3043</v>
      </c>
      <c r="E53" s="199">
        <v>55.22</v>
      </c>
      <c r="F53" s="199">
        <v>20</v>
      </c>
    </row>
    <row r="54" spans="1:6" x14ac:dyDescent="0.25">
      <c r="A54" s="199" t="s">
        <v>2977</v>
      </c>
      <c r="B54" s="199" t="s">
        <v>112</v>
      </c>
      <c r="C54" s="199" t="s">
        <v>116</v>
      </c>
      <c r="D54" s="199" t="s">
        <v>3043</v>
      </c>
      <c r="E54" s="199">
        <v>56.67</v>
      </c>
      <c r="F54" s="199">
        <v>15</v>
      </c>
    </row>
    <row r="55" spans="1:6" x14ac:dyDescent="0.25">
      <c r="A55" s="199" t="s">
        <v>2978</v>
      </c>
      <c r="B55" s="199" t="s">
        <v>112</v>
      </c>
      <c r="C55" s="199" t="s">
        <v>116</v>
      </c>
      <c r="D55" s="199" t="s">
        <v>3043</v>
      </c>
      <c r="E55" s="199">
        <v>24.6</v>
      </c>
      <c r="F55" s="199">
        <v>10</v>
      </c>
    </row>
    <row r="56" spans="1:6" x14ac:dyDescent="0.25">
      <c r="A56" s="199" t="s">
        <v>2979</v>
      </c>
      <c r="B56" s="199" t="s">
        <v>112</v>
      </c>
      <c r="C56" s="199" t="s">
        <v>116</v>
      </c>
      <c r="D56" s="199" t="s">
        <v>3043</v>
      </c>
      <c r="E56" s="199">
        <v>139.72999999999999</v>
      </c>
      <c r="F56" s="199">
        <v>50</v>
      </c>
    </row>
    <row r="57" spans="1:6" x14ac:dyDescent="0.25">
      <c r="A57" s="199" t="s">
        <v>3211</v>
      </c>
      <c r="B57" s="199" t="s">
        <v>112</v>
      </c>
      <c r="C57" s="199" t="s">
        <v>116</v>
      </c>
      <c r="D57" s="199" t="s">
        <v>3043</v>
      </c>
      <c r="E57" s="199">
        <v>11.66</v>
      </c>
      <c r="F57" s="199">
        <v>5</v>
      </c>
    </row>
    <row r="58" spans="1:6" x14ac:dyDescent="0.25">
      <c r="A58" s="199" t="s">
        <v>3120</v>
      </c>
      <c r="B58" s="199" t="s">
        <v>112</v>
      </c>
      <c r="C58" s="199" t="s">
        <v>116</v>
      </c>
      <c r="D58" s="199" t="s">
        <v>3043</v>
      </c>
      <c r="E58" s="199">
        <v>22.7</v>
      </c>
      <c r="F58" s="199">
        <v>10</v>
      </c>
    </row>
    <row r="59" spans="1:6" x14ac:dyDescent="0.25">
      <c r="A59" s="199" t="s">
        <v>3121</v>
      </c>
      <c r="B59" s="199" t="s">
        <v>112</v>
      </c>
      <c r="C59" s="199" t="s">
        <v>116</v>
      </c>
      <c r="D59" s="199" t="s">
        <v>3043</v>
      </c>
      <c r="E59" s="199">
        <v>21.5</v>
      </c>
      <c r="F59" s="199">
        <v>5</v>
      </c>
    </row>
    <row r="60" spans="1:6" x14ac:dyDescent="0.25">
      <c r="A60" s="199" t="s">
        <v>2980</v>
      </c>
      <c r="B60" s="199" t="s">
        <v>112</v>
      </c>
      <c r="C60" s="199" t="s">
        <v>116</v>
      </c>
      <c r="D60" s="199" t="s">
        <v>3043</v>
      </c>
      <c r="E60" s="199">
        <v>49.2</v>
      </c>
      <c r="F60" s="199">
        <v>15</v>
      </c>
    </row>
    <row r="61" spans="1:6" x14ac:dyDescent="0.25">
      <c r="A61" s="199" t="s">
        <v>2981</v>
      </c>
      <c r="B61" s="199" t="s">
        <v>112</v>
      </c>
      <c r="C61" s="199" t="s">
        <v>116</v>
      </c>
      <c r="D61" s="199" t="s">
        <v>3043</v>
      </c>
      <c r="E61" s="199">
        <v>86.25</v>
      </c>
      <c r="F61" s="199">
        <v>25</v>
      </c>
    </row>
    <row r="62" spans="1:6" x14ac:dyDescent="0.25">
      <c r="A62" s="199" t="s">
        <v>2982</v>
      </c>
      <c r="B62" s="199" t="s">
        <v>112</v>
      </c>
      <c r="C62" s="199" t="s">
        <v>116</v>
      </c>
      <c r="D62" s="199" t="s">
        <v>3043</v>
      </c>
      <c r="E62" s="199">
        <v>36.18</v>
      </c>
      <c r="F62" s="199">
        <v>10</v>
      </c>
    </row>
    <row r="63" spans="1:6" x14ac:dyDescent="0.25">
      <c r="A63" s="199" t="s">
        <v>3183</v>
      </c>
      <c r="B63" s="199" t="s">
        <v>112</v>
      </c>
      <c r="C63" s="199" t="s">
        <v>116</v>
      </c>
      <c r="D63" s="199" t="s">
        <v>3043</v>
      </c>
      <c r="E63" s="199">
        <v>28.56</v>
      </c>
      <c r="F63" s="199">
        <v>10</v>
      </c>
    </row>
    <row r="64" spans="1:6" x14ac:dyDescent="0.25">
      <c r="A64" s="199" t="s">
        <v>2983</v>
      </c>
      <c r="B64" s="199" t="s">
        <v>112</v>
      </c>
      <c r="C64" s="199" t="s">
        <v>116</v>
      </c>
      <c r="D64" s="199" t="s">
        <v>3043</v>
      </c>
      <c r="E64" s="199">
        <v>38.76</v>
      </c>
      <c r="F64" s="199">
        <v>20</v>
      </c>
    </row>
    <row r="65" spans="1:6" x14ac:dyDescent="0.25">
      <c r="A65" s="199" t="s">
        <v>2984</v>
      </c>
      <c r="B65" s="199" t="s">
        <v>112</v>
      </c>
      <c r="C65" s="199" t="s">
        <v>116</v>
      </c>
      <c r="D65" s="199" t="s">
        <v>3043</v>
      </c>
      <c r="E65" s="199">
        <v>59.13</v>
      </c>
      <c r="F65" s="199">
        <v>25</v>
      </c>
    </row>
    <row r="66" spans="1:6" x14ac:dyDescent="0.25">
      <c r="A66" s="199" t="s">
        <v>2885</v>
      </c>
      <c r="B66" s="199" t="s">
        <v>112</v>
      </c>
      <c r="C66" s="199" t="s">
        <v>116</v>
      </c>
      <c r="D66" s="199" t="s">
        <v>3043</v>
      </c>
      <c r="E66" s="199">
        <v>216.57</v>
      </c>
      <c r="F66" s="199">
        <v>80</v>
      </c>
    </row>
    <row r="67" spans="1:6" x14ac:dyDescent="0.25">
      <c r="A67" s="199" t="s">
        <v>2889</v>
      </c>
      <c r="B67" s="199" t="s">
        <v>112</v>
      </c>
      <c r="C67" s="199" t="s">
        <v>116</v>
      </c>
      <c r="D67" s="199" t="s">
        <v>3043</v>
      </c>
      <c r="E67" s="199">
        <v>49.7</v>
      </c>
      <c r="F67" s="199">
        <v>5</v>
      </c>
    </row>
    <row r="68" spans="1:6" x14ac:dyDescent="0.25">
      <c r="A68" s="199" t="s">
        <v>3123</v>
      </c>
      <c r="B68" s="199" t="s">
        <v>113</v>
      </c>
      <c r="C68" s="199" t="s">
        <v>116</v>
      </c>
      <c r="D68" s="199" t="s">
        <v>3043</v>
      </c>
      <c r="E68" s="199">
        <v>187.8</v>
      </c>
      <c r="F68" s="199">
        <v>30</v>
      </c>
    </row>
    <row r="69" spans="1:6" x14ac:dyDescent="0.25">
      <c r="A69" s="199" t="s">
        <v>3124</v>
      </c>
      <c r="B69" s="199" t="s">
        <v>113</v>
      </c>
      <c r="C69" s="199" t="s">
        <v>116</v>
      </c>
      <c r="D69" s="199" t="s">
        <v>3043</v>
      </c>
      <c r="E69" s="199">
        <v>100</v>
      </c>
      <c r="F69" s="199">
        <v>5</v>
      </c>
    </row>
    <row r="70" spans="1:6" x14ac:dyDescent="0.25">
      <c r="A70" s="199" t="s">
        <v>2882</v>
      </c>
      <c r="B70" s="199" t="s">
        <v>113</v>
      </c>
      <c r="C70" s="199" t="s">
        <v>116</v>
      </c>
      <c r="D70" s="199" t="s">
        <v>3043</v>
      </c>
      <c r="E70" s="199">
        <v>100.05</v>
      </c>
      <c r="F70" s="199">
        <v>50</v>
      </c>
    </row>
    <row r="71" spans="1:6" x14ac:dyDescent="0.25">
      <c r="A71" s="199" t="s">
        <v>2985</v>
      </c>
      <c r="B71" s="199" t="s">
        <v>113</v>
      </c>
      <c r="C71" s="199" t="s">
        <v>116</v>
      </c>
      <c r="D71" s="199" t="s">
        <v>3043</v>
      </c>
      <c r="E71" s="199">
        <v>14.48</v>
      </c>
      <c r="F71" s="199">
        <v>5</v>
      </c>
    </row>
    <row r="72" spans="1:6" x14ac:dyDescent="0.25">
      <c r="A72" s="199" t="s">
        <v>2986</v>
      </c>
      <c r="B72" s="199" t="s">
        <v>113</v>
      </c>
      <c r="C72" s="199" t="s">
        <v>116</v>
      </c>
      <c r="D72" s="199" t="s">
        <v>3043</v>
      </c>
      <c r="E72" s="199">
        <v>47.03</v>
      </c>
      <c r="F72" s="199">
        <v>15</v>
      </c>
    </row>
    <row r="73" spans="1:6" x14ac:dyDescent="0.25">
      <c r="A73" s="199" t="s">
        <v>2987</v>
      </c>
      <c r="B73" s="199" t="s">
        <v>113</v>
      </c>
      <c r="C73" s="199" t="s">
        <v>116</v>
      </c>
      <c r="D73" s="199" t="s">
        <v>3043</v>
      </c>
      <c r="E73" s="199">
        <v>16.39</v>
      </c>
      <c r="F73" s="199">
        <v>5</v>
      </c>
    </row>
    <row r="74" spans="1:6" x14ac:dyDescent="0.25">
      <c r="A74" s="199" t="s">
        <v>3212</v>
      </c>
      <c r="B74" s="199" t="s">
        <v>113</v>
      </c>
      <c r="C74" s="199" t="s">
        <v>116</v>
      </c>
      <c r="D74" s="199" t="s">
        <v>3043</v>
      </c>
      <c r="E74" s="199">
        <v>86.3</v>
      </c>
      <c r="F74" s="199">
        <v>25</v>
      </c>
    </row>
    <row r="75" spans="1:6" x14ac:dyDescent="0.25">
      <c r="A75" s="199" t="s">
        <v>2990</v>
      </c>
      <c r="B75" s="199" t="s">
        <v>113</v>
      </c>
      <c r="C75" s="199" t="s">
        <v>116</v>
      </c>
      <c r="D75" s="199" t="s">
        <v>3043</v>
      </c>
      <c r="E75" s="199">
        <v>24.9</v>
      </c>
      <c r="F75" s="199">
        <v>15</v>
      </c>
    </row>
    <row r="76" spans="1:6" x14ac:dyDescent="0.25">
      <c r="A76" s="199" t="s">
        <v>2991</v>
      </c>
      <c r="B76" s="199" t="s">
        <v>113</v>
      </c>
      <c r="C76" s="199" t="s">
        <v>116</v>
      </c>
      <c r="D76" s="199" t="s">
        <v>3043</v>
      </c>
      <c r="E76" s="199">
        <v>53.4</v>
      </c>
      <c r="F76" s="199">
        <v>30</v>
      </c>
    </row>
    <row r="77" spans="1:6" x14ac:dyDescent="0.25">
      <c r="A77" s="199" t="s">
        <v>3126</v>
      </c>
      <c r="B77" s="199" t="s">
        <v>113</v>
      </c>
      <c r="C77" s="199" t="s">
        <v>116</v>
      </c>
      <c r="D77" s="199" t="s">
        <v>3043</v>
      </c>
      <c r="E77" s="199">
        <v>81.14</v>
      </c>
      <c r="F77" s="199">
        <v>20</v>
      </c>
    </row>
    <row r="78" spans="1:6" x14ac:dyDescent="0.25">
      <c r="A78" s="199" t="s">
        <v>3213</v>
      </c>
      <c r="B78" s="199" t="s">
        <v>113</v>
      </c>
      <c r="C78" s="199" t="s">
        <v>116</v>
      </c>
      <c r="D78" s="199" t="s">
        <v>3043</v>
      </c>
      <c r="E78" s="199">
        <v>45.62</v>
      </c>
      <c r="F78" s="199">
        <v>10</v>
      </c>
    </row>
    <row r="79" spans="1:6" x14ac:dyDescent="0.25">
      <c r="A79" s="199" t="s">
        <v>3127</v>
      </c>
      <c r="B79" s="199" t="s">
        <v>113</v>
      </c>
      <c r="C79" s="199" t="s">
        <v>116</v>
      </c>
      <c r="D79" s="199" t="s">
        <v>3043</v>
      </c>
      <c r="E79" s="199">
        <v>26.92</v>
      </c>
      <c r="F79" s="199">
        <v>5</v>
      </c>
    </row>
    <row r="80" spans="1:6" x14ac:dyDescent="0.25">
      <c r="A80" s="199" t="s">
        <v>3128</v>
      </c>
      <c r="B80" s="199" t="s">
        <v>113</v>
      </c>
      <c r="C80" s="199" t="s">
        <v>116</v>
      </c>
      <c r="D80" s="199" t="s">
        <v>3043</v>
      </c>
      <c r="E80" s="199">
        <v>222</v>
      </c>
      <c r="F80" s="199">
        <v>100</v>
      </c>
    </row>
    <row r="81" spans="1:6" x14ac:dyDescent="0.25">
      <c r="A81" s="199" t="s">
        <v>3129</v>
      </c>
      <c r="B81" s="199" t="s">
        <v>113</v>
      </c>
      <c r="C81" s="199" t="s">
        <v>116</v>
      </c>
      <c r="D81" s="199" t="s">
        <v>3043</v>
      </c>
      <c r="E81" s="199">
        <v>34.950000000000003</v>
      </c>
      <c r="F81" s="199">
        <v>15</v>
      </c>
    </row>
    <row r="82" spans="1:6" x14ac:dyDescent="0.25">
      <c r="A82" s="199" t="s">
        <v>2883</v>
      </c>
      <c r="B82" s="199" t="s">
        <v>113</v>
      </c>
      <c r="C82" s="199" t="s">
        <v>116</v>
      </c>
      <c r="D82" s="199" t="s">
        <v>3043</v>
      </c>
      <c r="E82" s="199">
        <v>102.34</v>
      </c>
      <c r="F82" s="199">
        <v>20</v>
      </c>
    </row>
    <row r="83" spans="1:6" x14ac:dyDescent="0.25">
      <c r="A83" s="199"/>
      <c r="B83" s="199"/>
      <c r="C83" s="199"/>
      <c r="D83" s="199"/>
      <c r="E83" s="199"/>
      <c r="F83" s="199"/>
    </row>
    <row r="84" spans="1:6" x14ac:dyDescent="0.25">
      <c r="A84" s="315" t="s">
        <v>130</v>
      </c>
      <c r="B84" s="315"/>
      <c r="C84" s="315"/>
      <c r="D84" s="316"/>
      <c r="E84" s="124" t="s">
        <v>2913</v>
      </c>
      <c r="F84" s="125">
        <f ca="1">SUM(F13:OFFSET(F84,-1,0))</f>
        <v>1520</v>
      </c>
    </row>
    <row r="85" spans="1:6" x14ac:dyDescent="0.25">
      <c r="A85" s="126" t="s">
        <v>2912</v>
      </c>
      <c r="B85" s="317" t="s">
        <v>2907</v>
      </c>
      <c r="C85" s="317"/>
      <c r="D85" s="152" t="s">
        <v>152</v>
      </c>
      <c r="E85" s="128"/>
      <c r="F85" s="128"/>
    </row>
    <row r="86" spans="1:6" x14ac:dyDescent="0.25">
      <c r="A86" s="313">
        <v>1</v>
      </c>
      <c r="B86" s="313">
        <f ca="1">COUNTA(A13:OFFSET(FRSubManBox,-1,0))</f>
        <v>70</v>
      </c>
      <c r="C86" s="313"/>
      <c r="D86" s="314">
        <f ca="1">F84</f>
        <v>1520</v>
      </c>
      <c r="E86" s="129"/>
      <c r="F86" s="130"/>
    </row>
    <row r="87" spans="1:6" x14ac:dyDescent="0.25">
      <c r="A87" s="313"/>
      <c r="B87" s="313"/>
      <c r="C87" s="313"/>
      <c r="D87" s="313"/>
      <c r="E87" s="129"/>
      <c r="F87" s="130"/>
    </row>
    <row r="88" spans="1:6" x14ac:dyDescent="0.25">
      <c r="A88" s="36"/>
      <c r="B88" s="37"/>
      <c r="C88" s="37"/>
      <c r="D88" s="37"/>
      <c r="E88" s="37"/>
      <c r="F88" s="43"/>
    </row>
    <row r="89" spans="1:6" x14ac:dyDescent="0.25">
      <c r="A89" s="36"/>
      <c r="B89" s="37"/>
      <c r="C89" s="37"/>
      <c r="D89" s="37"/>
      <c r="E89" s="37"/>
      <c r="F89" s="43"/>
    </row>
    <row r="90" spans="1:6" x14ac:dyDescent="0.25">
      <c r="A90" s="38"/>
      <c r="B90" s="39"/>
      <c r="C90" s="39"/>
      <c r="D90" s="40"/>
      <c r="E90" s="40"/>
      <c r="F90" s="44"/>
    </row>
    <row r="91" spans="1:6" x14ac:dyDescent="0.25">
      <c r="A91" s="98" t="s">
        <v>134</v>
      </c>
      <c r="B91" s="51"/>
      <c r="C91" s="51"/>
      <c r="D91" s="40"/>
      <c r="E91" s="40"/>
      <c r="F91" s="44"/>
    </row>
    <row r="92" spans="1:6" x14ac:dyDescent="0.25">
      <c r="A92" s="131"/>
      <c r="B92" s="132"/>
      <c r="C92" s="132"/>
      <c r="D92" s="132"/>
      <c r="E92" s="132"/>
      <c r="F92" s="133"/>
    </row>
  </sheetData>
  <mergeCells count="15">
    <mergeCell ref="A84:D84"/>
    <mergeCell ref="B85:C85"/>
    <mergeCell ref="A86:A87"/>
    <mergeCell ref="B86:C87"/>
    <mergeCell ref="D86:D87"/>
    <mergeCell ref="A10:F10"/>
    <mergeCell ref="A11:F11"/>
    <mergeCell ref="A5:C9"/>
    <mergeCell ref="D5:F9"/>
    <mergeCell ref="A1:F1"/>
    <mergeCell ref="A2:C2"/>
    <mergeCell ref="D2:F2"/>
    <mergeCell ref="A3:C3"/>
    <mergeCell ref="A4:C4"/>
    <mergeCell ref="D4:F4"/>
  </mergeCells>
  <pageMargins left="0" right="0" top="0" bottom="0" header="0" footer="0"/>
  <pageSetup paperSize="9" scale="60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388-72EC-4B4D-95BE-02CF35F56D3A}">
  <sheetPr codeName="AUInvoice">
    <pageSetUpPr fitToPage="1"/>
  </sheetPr>
  <dimension ref="A1:H49"/>
  <sheetViews>
    <sheetView topLeftCell="A23" workbookViewId="0">
      <selection activeCell="G21" sqref="G21:G35"/>
    </sheetView>
  </sheetViews>
  <sheetFormatPr defaultRowHeight="15" x14ac:dyDescent="0.25"/>
  <cols>
    <col min="1" max="1" width="24" customWidth="1"/>
    <col min="2" max="3" width="9.7109375" customWidth="1"/>
    <col min="4" max="4" width="13.7109375" customWidth="1"/>
    <col min="5" max="5" width="12.42578125" customWidth="1"/>
    <col min="6" max="6" width="8.42578125" customWidth="1"/>
    <col min="7" max="7" width="9.7109375" customWidth="1"/>
    <col min="8" max="8" width="31.7109375" customWidth="1"/>
    <col min="9" max="12" width="13.28515625" customWidth="1"/>
  </cols>
  <sheetData>
    <row r="1" spans="1:8" x14ac:dyDescent="0.25">
      <c r="A1" s="247" t="s">
        <v>150</v>
      </c>
      <c r="B1" s="248"/>
      <c r="C1" s="248"/>
      <c r="D1" s="248"/>
      <c r="E1" s="248"/>
      <c r="F1" s="248"/>
      <c r="G1" s="248"/>
      <c r="H1" s="249"/>
    </row>
    <row r="2" spans="1:8" ht="18.75" x14ac:dyDescent="0.3">
      <c r="A2" s="148" t="s">
        <v>2848</v>
      </c>
      <c r="B2" s="62" t="s">
        <v>2863</v>
      </c>
      <c r="C2" s="148"/>
      <c r="D2" s="62" t="s">
        <v>2864</v>
      </c>
      <c r="E2" s="62"/>
      <c r="F2" s="62"/>
      <c r="G2" s="62" t="s">
        <v>2865</v>
      </c>
      <c r="H2" s="72"/>
    </row>
    <row r="3" spans="1:8" x14ac:dyDescent="0.25">
      <c r="A3" s="73">
        <f>'Sku List'!G31</f>
        <v>44608</v>
      </c>
      <c r="B3" s="74" t="s">
        <v>121</v>
      </c>
      <c r="C3" s="74"/>
      <c r="D3" s="74" t="str">
        <f>'Sku List'!G28</f>
        <v>FBA15CZN503L</v>
      </c>
      <c r="E3" s="74"/>
      <c r="F3" s="4"/>
      <c r="G3" s="74" t="s">
        <v>101</v>
      </c>
      <c r="H3" s="75"/>
    </row>
    <row r="4" spans="1:8" ht="18.75" x14ac:dyDescent="0.3">
      <c r="A4" s="60" t="s">
        <v>2867</v>
      </c>
      <c r="B4" s="61"/>
      <c r="C4" s="149"/>
      <c r="D4" s="61" t="s">
        <v>2866</v>
      </c>
      <c r="E4" s="61"/>
      <c r="F4" s="61"/>
      <c r="G4" s="61"/>
      <c r="H4" s="149"/>
    </row>
    <row r="5" spans="1:8" ht="14.45" customHeight="1" x14ac:dyDescent="0.25">
      <c r="A5" s="250" t="s">
        <v>2868</v>
      </c>
      <c r="B5" s="251"/>
      <c r="C5" s="282"/>
      <c r="D5" s="252" t="s">
        <v>2868</v>
      </c>
      <c r="E5" s="253"/>
      <c r="F5" s="253"/>
      <c r="G5" s="253"/>
      <c r="H5" s="256"/>
    </row>
    <row r="6" spans="1:8" ht="15" customHeight="1" x14ac:dyDescent="0.25">
      <c r="A6" s="252"/>
      <c r="B6" s="253"/>
      <c r="C6" s="256"/>
      <c r="D6" s="252"/>
      <c r="E6" s="253"/>
      <c r="F6" s="253"/>
      <c r="G6" s="253"/>
      <c r="H6" s="256"/>
    </row>
    <row r="7" spans="1:8" ht="15" customHeight="1" x14ac:dyDescent="0.25">
      <c r="A7" s="252"/>
      <c r="B7" s="253"/>
      <c r="C7" s="256"/>
      <c r="D7" s="252"/>
      <c r="E7" s="253"/>
      <c r="F7" s="253"/>
      <c r="G7" s="253"/>
      <c r="H7" s="256"/>
    </row>
    <row r="8" spans="1:8" x14ac:dyDescent="0.25">
      <c r="A8" s="252"/>
      <c r="B8" s="253"/>
      <c r="C8" s="256"/>
      <c r="D8" s="252"/>
      <c r="E8" s="253"/>
      <c r="F8" s="253"/>
      <c r="G8" s="253"/>
      <c r="H8" s="256"/>
    </row>
    <row r="9" spans="1:8" ht="15" customHeight="1" x14ac:dyDescent="0.25">
      <c r="A9" s="254"/>
      <c r="B9" s="255"/>
      <c r="C9" s="283"/>
      <c r="D9" s="252"/>
      <c r="E9" s="253"/>
      <c r="F9" s="253"/>
      <c r="G9" s="253"/>
      <c r="H9" s="256"/>
    </row>
    <row r="10" spans="1:8" ht="18.75" x14ac:dyDescent="0.3">
      <c r="A10" s="66" t="s">
        <v>2869</v>
      </c>
      <c r="B10" s="66"/>
      <c r="C10" s="66"/>
      <c r="D10" s="66" t="s">
        <v>2940</v>
      </c>
      <c r="E10" s="82"/>
      <c r="F10" s="82"/>
      <c r="G10" s="82"/>
      <c r="H10" s="167"/>
    </row>
    <row r="11" spans="1:8" ht="18.75" x14ac:dyDescent="0.3">
      <c r="A11" s="85" t="s">
        <v>142</v>
      </c>
      <c r="B11" s="86"/>
      <c r="C11" s="86"/>
      <c r="D11" s="346">
        <v>80136012376</v>
      </c>
      <c r="E11" s="347"/>
      <c r="F11" s="347"/>
      <c r="G11" s="168"/>
      <c r="H11" s="78"/>
    </row>
    <row r="12" spans="1:8" ht="18.75" x14ac:dyDescent="0.3">
      <c r="A12" s="63" t="s">
        <v>2871</v>
      </c>
      <c r="B12" s="64"/>
      <c r="C12" s="65"/>
      <c r="D12" s="64" t="s">
        <v>2872</v>
      </c>
      <c r="E12" s="64"/>
      <c r="F12" s="64"/>
      <c r="G12" s="64"/>
      <c r="H12" s="65"/>
    </row>
    <row r="13" spans="1:8" ht="15" customHeight="1" x14ac:dyDescent="0.25">
      <c r="A13" s="88" t="str">
        <f>'Sku List'!G25</f>
        <v>AU 22/02/14-MEL1</v>
      </c>
      <c r="B13" s="88"/>
      <c r="C13" s="88"/>
      <c r="D13" s="257" t="str">
        <f ca="1">'Sku List'!H16</f>
        <v>TRANSATLANTIC STERLING LIMITED
c/o Amazon Fulfillment Center (MEL1), 
29 National Drive 3175
Dandenong South
VIC
Australia</v>
      </c>
      <c r="E13" s="257"/>
      <c r="F13" s="257"/>
      <c r="G13" s="257"/>
      <c r="H13" s="258"/>
    </row>
    <row r="14" spans="1:8" ht="18.75" x14ac:dyDescent="0.3">
      <c r="A14" s="60" t="s">
        <v>2873</v>
      </c>
      <c r="B14" s="90"/>
      <c r="C14" s="91"/>
      <c r="D14" s="257"/>
      <c r="E14" s="257"/>
      <c r="F14" s="257"/>
      <c r="G14" s="257"/>
      <c r="H14" s="258"/>
    </row>
    <row r="15" spans="1:8" ht="18.75" x14ac:dyDescent="0.25">
      <c r="A15" s="92" t="s">
        <v>3100</v>
      </c>
      <c r="B15" s="83"/>
      <c r="C15" s="115"/>
      <c r="D15" s="257"/>
      <c r="E15" s="257"/>
      <c r="F15" s="257"/>
      <c r="G15" s="257"/>
      <c r="H15" s="258"/>
    </row>
    <row r="16" spans="1:8" ht="18.75" x14ac:dyDescent="0.3">
      <c r="A16" s="60" t="s">
        <v>125</v>
      </c>
      <c r="B16" s="90"/>
      <c r="C16" s="91"/>
      <c r="D16" s="257"/>
      <c r="E16" s="257"/>
      <c r="F16" s="257"/>
      <c r="G16" s="257"/>
      <c r="H16" s="258"/>
    </row>
    <row r="17" spans="1:8" x14ac:dyDescent="0.25">
      <c r="A17" s="93"/>
      <c r="B17" s="83"/>
      <c r="C17" s="115"/>
      <c r="D17" s="257"/>
      <c r="E17" s="257"/>
      <c r="F17" s="257"/>
      <c r="G17" s="257"/>
      <c r="H17" s="258"/>
    </row>
    <row r="18" spans="1:8" ht="18.75" x14ac:dyDescent="0.3">
      <c r="A18" s="60" t="s">
        <v>126</v>
      </c>
      <c r="B18" s="90"/>
      <c r="C18" s="91"/>
      <c r="D18" s="257"/>
      <c r="E18" s="257"/>
      <c r="F18" s="257"/>
      <c r="G18" s="257"/>
      <c r="H18" s="258"/>
    </row>
    <row r="19" spans="1:8" ht="18.75" x14ac:dyDescent="0.3">
      <c r="A19" s="89" t="str">
        <f>'Sku List'!G25</f>
        <v>AU 22/02/14-MEL1</v>
      </c>
      <c r="B19" s="81"/>
      <c r="C19" s="78"/>
      <c r="D19" s="257"/>
      <c r="E19" s="257"/>
      <c r="F19" s="257"/>
      <c r="G19" s="257"/>
      <c r="H19" s="258"/>
    </row>
    <row r="20" spans="1:8" ht="42.6" customHeight="1" x14ac:dyDescent="0.25">
      <c r="A20" s="147" t="s">
        <v>2874</v>
      </c>
      <c r="B20" s="147" t="s">
        <v>128</v>
      </c>
      <c r="C20" s="147" t="s">
        <v>2875</v>
      </c>
      <c r="D20" s="34" t="s">
        <v>3101</v>
      </c>
      <c r="E20" s="34" t="s">
        <v>2909</v>
      </c>
      <c r="F20" s="34" t="s">
        <v>129</v>
      </c>
      <c r="G20" s="34" t="s">
        <v>3103</v>
      </c>
      <c r="H20" s="34" t="s">
        <v>3102</v>
      </c>
    </row>
    <row r="21" spans="1:8" ht="27" customHeight="1" x14ac:dyDescent="0.25">
      <c r="A21" s="184" t="s">
        <v>3007</v>
      </c>
      <c r="B21" s="184" t="s">
        <v>112</v>
      </c>
      <c r="C21" s="184" t="s">
        <v>116</v>
      </c>
      <c r="D21" s="184" t="s">
        <v>3043</v>
      </c>
      <c r="E21" s="184">
        <v>10.63</v>
      </c>
      <c r="F21" s="184">
        <v>4</v>
      </c>
      <c r="G21" s="184">
        <v>5.34</v>
      </c>
      <c r="H21" s="154">
        <f>PRODUCT(G21,F21)</f>
        <v>21.36</v>
      </c>
    </row>
    <row r="22" spans="1:8" ht="27" customHeight="1" x14ac:dyDescent="0.25">
      <c r="A22" s="200" t="s">
        <v>3009</v>
      </c>
      <c r="B22" s="200" t="s">
        <v>112</v>
      </c>
      <c r="C22" s="200" t="s">
        <v>116</v>
      </c>
      <c r="D22" s="200" t="s">
        <v>3043</v>
      </c>
      <c r="E22" s="200">
        <v>10.59</v>
      </c>
      <c r="F22" s="200">
        <v>2</v>
      </c>
      <c r="G22" s="200">
        <v>10.46</v>
      </c>
      <c r="H22" s="154">
        <f t="shared" ref="H22:H35" si="0">PRODUCT(G22,F22)</f>
        <v>20.92</v>
      </c>
    </row>
    <row r="23" spans="1:8" ht="27" customHeight="1" x14ac:dyDescent="0.25">
      <c r="A23" s="200" t="s">
        <v>3045</v>
      </c>
      <c r="B23" s="200" t="s">
        <v>112</v>
      </c>
      <c r="C23" s="200" t="s">
        <v>116</v>
      </c>
      <c r="D23" s="200" t="s">
        <v>3043</v>
      </c>
      <c r="E23" s="200">
        <v>6</v>
      </c>
      <c r="F23" s="200">
        <v>4</v>
      </c>
      <c r="G23" s="200">
        <v>3.76</v>
      </c>
      <c r="H23" s="154">
        <f t="shared" si="0"/>
        <v>15.04</v>
      </c>
    </row>
    <row r="24" spans="1:8" ht="27" customHeight="1" x14ac:dyDescent="0.25">
      <c r="A24" s="200" t="s">
        <v>3046</v>
      </c>
      <c r="B24" s="200" t="s">
        <v>112</v>
      </c>
      <c r="C24" s="200" t="s">
        <v>116</v>
      </c>
      <c r="D24" s="200" t="s">
        <v>3043</v>
      </c>
      <c r="E24" s="200">
        <v>5.44</v>
      </c>
      <c r="F24" s="200">
        <v>2</v>
      </c>
      <c r="G24" s="200">
        <v>6.31</v>
      </c>
      <c r="H24" s="154">
        <f t="shared" si="0"/>
        <v>12.62</v>
      </c>
    </row>
    <row r="25" spans="1:8" ht="27" customHeight="1" x14ac:dyDescent="0.25">
      <c r="A25" s="200" t="s">
        <v>2984</v>
      </c>
      <c r="B25" s="200" t="s">
        <v>112</v>
      </c>
      <c r="C25" s="200" t="s">
        <v>116</v>
      </c>
      <c r="D25" s="200" t="s">
        <v>3043</v>
      </c>
      <c r="E25" s="200">
        <v>4.7300000000000004</v>
      </c>
      <c r="F25" s="200">
        <v>2</v>
      </c>
      <c r="G25" s="200">
        <v>4.37</v>
      </c>
      <c r="H25" s="154">
        <f t="shared" si="0"/>
        <v>8.74</v>
      </c>
    </row>
    <row r="26" spans="1:8" ht="27" customHeight="1" x14ac:dyDescent="0.25">
      <c r="A26" s="200" t="s">
        <v>3003</v>
      </c>
      <c r="B26" s="200" t="s">
        <v>113</v>
      </c>
      <c r="C26" s="200" t="s">
        <v>116</v>
      </c>
      <c r="D26" s="200" t="s">
        <v>3043</v>
      </c>
      <c r="E26" s="200">
        <v>27.2</v>
      </c>
      <c r="F26" s="200">
        <v>20</v>
      </c>
      <c r="G26" s="200">
        <v>2.97</v>
      </c>
      <c r="H26" s="154">
        <f t="shared" si="0"/>
        <v>59.400000000000006</v>
      </c>
    </row>
    <row r="27" spans="1:8" ht="27" customHeight="1" x14ac:dyDescent="0.25">
      <c r="A27" s="200" t="s">
        <v>3183</v>
      </c>
      <c r="B27" s="200" t="s">
        <v>112</v>
      </c>
      <c r="C27" s="200" t="s">
        <v>116</v>
      </c>
      <c r="D27" s="200" t="s">
        <v>3043</v>
      </c>
      <c r="E27" s="200">
        <v>5.71</v>
      </c>
      <c r="F27" s="200">
        <v>2</v>
      </c>
      <c r="G27" s="200">
        <v>5.05</v>
      </c>
      <c r="H27" s="154">
        <f t="shared" si="0"/>
        <v>10.1</v>
      </c>
    </row>
    <row r="28" spans="1:8" ht="27" customHeight="1" x14ac:dyDescent="0.25">
      <c r="A28" s="200" t="s">
        <v>3083</v>
      </c>
      <c r="B28" s="200" t="s">
        <v>113</v>
      </c>
      <c r="C28" s="200" t="s">
        <v>116</v>
      </c>
      <c r="D28" s="200" t="s">
        <v>3043</v>
      </c>
      <c r="E28" s="200">
        <v>9.56</v>
      </c>
      <c r="F28" s="200">
        <v>2</v>
      </c>
      <c r="G28" s="200">
        <v>8.2100000000000009</v>
      </c>
      <c r="H28" s="154">
        <f t="shared" si="0"/>
        <v>16.420000000000002</v>
      </c>
    </row>
    <row r="29" spans="1:8" ht="27" customHeight="1" x14ac:dyDescent="0.25">
      <c r="A29" s="200" t="s">
        <v>2992</v>
      </c>
      <c r="B29" s="200" t="s">
        <v>112</v>
      </c>
      <c r="C29" s="200" t="s">
        <v>116</v>
      </c>
      <c r="D29" s="200" t="s">
        <v>3043</v>
      </c>
      <c r="E29" s="200">
        <v>17.18</v>
      </c>
      <c r="F29" s="200">
        <v>2</v>
      </c>
      <c r="G29" s="200">
        <v>13.94</v>
      </c>
      <c r="H29" s="154">
        <f t="shared" si="0"/>
        <v>27.88</v>
      </c>
    </row>
    <row r="30" spans="1:8" ht="27" customHeight="1" x14ac:dyDescent="0.25">
      <c r="A30" s="200" t="s">
        <v>3012</v>
      </c>
      <c r="B30" s="200" t="s">
        <v>112</v>
      </c>
      <c r="C30" s="200" t="s">
        <v>116</v>
      </c>
      <c r="D30" s="200" t="s">
        <v>3043</v>
      </c>
      <c r="E30" s="200">
        <v>60</v>
      </c>
      <c r="F30" s="200">
        <v>50</v>
      </c>
      <c r="G30" s="200">
        <v>2.94</v>
      </c>
      <c r="H30" s="154">
        <f t="shared" si="0"/>
        <v>147</v>
      </c>
    </row>
    <row r="31" spans="1:8" ht="27" customHeight="1" x14ac:dyDescent="0.25">
      <c r="A31" s="200" t="s">
        <v>3092</v>
      </c>
      <c r="B31" s="200" t="s">
        <v>114</v>
      </c>
      <c r="C31" s="200" t="s">
        <v>116</v>
      </c>
      <c r="D31" s="200" t="s">
        <v>3043</v>
      </c>
      <c r="E31" s="200">
        <v>3.2</v>
      </c>
      <c r="F31" s="200">
        <v>2</v>
      </c>
      <c r="G31" s="200">
        <v>5.23</v>
      </c>
      <c r="H31" s="154">
        <f t="shared" si="0"/>
        <v>10.46</v>
      </c>
    </row>
    <row r="32" spans="1:8" ht="27" customHeight="1" x14ac:dyDescent="0.25">
      <c r="A32" s="200" t="s">
        <v>2952</v>
      </c>
      <c r="B32" s="200" t="s">
        <v>114</v>
      </c>
      <c r="C32" s="200" t="s">
        <v>116</v>
      </c>
      <c r="D32" s="200" t="s">
        <v>3043</v>
      </c>
      <c r="E32" s="200">
        <v>3.72</v>
      </c>
      <c r="F32" s="200">
        <v>2</v>
      </c>
      <c r="G32" s="200">
        <v>5.23</v>
      </c>
      <c r="H32" s="154">
        <f t="shared" si="0"/>
        <v>10.46</v>
      </c>
    </row>
    <row r="33" spans="1:8" ht="27" customHeight="1" x14ac:dyDescent="0.25">
      <c r="A33" s="200" t="s">
        <v>3093</v>
      </c>
      <c r="B33" s="200" t="s">
        <v>114</v>
      </c>
      <c r="C33" s="200" t="s">
        <v>116</v>
      </c>
      <c r="D33" s="200" t="s">
        <v>3043</v>
      </c>
      <c r="E33" s="200">
        <v>6.4</v>
      </c>
      <c r="F33" s="200">
        <v>10</v>
      </c>
      <c r="G33" s="200">
        <v>3.41</v>
      </c>
      <c r="H33" s="154">
        <f t="shared" si="0"/>
        <v>34.1</v>
      </c>
    </row>
    <row r="34" spans="1:8" ht="27" customHeight="1" x14ac:dyDescent="0.25">
      <c r="A34" s="200" t="s">
        <v>3151</v>
      </c>
      <c r="B34" s="200" t="s">
        <v>113</v>
      </c>
      <c r="C34" s="200" t="s">
        <v>116</v>
      </c>
      <c r="D34" s="200" t="s">
        <v>3043</v>
      </c>
      <c r="E34" s="200">
        <v>5.5</v>
      </c>
      <c r="F34" s="200">
        <v>2</v>
      </c>
      <c r="G34" s="200">
        <v>7.74</v>
      </c>
      <c r="H34" s="154">
        <f t="shared" si="0"/>
        <v>15.48</v>
      </c>
    </row>
    <row r="35" spans="1:8" ht="27" customHeight="1" x14ac:dyDescent="0.25">
      <c r="A35" s="200" t="s">
        <v>3099</v>
      </c>
      <c r="B35" s="200" t="s">
        <v>114</v>
      </c>
      <c r="C35" s="200" t="s">
        <v>116</v>
      </c>
      <c r="D35" s="200" t="s">
        <v>3043</v>
      </c>
      <c r="E35" s="200">
        <v>15</v>
      </c>
      <c r="F35" s="200">
        <v>10</v>
      </c>
      <c r="G35" s="200">
        <v>6.54</v>
      </c>
      <c r="H35" s="154">
        <f t="shared" si="0"/>
        <v>65.400000000000006</v>
      </c>
    </row>
    <row r="36" spans="1:8" ht="30" customHeight="1" x14ac:dyDescent="0.25">
      <c r="A36" s="202" t="s">
        <v>2877</v>
      </c>
      <c r="B36" s="202"/>
      <c r="C36" s="202"/>
      <c r="D36" s="202"/>
      <c r="E36" s="203">
        <f ca="1">SUM(E21:OFFSET(E36,-1,0))</f>
        <v>190.85999999999999</v>
      </c>
      <c r="F36" s="203"/>
      <c r="G36" s="204"/>
      <c r="H36" s="154">
        <f ca="1">SUM(H21:OFFSET(H36,-1,0))</f>
        <v>475.38</v>
      </c>
    </row>
    <row r="37" spans="1:8" ht="21" x14ac:dyDescent="0.3">
      <c r="A37" s="202" t="s">
        <v>147</v>
      </c>
      <c r="B37" s="200"/>
      <c r="C37" s="200"/>
      <c r="D37" s="200"/>
      <c r="E37" s="200"/>
      <c r="F37" s="210" t="s">
        <v>131</v>
      </c>
      <c r="G37" s="211"/>
      <c r="H37" s="155">
        <v>100</v>
      </c>
    </row>
    <row r="38" spans="1:8" ht="15" customHeight="1" x14ac:dyDescent="0.3">
      <c r="A38" s="259" cm="1">
        <f t="array" ref="A38">boxesNumber[]</f>
        <v>1</v>
      </c>
      <c r="B38" s="77"/>
      <c r="C38" s="4"/>
      <c r="D38" s="4"/>
      <c r="E38" s="75"/>
      <c r="F38" s="69" t="s">
        <v>132</v>
      </c>
      <c r="G38" s="157"/>
      <c r="H38" s="155">
        <f ca="1">OFFSET(H37,-1,0)*0.005</f>
        <v>2.3769</v>
      </c>
    </row>
    <row r="39" spans="1:8" ht="15.75" customHeight="1" x14ac:dyDescent="0.3">
      <c r="A39" s="259"/>
      <c r="B39" s="96"/>
      <c r="C39" s="81"/>
      <c r="D39" s="81"/>
      <c r="E39" s="78"/>
      <c r="F39" s="69" t="s">
        <v>133</v>
      </c>
      <c r="G39" s="157"/>
      <c r="H39" s="158">
        <v>0</v>
      </c>
    </row>
    <row r="40" spans="1:8" ht="15" customHeight="1" x14ac:dyDescent="0.25">
      <c r="A40" s="318" t="s">
        <v>3104</v>
      </c>
      <c r="B40" s="274"/>
      <c r="C40" s="274"/>
      <c r="D40" s="274"/>
      <c r="E40" s="275"/>
      <c r="F40" s="241" t="s">
        <v>118</v>
      </c>
      <c r="G40" s="284">
        <f ca="1">SUM(H36:H39)</f>
        <v>577.75689999999997</v>
      </c>
      <c r="H40" s="285"/>
    </row>
    <row r="41" spans="1:8" ht="15" customHeight="1" x14ac:dyDescent="0.25">
      <c r="A41" s="276"/>
      <c r="B41" s="277"/>
      <c r="C41" s="277"/>
      <c r="D41" s="277"/>
      <c r="E41" s="278"/>
      <c r="F41" s="243"/>
      <c r="G41" s="286"/>
      <c r="H41" s="287"/>
    </row>
    <row r="42" spans="1:8" ht="15" customHeight="1" x14ac:dyDescent="0.25">
      <c r="A42" s="276"/>
      <c r="B42" s="277"/>
      <c r="C42" s="277"/>
      <c r="D42" s="277"/>
      <c r="E42" s="278"/>
      <c r="F42" s="243"/>
      <c r="G42" s="286"/>
      <c r="H42" s="287"/>
    </row>
    <row r="43" spans="1:8" ht="30.75" customHeight="1" x14ac:dyDescent="0.25">
      <c r="A43" s="279"/>
      <c r="B43" s="280"/>
      <c r="C43" s="280"/>
      <c r="D43" s="280"/>
      <c r="E43" s="281"/>
      <c r="F43" s="245"/>
      <c r="G43" s="288"/>
      <c r="H43" s="289"/>
    </row>
    <row r="44" spans="1:8" ht="15" customHeight="1" x14ac:dyDescent="0.25">
      <c r="A44" s="36"/>
      <c r="B44" s="37"/>
      <c r="C44" s="37"/>
      <c r="D44" s="37"/>
      <c r="E44" s="37"/>
      <c r="F44" s="37"/>
      <c r="G44" s="37"/>
      <c r="H44" s="75"/>
    </row>
    <row r="45" spans="1:8" x14ac:dyDescent="0.25">
      <c r="A45" s="36"/>
      <c r="B45" s="37"/>
      <c r="C45" s="37"/>
      <c r="D45" s="37"/>
      <c r="E45" s="37"/>
      <c r="F45" s="37"/>
      <c r="G45" s="37"/>
      <c r="H45" s="75"/>
    </row>
    <row r="46" spans="1:8" x14ac:dyDescent="0.25">
      <c r="A46" s="38"/>
      <c r="B46" s="39"/>
      <c r="C46" s="39"/>
      <c r="D46" s="39"/>
      <c r="E46" s="40"/>
      <c r="F46" s="40"/>
      <c r="G46" s="40"/>
      <c r="H46" s="75"/>
    </row>
    <row r="47" spans="1:8" x14ac:dyDescent="0.25">
      <c r="A47" s="71" t="s">
        <v>134</v>
      </c>
      <c r="B47" s="51"/>
      <c r="C47" s="51"/>
      <c r="D47" s="52"/>
      <c r="E47" s="50"/>
      <c r="F47" s="50"/>
      <c r="G47" s="50"/>
      <c r="H47" s="75"/>
    </row>
    <row r="48" spans="1:8" x14ac:dyDescent="0.25">
      <c r="A48" s="41"/>
      <c r="B48" s="35"/>
      <c r="C48" s="35"/>
      <c r="D48" s="30"/>
      <c r="E48" s="30"/>
      <c r="F48" s="30"/>
      <c r="G48" s="42"/>
      <c r="H48" s="75"/>
    </row>
    <row r="49" spans="1:8" x14ac:dyDescent="0.25">
      <c r="A49" s="46"/>
      <c r="B49" s="47"/>
      <c r="C49" s="47"/>
      <c r="D49" s="47"/>
      <c r="E49" s="47"/>
      <c r="F49" s="47"/>
      <c r="G49" s="48"/>
      <c r="H49" s="78"/>
    </row>
  </sheetData>
  <mergeCells count="9">
    <mergeCell ref="D11:F11"/>
    <mergeCell ref="A40:E43"/>
    <mergeCell ref="F40:F43"/>
    <mergeCell ref="G40:H43"/>
    <mergeCell ref="A1:H1"/>
    <mergeCell ref="A5:C9"/>
    <mergeCell ref="D5:H9"/>
    <mergeCell ref="D13:H19"/>
    <mergeCell ref="A38:A39"/>
  </mergeCells>
  <pageMargins left="0" right="0" top="0" bottom="0" header="0" footer="0"/>
  <pageSetup paperSize="9" scale="83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9AA5-22BC-44D9-BA5A-9045A4E9C63C}">
  <sheetPr codeName="AUTotal">
    <pageSetUpPr fitToPage="1"/>
  </sheetPr>
  <dimension ref="A1:J47"/>
  <sheetViews>
    <sheetView workbookViewId="0">
      <selection activeCell="H22" sqref="H22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47" t="s">
        <v>150</v>
      </c>
      <c r="B1" s="248"/>
      <c r="C1" s="248"/>
      <c r="D1" s="248"/>
      <c r="E1" s="248"/>
      <c r="F1" s="249"/>
    </row>
    <row r="2" spans="1:6" ht="18.75" x14ac:dyDescent="0.3">
      <c r="A2" s="148" t="s">
        <v>2848</v>
      </c>
      <c r="B2" s="62" t="s">
        <v>2863</v>
      </c>
      <c r="C2" s="263" t="s">
        <v>2906</v>
      </c>
      <c r="D2" s="264"/>
      <c r="E2" s="62" t="s">
        <v>2865</v>
      </c>
      <c r="F2" s="107"/>
    </row>
    <row r="3" spans="1:6" x14ac:dyDescent="0.25">
      <c r="A3" s="73" cm="1">
        <f t="array" ref="A3">dateShip[]</f>
        <v>44608</v>
      </c>
      <c r="B3" s="362" t="s">
        <v>121</v>
      </c>
      <c r="C3" s="222" t="str">
        <f>'Sku List'!G28</f>
        <v>FBA15CZN503L</v>
      </c>
      <c r="D3" s="223"/>
      <c r="E3" s="74" t="s">
        <v>101</v>
      </c>
      <c r="F3" s="75"/>
    </row>
    <row r="4" spans="1:6" ht="18.75" x14ac:dyDescent="0.3">
      <c r="A4" s="60" t="s">
        <v>2867</v>
      </c>
      <c r="B4" s="61"/>
      <c r="C4" s="62" t="s">
        <v>2866</v>
      </c>
      <c r="D4" s="61"/>
      <c r="E4" s="61"/>
      <c r="F4" s="213"/>
    </row>
    <row r="5" spans="1:6" x14ac:dyDescent="0.25">
      <c r="A5" s="250" t="s">
        <v>2868</v>
      </c>
      <c r="B5" s="251"/>
      <c r="C5" s="250" t="s">
        <v>2868</v>
      </c>
      <c r="D5" s="251"/>
      <c r="E5" s="251"/>
      <c r="F5" s="282"/>
    </row>
    <row r="6" spans="1:6" x14ac:dyDescent="0.25">
      <c r="A6" s="252"/>
      <c r="B6" s="253"/>
      <c r="C6" s="252"/>
      <c r="D6" s="253"/>
      <c r="E6" s="253"/>
      <c r="F6" s="256"/>
    </row>
    <row r="7" spans="1:6" x14ac:dyDescent="0.25">
      <c r="A7" s="252"/>
      <c r="B7" s="253"/>
      <c r="C7" s="252"/>
      <c r="D7" s="253"/>
      <c r="E7" s="253"/>
      <c r="F7" s="256"/>
    </row>
    <row r="8" spans="1:6" x14ac:dyDescent="0.25">
      <c r="A8" s="252"/>
      <c r="B8" s="253"/>
      <c r="C8" s="252"/>
      <c r="D8" s="253"/>
      <c r="E8" s="253"/>
      <c r="F8" s="256"/>
    </row>
    <row r="9" spans="1:6" x14ac:dyDescent="0.25">
      <c r="A9" s="254"/>
      <c r="B9" s="255"/>
      <c r="C9" s="252"/>
      <c r="D9" s="253"/>
      <c r="E9" s="253"/>
      <c r="F9" s="256"/>
    </row>
    <row r="10" spans="1:6" ht="18.75" x14ac:dyDescent="0.3">
      <c r="A10" s="66" t="s">
        <v>2928</v>
      </c>
      <c r="B10" s="66"/>
      <c r="C10" s="60" t="s">
        <v>2940</v>
      </c>
      <c r="D10" s="90"/>
      <c r="E10" s="90"/>
      <c r="F10" s="91"/>
    </row>
    <row r="11" spans="1:6" ht="18.75" x14ac:dyDescent="0.3">
      <c r="A11" s="159" t="s">
        <v>142</v>
      </c>
      <c r="B11" s="160"/>
      <c r="C11" s="363">
        <v>80136012376</v>
      </c>
      <c r="D11" s="364"/>
      <c r="E11" s="364"/>
      <c r="F11" s="221"/>
    </row>
    <row r="12" spans="1:6" ht="19.5" customHeight="1" x14ac:dyDescent="0.3">
      <c r="A12" s="60" t="s">
        <v>2871</v>
      </c>
      <c r="B12" s="91"/>
      <c r="C12" s="60" t="s">
        <v>2872</v>
      </c>
      <c r="D12" s="90"/>
      <c r="E12" s="90"/>
      <c r="F12" s="91"/>
    </row>
    <row r="13" spans="1:6" x14ac:dyDescent="0.25">
      <c r="A13" s="95" t="str">
        <f>'Sku List'!G25</f>
        <v>AU 22/02/14-MEL1</v>
      </c>
      <c r="B13" s="115"/>
      <c r="C13" s="351" t="str">
        <f ca="1">'Sku List'!H16</f>
        <v>TRANSATLANTIC STERLING LIMITED
c/o Amazon Fulfillment Center (MEL1), 
29 National Drive 3175
Dandenong South
VIC
Australia</v>
      </c>
      <c r="D13" s="352"/>
      <c r="E13" s="352"/>
      <c r="F13" s="353"/>
    </row>
    <row r="14" spans="1:6" ht="18.75" x14ac:dyDescent="0.3">
      <c r="A14" s="60" t="s">
        <v>2873</v>
      </c>
      <c r="B14" s="90"/>
      <c r="C14" s="354"/>
      <c r="D14" s="257"/>
      <c r="E14" s="257"/>
      <c r="F14" s="258"/>
    </row>
    <row r="15" spans="1:6" ht="18.75" x14ac:dyDescent="0.25">
      <c r="A15" s="92" t="s">
        <v>3100</v>
      </c>
      <c r="B15" s="83"/>
      <c r="C15" s="354"/>
      <c r="D15" s="257"/>
      <c r="E15" s="257"/>
      <c r="F15" s="258"/>
    </row>
    <row r="16" spans="1:6" ht="15" customHeight="1" x14ac:dyDescent="0.3">
      <c r="A16" s="60" t="s">
        <v>125</v>
      </c>
      <c r="B16" s="90"/>
      <c r="C16" s="354"/>
      <c r="D16" s="257"/>
      <c r="E16" s="257"/>
      <c r="F16" s="258"/>
    </row>
    <row r="17" spans="1:10" ht="15" customHeight="1" x14ac:dyDescent="0.25">
      <c r="A17" s="93"/>
      <c r="B17" s="83"/>
      <c r="C17" s="354"/>
      <c r="D17" s="257"/>
      <c r="E17" s="257"/>
      <c r="F17" s="258"/>
    </row>
    <row r="18" spans="1:10" ht="18.75" x14ac:dyDescent="0.3">
      <c r="A18" s="60" t="s">
        <v>126</v>
      </c>
      <c r="B18" s="90"/>
      <c r="C18" s="354"/>
      <c r="D18" s="257"/>
      <c r="E18" s="257"/>
      <c r="F18" s="258"/>
    </row>
    <row r="19" spans="1:10" ht="18.75" x14ac:dyDescent="0.3">
      <c r="A19" s="89" t="str">
        <f>'Sku List'!G25</f>
        <v>AU 22/02/14-MEL1</v>
      </c>
      <c r="B19" s="81"/>
      <c r="C19" s="355"/>
      <c r="D19" s="356"/>
      <c r="E19" s="356"/>
      <c r="F19" s="357"/>
    </row>
    <row r="20" spans="1:10" ht="39" customHeight="1" x14ac:dyDescent="0.25">
      <c r="A20" s="97" t="s">
        <v>127</v>
      </c>
      <c r="B20" s="182" t="s">
        <v>128</v>
      </c>
      <c r="C20" s="182" t="s">
        <v>3101</v>
      </c>
      <c r="D20" s="182" t="s">
        <v>2900</v>
      </c>
      <c r="E20" s="182" t="s">
        <v>129</v>
      </c>
      <c r="F20" s="182" t="s">
        <v>2904</v>
      </c>
      <c r="G20" s="4"/>
      <c r="H20" s="4"/>
      <c r="I20" s="4"/>
      <c r="J20" s="4"/>
    </row>
    <row r="21" spans="1:10" x14ac:dyDescent="0.25">
      <c r="A21" s="184" t="s">
        <v>3199</v>
      </c>
      <c r="B21" s="184" t="s">
        <v>113</v>
      </c>
      <c r="C21" s="184" t="s">
        <v>3043</v>
      </c>
      <c r="D21" s="184">
        <v>171.12</v>
      </c>
      <c r="E21" s="184">
        <v>36</v>
      </c>
      <c r="F21" s="184">
        <v>142.52000000000001</v>
      </c>
      <c r="G21" s="4"/>
      <c r="H21" s="4"/>
      <c r="I21" s="4"/>
      <c r="J21" s="4"/>
    </row>
    <row r="22" spans="1:10" x14ac:dyDescent="0.25">
      <c r="A22" s="200" t="s">
        <v>3199</v>
      </c>
      <c r="B22" s="200" t="s">
        <v>112</v>
      </c>
      <c r="C22" s="200" t="s">
        <v>3043</v>
      </c>
      <c r="D22" s="200">
        <v>11.71</v>
      </c>
      <c r="E22" s="200">
        <v>4</v>
      </c>
      <c r="F22" s="200">
        <v>7.2</v>
      </c>
      <c r="G22" s="4"/>
      <c r="H22" s="4"/>
      <c r="I22" s="4"/>
      <c r="J22" s="4"/>
    </row>
    <row r="23" spans="1:10" x14ac:dyDescent="0.25">
      <c r="A23" s="200" t="s">
        <v>3200</v>
      </c>
      <c r="B23" s="200" t="s">
        <v>113</v>
      </c>
      <c r="C23" s="200" t="s">
        <v>3043</v>
      </c>
      <c r="D23" s="200">
        <v>79.88</v>
      </c>
      <c r="E23" s="200">
        <v>8</v>
      </c>
      <c r="F23" s="200">
        <v>42.14</v>
      </c>
      <c r="G23" s="4"/>
      <c r="H23" s="4"/>
      <c r="I23" s="4"/>
      <c r="J23" s="4"/>
    </row>
    <row r="24" spans="1:10" x14ac:dyDescent="0.25">
      <c r="A24" s="200" t="s">
        <v>3200</v>
      </c>
      <c r="B24" s="200" t="s">
        <v>112</v>
      </c>
      <c r="C24" s="200" t="s">
        <v>3043</v>
      </c>
      <c r="D24" s="200">
        <v>98.64</v>
      </c>
      <c r="E24" s="200">
        <v>36</v>
      </c>
      <c r="F24" s="200">
        <v>63.11</v>
      </c>
      <c r="G24" s="4"/>
      <c r="H24" s="4"/>
      <c r="I24" s="4"/>
      <c r="J24" s="4"/>
    </row>
    <row r="25" spans="1:10" x14ac:dyDescent="0.25">
      <c r="A25" s="200" t="s">
        <v>3201</v>
      </c>
      <c r="B25" s="200" t="s">
        <v>113</v>
      </c>
      <c r="C25" s="200" t="s">
        <v>3043</v>
      </c>
      <c r="D25" s="200">
        <v>59.42</v>
      </c>
      <c r="E25" s="200">
        <v>32</v>
      </c>
      <c r="F25" s="200">
        <v>48.37</v>
      </c>
      <c r="G25" s="4"/>
      <c r="H25" s="4"/>
      <c r="I25" s="4"/>
      <c r="J25" s="4"/>
    </row>
    <row r="26" spans="1:10" x14ac:dyDescent="0.25">
      <c r="A26" s="200" t="s">
        <v>3201</v>
      </c>
      <c r="B26" s="200" t="s">
        <v>112</v>
      </c>
      <c r="C26" s="200" t="s">
        <v>3043</v>
      </c>
      <c r="D26" s="200">
        <v>156.22</v>
      </c>
      <c r="E26" s="200">
        <v>86</v>
      </c>
      <c r="F26" s="200">
        <v>110.45</v>
      </c>
      <c r="G26" s="4"/>
      <c r="H26" s="4"/>
      <c r="I26" s="4"/>
      <c r="J26" s="4"/>
    </row>
    <row r="27" spans="1:10" x14ac:dyDescent="0.25">
      <c r="A27" s="200" t="s">
        <v>3201</v>
      </c>
      <c r="B27" s="200" t="s">
        <v>114</v>
      </c>
      <c r="C27" s="200" t="s">
        <v>3043</v>
      </c>
      <c r="D27" s="200">
        <v>171.84</v>
      </c>
      <c r="E27" s="200">
        <v>148</v>
      </c>
      <c r="F27" s="200">
        <v>292.29000000000002</v>
      </c>
      <c r="G27" s="4"/>
      <c r="H27" s="4"/>
      <c r="I27" s="4"/>
      <c r="J27" s="4"/>
    </row>
    <row r="28" spans="1:10" x14ac:dyDescent="0.25">
      <c r="A28" s="200" t="s">
        <v>3463</v>
      </c>
      <c r="B28" s="200" t="s">
        <v>113</v>
      </c>
      <c r="C28" s="200" t="s">
        <v>3043</v>
      </c>
      <c r="D28" s="200">
        <v>23.32</v>
      </c>
      <c r="E28" s="200">
        <v>8</v>
      </c>
      <c r="F28" s="200">
        <v>29.75</v>
      </c>
      <c r="G28" s="4"/>
      <c r="H28" s="4"/>
      <c r="I28" s="4"/>
      <c r="J28" s="4"/>
    </row>
    <row r="29" spans="1:10" x14ac:dyDescent="0.25">
      <c r="A29" s="200" t="s">
        <v>3463</v>
      </c>
      <c r="B29" s="200" t="s">
        <v>114</v>
      </c>
      <c r="C29" s="200" t="s">
        <v>3043</v>
      </c>
      <c r="D29" s="200">
        <v>60.36</v>
      </c>
      <c r="E29" s="200">
        <v>34</v>
      </c>
      <c r="F29" s="200">
        <v>88.1</v>
      </c>
      <c r="G29" s="4"/>
      <c r="H29" s="4"/>
      <c r="I29" s="4"/>
      <c r="J29" s="4"/>
    </row>
    <row r="30" spans="1:10" x14ac:dyDescent="0.25">
      <c r="A30" s="200" t="s">
        <v>3202</v>
      </c>
      <c r="B30" s="200" t="s">
        <v>113</v>
      </c>
      <c r="C30" s="200" t="s">
        <v>3043</v>
      </c>
      <c r="D30" s="200">
        <v>5.5</v>
      </c>
      <c r="E30" s="200">
        <v>2</v>
      </c>
      <c r="F30" s="200">
        <v>4.8</v>
      </c>
      <c r="G30" s="4"/>
      <c r="H30" s="4"/>
      <c r="I30" s="4"/>
      <c r="J30" s="4"/>
    </row>
    <row r="31" spans="1:10" x14ac:dyDescent="0.25">
      <c r="A31" s="200" t="s">
        <v>3202</v>
      </c>
      <c r="B31" s="200" t="s">
        <v>114</v>
      </c>
      <c r="C31" s="200" t="s">
        <v>3043</v>
      </c>
      <c r="D31" s="200">
        <v>37.799999999999997</v>
      </c>
      <c r="E31" s="200">
        <v>28</v>
      </c>
      <c r="F31" s="200">
        <v>66.2</v>
      </c>
      <c r="G31" s="4"/>
      <c r="H31" s="4"/>
      <c r="I31" s="4"/>
      <c r="J31" s="4"/>
    </row>
    <row r="32" spans="1:10" x14ac:dyDescent="0.25">
      <c r="A32" s="200" t="s">
        <v>2948</v>
      </c>
      <c r="B32" s="200" t="s">
        <v>114</v>
      </c>
      <c r="C32" s="200" t="s">
        <v>3043</v>
      </c>
      <c r="D32" s="200">
        <v>121.12</v>
      </c>
      <c r="E32" s="200">
        <v>36</v>
      </c>
      <c r="F32" s="200">
        <v>126</v>
      </c>
      <c r="G32" s="4"/>
      <c r="H32" s="4"/>
      <c r="I32" s="4"/>
      <c r="J32" s="4"/>
    </row>
    <row r="33" spans="1:10" x14ac:dyDescent="0.25">
      <c r="A33" s="200" t="s">
        <v>3240</v>
      </c>
      <c r="B33" s="200" t="s">
        <v>113</v>
      </c>
      <c r="C33" s="200" t="s">
        <v>3044</v>
      </c>
      <c r="D33" s="200">
        <v>2.12</v>
      </c>
      <c r="E33" s="200">
        <v>4</v>
      </c>
      <c r="F33" s="200">
        <v>24.84</v>
      </c>
      <c r="G33" s="4"/>
      <c r="H33" s="4"/>
      <c r="I33" s="4"/>
      <c r="J33" s="4"/>
    </row>
    <row r="34" spans="1:10" x14ac:dyDescent="0.25">
      <c r="A34" s="202" t="s">
        <v>2877</v>
      </c>
      <c r="B34" s="202"/>
      <c r="C34" s="202"/>
      <c r="D34" s="203">
        <f ca="1">SUM(D21:OFFSET(D34,-1,0))</f>
        <v>999.05000000000007</v>
      </c>
      <c r="E34" s="202">
        <f ca="1">SUM(E21:OFFSET(E34,-1,0))</f>
        <v>462</v>
      </c>
      <c r="F34" s="205">
        <f ca="1">SUM(F21:OFFSET(F34,-1,0))</f>
        <v>1045.77</v>
      </c>
      <c r="G34" s="4"/>
      <c r="H34" s="4"/>
      <c r="I34" s="4"/>
      <c r="J34" s="4"/>
    </row>
    <row r="35" spans="1:10" ht="31.5" x14ac:dyDescent="0.3">
      <c r="A35" s="202" t="s">
        <v>147</v>
      </c>
      <c r="B35" s="200"/>
      <c r="C35" s="200"/>
      <c r="D35" s="210" t="s">
        <v>131</v>
      </c>
      <c r="E35" s="210"/>
      <c r="F35" s="212">
        <v>100</v>
      </c>
      <c r="G35" s="4"/>
      <c r="H35" s="4"/>
      <c r="I35" s="4"/>
      <c r="J35" s="4"/>
    </row>
    <row r="36" spans="1:10" ht="15" customHeight="1" x14ac:dyDescent="0.3">
      <c r="A36" s="259" cm="1">
        <f t="array" ref="A36">boxesNumber[]</f>
        <v>1</v>
      </c>
      <c r="B36" s="77"/>
      <c r="C36" s="4"/>
      <c r="D36" s="69" t="s">
        <v>132</v>
      </c>
      <c r="E36" s="69"/>
      <c r="F36" s="185">
        <f ca="1">OFFSET(F35,-1,0)*0.005</f>
        <v>5.2288500000000004</v>
      </c>
      <c r="G36" s="4"/>
      <c r="H36" s="4"/>
      <c r="I36" s="4"/>
      <c r="J36" s="4"/>
    </row>
    <row r="37" spans="1:10" ht="15.75" customHeight="1" x14ac:dyDescent="0.3">
      <c r="A37" s="259"/>
      <c r="B37" s="77"/>
      <c r="C37" s="4"/>
      <c r="D37" s="69" t="s">
        <v>133</v>
      </c>
      <c r="E37" s="69"/>
      <c r="F37" s="70">
        <v>0</v>
      </c>
      <c r="G37" s="4"/>
      <c r="H37" s="4"/>
      <c r="I37" s="4"/>
      <c r="J37" s="4"/>
    </row>
    <row r="38" spans="1:10" ht="15" customHeight="1" x14ac:dyDescent="0.25">
      <c r="A38" s="358" t="s">
        <v>3104</v>
      </c>
      <c r="B38" s="251"/>
      <c r="C38" s="282"/>
      <c r="D38" s="241" t="s">
        <v>118</v>
      </c>
      <c r="E38" s="242"/>
      <c r="F38" s="348">
        <f ca="1">SUM(F34:OFFSET(F38,-1,0))</f>
        <v>1150.9988499999999</v>
      </c>
      <c r="G38" s="4"/>
      <c r="H38" s="4"/>
      <c r="I38" s="4"/>
      <c r="J38" s="4"/>
    </row>
    <row r="39" spans="1:10" ht="15" customHeight="1" x14ac:dyDescent="0.25">
      <c r="A39" s="252"/>
      <c r="B39" s="253"/>
      <c r="C39" s="256"/>
      <c r="D39" s="243"/>
      <c r="E39" s="244"/>
      <c r="F39" s="349"/>
    </row>
    <row r="40" spans="1:10" ht="15" customHeight="1" x14ac:dyDescent="0.25">
      <c r="A40" s="252"/>
      <c r="B40" s="253"/>
      <c r="C40" s="256"/>
      <c r="D40" s="243"/>
      <c r="E40" s="244"/>
      <c r="F40" s="349"/>
    </row>
    <row r="41" spans="1:10" ht="15" customHeight="1" x14ac:dyDescent="0.25">
      <c r="A41" s="254"/>
      <c r="B41" s="255"/>
      <c r="C41" s="283"/>
      <c r="D41" s="245"/>
      <c r="E41" s="246"/>
      <c r="F41" s="350"/>
    </row>
    <row r="42" spans="1:10" x14ac:dyDescent="0.25">
      <c r="A42" s="36"/>
      <c r="B42" s="37"/>
      <c r="C42" s="37"/>
      <c r="D42" s="37"/>
      <c r="E42" s="37"/>
      <c r="F42" s="43"/>
    </row>
    <row r="43" spans="1:10" x14ac:dyDescent="0.25">
      <c r="A43" s="36"/>
      <c r="B43" s="37"/>
      <c r="C43" s="37"/>
      <c r="D43" s="37"/>
      <c r="E43" s="37"/>
      <c r="F43" s="43"/>
    </row>
    <row r="44" spans="1:10" x14ac:dyDescent="0.25">
      <c r="A44" s="38"/>
      <c r="B44" s="39"/>
      <c r="C44" s="39"/>
      <c r="D44" s="40"/>
      <c r="E44" s="40"/>
      <c r="F44" s="44"/>
    </row>
    <row r="45" spans="1:10" x14ac:dyDescent="0.25">
      <c r="A45" s="71" t="s">
        <v>134</v>
      </c>
      <c r="B45" s="51"/>
      <c r="C45" s="52"/>
      <c r="D45" s="50"/>
      <c r="E45" s="50"/>
      <c r="F45" s="134"/>
    </row>
    <row r="46" spans="1:10" x14ac:dyDescent="0.25">
      <c r="A46" s="41"/>
      <c r="B46" s="35"/>
      <c r="C46" s="30"/>
      <c r="D46" s="30"/>
      <c r="E46" s="30"/>
      <c r="F46" s="45"/>
    </row>
    <row r="47" spans="1:10" x14ac:dyDescent="0.25">
      <c r="A47" s="46"/>
      <c r="B47" s="47"/>
      <c r="C47" s="47"/>
      <c r="D47" s="47"/>
      <c r="E47" s="47"/>
      <c r="F47" s="49"/>
    </row>
  </sheetData>
  <dataConsolidate/>
  <mergeCells count="10">
    <mergeCell ref="D38:E41"/>
    <mergeCell ref="F38:F41"/>
    <mergeCell ref="C11:E11"/>
    <mergeCell ref="A1:F1"/>
    <mergeCell ref="C2:D2"/>
    <mergeCell ref="A5:B9"/>
    <mergeCell ref="C5:F9"/>
    <mergeCell ref="C13:F19"/>
    <mergeCell ref="A36:A37"/>
    <mergeCell ref="A38:C41"/>
  </mergeCells>
  <pageMargins left="0" right="0" top="0" bottom="0" header="0" footer="0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94252-A0DE-4A86-98BA-2E7E83695511}">
  <sheetPr codeName="AUManual">
    <pageSetUpPr fitToPage="1"/>
  </sheetPr>
  <dimension ref="A1:F118"/>
  <sheetViews>
    <sheetView workbookViewId="0">
      <selection activeCell="J11" sqref="J11"/>
    </sheetView>
  </sheetViews>
  <sheetFormatPr defaultRowHeight="15" x14ac:dyDescent="0.25"/>
  <cols>
    <col min="1" max="1" width="27.42578125" customWidth="1"/>
    <col min="3" max="3" width="9.28515625" customWidth="1"/>
    <col min="4" max="4" width="12.7109375" customWidth="1"/>
    <col min="5" max="5" width="11.85546875" bestFit="1" customWidth="1"/>
    <col min="6" max="6" width="11.85546875" style="33" customWidth="1"/>
  </cols>
  <sheetData>
    <row r="1" spans="1:6" ht="18" x14ac:dyDescent="0.25">
      <c r="A1" s="291" t="s">
        <v>2947</v>
      </c>
      <c r="B1" s="292"/>
      <c r="C1" s="292"/>
      <c r="D1" s="292"/>
      <c r="E1" s="292"/>
      <c r="F1" s="292"/>
    </row>
    <row r="2" spans="1:6" x14ac:dyDescent="0.25">
      <c r="A2" s="293" t="s">
        <v>119</v>
      </c>
      <c r="B2" s="293"/>
      <c r="C2" s="293"/>
      <c r="D2" s="359" t="s">
        <v>120</v>
      </c>
      <c r="E2" s="359"/>
      <c r="F2" s="359"/>
    </row>
    <row r="3" spans="1:6" x14ac:dyDescent="0.25">
      <c r="A3" s="295">
        <f>USInvoice!A3</f>
        <v>44608</v>
      </c>
      <c r="B3" s="295"/>
      <c r="C3" s="360"/>
      <c r="D3" s="93" t="str">
        <f>USInvoice!D3</f>
        <v>FBA15CZN503L</v>
      </c>
      <c r="E3" s="83"/>
      <c r="F3" s="224"/>
    </row>
    <row r="4" spans="1:6" x14ac:dyDescent="0.25">
      <c r="A4" s="290" t="s">
        <v>122</v>
      </c>
      <c r="B4" s="290"/>
      <c r="C4" s="290"/>
      <c r="D4" s="361" t="s">
        <v>123</v>
      </c>
      <c r="E4" s="361"/>
      <c r="F4" s="361"/>
    </row>
    <row r="5" spans="1:6" x14ac:dyDescent="0.25">
      <c r="A5" s="297" t="s">
        <v>138</v>
      </c>
      <c r="B5" s="298"/>
      <c r="C5" s="299"/>
      <c r="D5" s="365" t="s">
        <v>138</v>
      </c>
      <c r="E5" s="365"/>
      <c r="F5" s="366"/>
    </row>
    <row r="6" spans="1:6" x14ac:dyDescent="0.25">
      <c r="A6" s="302" t="s">
        <v>139</v>
      </c>
      <c r="B6" s="303"/>
      <c r="C6" s="304"/>
      <c r="D6" s="305" t="s">
        <v>139</v>
      </c>
      <c r="E6" s="305"/>
      <c r="F6" s="306"/>
    </row>
    <row r="7" spans="1:6" x14ac:dyDescent="0.25">
      <c r="A7" s="302" t="s">
        <v>140</v>
      </c>
      <c r="B7" s="303"/>
      <c r="C7" s="304"/>
      <c r="D7" s="305" t="s">
        <v>140</v>
      </c>
      <c r="E7" s="305"/>
      <c r="F7" s="306"/>
    </row>
    <row r="8" spans="1:6" x14ac:dyDescent="0.25">
      <c r="A8" s="302" t="s">
        <v>141</v>
      </c>
      <c r="B8" s="303"/>
      <c r="C8" s="304"/>
      <c r="D8" s="305" t="s">
        <v>141</v>
      </c>
      <c r="E8" s="305"/>
      <c r="F8" s="306"/>
    </row>
    <row r="9" spans="1:6" x14ac:dyDescent="0.25">
      <c r="A9" s="307" t="s">
        <v>117</v>
      </c>
      <c r="B9" s="308"/>
      <c r="C9" s="309"/>
      <c r="D9" s="310" t="s">
        <v>117</v>
      </c>
      <c r="E9" s="310"/>
      <c r="F9" s="311"/>
    </row>
    <row r="10" spans="1:6" x14ac:dyDescent="0.25">
      <c r="A10" s="312" t="s">
        <v>151</v>
      </c>
      <c r="B10" s="312"/>
      <c r="C10" s="312"/>
      <c r="D10" s="312"/>
      <c r="E10" s="312"/>
      <c r="F10" s="312"/>
    </row>
    <row r="11" spans="1:6" x14ac:dyDescent="0.25">
      <c r="A11" s="296" t="str">
        <f>USInvoice!A13</f>
        <v>AU 22/02/14-MEL1</v>
      </c>
      <c r="B11" s="296"/>
      <c r="C11" s="296"/>
      <c r="D11" s="296"/>
      <c r="E11" s="296"/>
      <c r="F11" s="296"/>
    </row>
    <row r="12" spans="1:6" x14ac:dyDescent="0.25">
      <c r="A12" s="319" t="s">
        <v>124</v>
      </c>
      <c r="B12" s="319"/>
      <c r="C12" s="319"/>
      <c r="D12" s="319"/>
      <c r="E12" s="319"/>
      <c r="F12" s="319"/>
    </row>
    <row r="13" spans="1:6" x14ac:dyDescent="0.25">
      <c r="A13" s="296" t="s">
        <v>3100</v>
      </c>
      <c r="B13" s="296"/>
      <c r="C13" s="296"/>
      <c r="D13" s="296"/>
      <c r="E13" s="296"/>
      <c r="F13" s="296"/>
    </row>
    <row r="14" spans="1:6" ht="21" x14ac:dyDescent="0.25">
      <c r="A14" s="122" t="s">
        <v>2874</v>
      </c>
      <c r="B14" s="34" t="s">
        <v>128</v>
      </c>
      <c r="C14" s="34" t="s">
        <v>2875</v>
      </c>
      <c r="D14" s="34" t="s">
        <v>3101</v>
      </c>
      <c r="E14" s="34" t="s">
        <v>2909</v>
      </c>
      <c r="F14" s="214" t="s">
        <v>129</v>
      </c>
    </row>
    <row r="15" spans="1:6" x14ac:dyDescent="0.25">
      <c r="A15" s="200" t="s">
        <v>3045</v>
      </c>
      <c r="B15" s="200" t="s">
        <v>112</v>
      </c>
      <c r="C15" s="200" t="s">
        <v>116</v>
      </c>
      <c r="D15" s="200" t="s">
        <v>3043</v>
      </c>
      <c r="E15" s="200">
        <v>6</v>
      </c>
      <c r="F15" s="200">
        <v>4</v>
      </c>
    </row>
    <row r="16" spans="1:6" x14ac:dyDescent="0.25">
      <c r="A16" s="200" t="s">
        <v>3484</v>
      </c>
      <c r="B16" s="200" t="s">
        <v>112</v>
      </c>
      <c r="C16" s="200" t="s">
        <v>116</v>
      </c>
      <c r="D16" s="200" t="s">
        <v>3043</v>
      </c>
      <c r="E16" s="200">
        <v>5.97</v>
      </c>
      <c r="F16" s="200">
        <v>4</v>
      </c>
    </row>
    <row r="17" spans="1:6" x14ac:dyDescent="0.25">
      <c r="A17" s="200" t="s">
        <v>3485</v>
      </c>
      <c r="B17" s="200" t="s">
        <v>112</v>
      </c>
      <c r="C17" s="200" t="s">
        <v>116</v>
      </c>
      <c r="D17" s="200" t="s">
        <v>3043</v>
      </c>
      <c r="E17" s="200">
        <v>13.46</v>
      </c>
      <c r="F17" s="200">
        <v>4</v>
      </c>
    </row>
    <row r="18" spans="1:6" x14ac:dyDescent="0.25">
      <c r="A18" s="200" t="s">
        <v>3486</v>
      </c>
      <c r="B18" s="200" t="s">
        <v>112</v>
      </c>
      <c r="C18" s="200" t="s">
        <v>116</v>
      </c>
      <c r="D18" s="200" t="s">
        <v>3043</v>
      </c>
      <c r="E18" s="200">
        <v>17.62</v>
      </c>
      <c r="F18" s="200">
        <v>4</v>
      </c>
    </row>
    <row r="19" spans="1:6" x14ac:dyDescent="0.25">
      <c r="A19" s="200" t="s">
        <v>3007</v>
      </c>
      <c r="B19" s="200" t="s">
        <v>112</v>
      </c>
      <c r="C19" s="200" t="s">
        <v>116</v>
      </c>
      <c r="D19" s="200" t="s">
        <v>3043</v>
      </c>
      <c r="E19" s="200">
        <v>10.63</v>
      </c>
      <c r="F19" s="200">
        <v>4</v>
      </c>
    </row>
    <row r="20" spans="1:6" x14ac:dyDescent="0.25">
      <c r="A20" s="200" t="s">
        <v>3487</v>
      </c>
      <c r="B20" s="200" t="s">
        <v>113</v>
      </c>
      <c r="C20" s="200" t="s">
        <v>1229</v>
      </c>
      <c r="D20" s="200" t="s">
        <v>3044</v>
      </c>
      <c r="E20" s="200">
        <v>2.12</v>
      </c>
      <c r="F20" s="200">
        <v>4</v>
      </c>
    </row>
    <row r="21" spans="1:6" x14ac:dyDescent="0.25">
      <c r="A21" s="200" t="s">
        <v>3488</v>
      </c>
      <c r="B21" s="200" t="s">
        <v>113</v>
      </c>
      <c r="C21" s="200" t="s">
        <v>116</v>
      </c>
      <c r="D21" s="200" t="s">
        <v>3043</v>
      </c>
      <c r="E21" s="200">
        <v>25.28</v>
      </c>
      <c r="F21" s="200">
        <v>4</v>
      </c>
    </row>
    <row r="22" spans="1:6" x14ac:dyDescent="0.25">
      <c r="A22" s="200" t="s">
        <v>3489</v>
      </c>
      <c r="B22" s="200" t="s">
        <v>113</v>
      </c>
      <c r="C22" s="200" t="s">
        <v>116</v>
      </c>
      <c r="D22" s="200" t="s">
        <v>3043</v>
      </c>
      <c r="E22" s="200">
        <v>45.6</v>
      </c>
      <c r="F22" s="200">
        <v>4</v>
      </c>
    </row>
    <row r="23" spans="1:6" x14ac:dyDescent="0.25">
      <c r="A23" s="200" t="s">
        <v>3490</v>
      </c>
      <c r="B23" s="200" t="s">
        <v>114</v>
      </c>
      <c r="C23" s="200" t="s">
        <v>116</v>
      </c>
      <c r="D23" s="200" t="s">
        <v>3043</v>
      </c>
      <c r="E23" s="200">
        <v>10</v>
      </c>
      <c r="F23" s="200">
        <v>4</v>
      </c>
    </row>
    <row r="24" spans="1:6" x14ac:dyDescent="0.25">
      <c r="A24" s="200" t="s">
        <v>3491</v>
      </c>
      <c r="B24" s="200" t="s">
        <v>114</v>
      </c>
      <c r="C24" s="200" t="s">
        <v>116</v>
      </c>
      <c r="D24" s="200" t="s">
        <v>3043</v>
      </c>
      <c r="E24" s="200">
        <v>8.6</v>
      </c>
      <c r="F24" s="200">
        <v>4</v>
      </c>
    </row>
    <row r="25" spans="1:6" x14ac:dyDescent="0.25">
      <c r="A25" s="200" t="s">
        <v>3492</v>
      </c>
      <c r="B25" s="200" t="s">
        <v>114</v>
      </c>
      <c r="C25" s="200" t="s">
        <v>116</v>
      </c>
      <c r="D25" s="200" t="s">
        <v>3043</v>
      </c>
      <c r="E25" s="200">
        <v>10.119999999999999</v>
      </c>
      <c r="F25" s="200">
        <v>4</v>
      </c>
    </row>
    <row r="26" spans="1:6" x14ac:dyDescent="0.25">
      <c r="A26" s="200" t="s">
        <v>3493</v>
      </c>
      <c r="B26" s="200" t="s">
        <v>114</v>
      </c>
      <c r="C26" s="200" t="s">
        <v>116</v>
      </c>
      <c r="D26" s="200" t="s">
        <v>3043</v>
      </c>
      <c r="E26" s="200">
        <v>3.4</v>
      </c>
      <c r="F26" s="200">
        <v>4</v>
      </c>
    </row>
    <row r="27" spans="1:6" x14ac:dyDescent="0.25">
      <c r="A27" s="200" t="s">
        <v>3494</v>
      </c>
      <c r="B27" s="200" t="s">
        <v>114</v>
      </c>
      <c r="C27" s="200" t="s">
        <v>116</v>
      </c>
      <c r="D27" s="200" t="s">
        <v>3043</v>
      </c>
      <c r="E27" s="200">
        <v>8.6</v>
      </c>
      <c r="F27" s="200">
        <v>4</v>
      </c>
    </row>
    <row r="28" spans="1:6" x14ac:dyDescent="0.25">
      <c r="A28" s="200" t="s">
        <v>3495</v>
      </c>
      <c r="B28" s="200" t="s">
        <v>113</v>
      </c>
      <c r="C28" s="200" t="s">
        <v>116</v>
      </c>
      <c r="D28" s="200" t="s">
        <v>3043</v>
      </c>
      <c r="E28" s="200">
        <v>42.8</v>
      </c>
      <c r="F28" s="200">
        <v>4</v>
      </c>
    </row>
    <row r="29" spans="1:6" x14ac:dyDescent="0.25">
      <c r="A29" s="200" t="s">
        <v>3496</v>
      </c>
      <c r="B29" s="200" t="s">
        <v>114</v>
      </c>
      <c r="C29" s="200" t="s">
        <v>116</v>
      </c>
      <c r="D29" s="200" t="s">
        <v>3043</v>
      </c>
      <c r="E29" s="200">
        <v>8.76</v>
      </c>
      <c r="F29" s="200">
        <v>4</v>
      </c>
    </row>
    <row r="30" spans="1:6" x14ac:dyDescent="0.25">
      <c r="A30" s="200" t="s">
        <v>3497</v>
      </c>
      <c r="B30" s="200" t="s">
        <v>114</v>
      </c>
      <c r="C30" s="200" t="s">
        <v>116</v>
      </c>
      <c r="D30" s="200" t="s">
        <v>3043</v>
      </c>
      <c r="E30" s="200">
        <v>7.88</v>
      </c>
      <c r="F30" s="200">
        <v>4</v>
      </c>
    </row>
    <row r="31" spans="1:6" x14ac:dyDescent="0.25">
      <c r="A31" s="200" t="s">
        <v>3178</v>
      </c>
      <c r="B31" s="200" t="s">
        <v>114</v>
      </c>
      <c r="C31" s="200" t="s">
        <v>116</v>
      </c>
      <c r="D31" s="200" t="s">
        <v>3043</v>
      </c>
      <c r="E31" s="200">
        <v>12.52</v>
      </c>
      <c r="F31" s="200">
        <v>4</v>
      </c>
    </row>
    <row r="32" spans="1:6" x14ac:dyDescent="0.25">
      <c r="A32" s="200" t="s">
        <v>3498</v>
      </c>
      <c r="B32" s="200" t="s">
        <v>113</v>
      </c>
      <c r="C32" s="200" t="s">
        <v>116</v>
      </c>
      <c r="D32" s="200" t="s">
        <v>3043</v>
      </c>
      <c r="E32" s="200">
        <v>10.84</v>
      </c>
      <c r="F32" s="200">
        <v>4</v>
      </c>
    </row>
    <row r="33" spans="1:6" x14ac:dyDescent="0.25">
      <c r="A33" s="200" t="s">
        <v>3499</v>
      </c>
      <c r="B33" s="200" t="s">
        <v>113</v>
      </c>
      <c r="C33" s="200" t="s">
        <v>116</v>
      </c>
      <c r="D33" s="200" t="s">
        <v>3043</v>
      </c>
      <c r="E33" s="200">
        <v>12.48</v>
      </c>
      <c r="F33" s="200">
        <v>4</v>
      </c>
    </row>
    <row r="34" spans="1:6" x14ac:dyDescent="0.25">
      <c r="A34" s="200" t="s">
        <v>3500</v>
      </c>
      <c r="B34" s="200" t="s">
        <v>114</v>
      </c>
      <c r="C34" s="200" t="s">
        <v>116</v>
      </c>
      <c r="D34" s="200" t="s">
        <v>3043</v>
      </c>
      <c r="E34" s="200">
        <v>7.32</v>
      </c>
      <c r="F34" s="200">
        <v>4</v>
      </c>
    </row>
    <row r="35" spans="1:6" x14ac:dyDescent="0.25">
      <c r="A35" s="200" t="s">
        <v>3501</v>
      </c>
      <c r="B35" s="200" t="s">
        <v>114</v>
      </c>
      <c r="C35" s="200" t="s">
        <v>116</v>
      </c>
      <c r="D35" s="200" t="s">
        <v>3043</v>
      </c>
      <c r="E35" s="200">
        <v>8.9600000000000009</v>
      </c>
      <c r="F35" s="200">
        <v>4</v>
      </c>
    </row>
    <row r="36" spans="1:6" x14ac:dyDescent="0.25">
      <c r="A36" s="200" t="s">
        <v>3502</v>
      </c>
      <c r="B36" s="200" t="s">
        <v>114</v>
      </c>
      <c r="C36" s="200" t="s">
        <v>116</v>
      </c>
      <c r="D36" s="200" t="s">
        <v>3043</v>
      </c>
      <c r="E36" s="200">
        <v>11.88</v>
      </c>
      <c r="F36" s="200">
        <v>4</v>
      </c>
    </row>
    <row r="37" spans="1:6" x14ac:dyDescent="0.25">
      <c r="A37" s="200" t="s">
        <v>3503</v>
      </c>
      <c r="B37" s="200" t="s">
        <v>114</v>
      </c>
      <c r="C37" s="200" t="s">
        <v>116</v>
      </c>
      <c r="D37" s="200" t="s">
        <v>3043</v>
      </c>
      <c r="E37" s="200">
        <v>12.92</v>
      </c>
      <c r="F37" s="200">
        <v>4</v>
      </c>
    </row>
    <row r="38" spans="1:6" x14ac:dyDescent="0.25">
      <c r="A38" s="200" t="s">
        <v>3504</v>
      </c>
      <c r="B38" s="200" t="s">
        <v>114</v>
      </c>
      <c r="C38" s="200" t="s">
        <v>116</v>
      </c>
      <c r="D38" s="200" t="s">
        <v>3043</v>
      </c>
      <c r="E38" s="200">
        <v>13.12</v>
      </c>
      <c r="F38" s="200">
        <v>4</v>
      </c>
    </row>
    <row r="39" spans="1:6" x14ac:dyDescent="0.25">
      <c r="A39" s="200" t="s">
        <v>3505</v>
      </c>
      <c r="B39" s="200" t="s">
        <v>114</v>
      </c>
      <c r="C39" s="200" t="s">
        <v>116</v>
      </c>
      <c r="D39" s="200" t="s">
        <v>3043</v>
      </c>
      <c r="E39" s="200">
        <v>2.92</v>
      </c>
      <c r="F39" s="200">
        <v>4</v>
      </c>
    </row>
    <row r="40" spans="1:6" x14ac:dyDescent="0.25">
      <c r="A40" s="200" t="s">
        <v>3506</v>
      </c>
      <c r="B40" s="200" t="s">
        <v>114</v>
      </c>
      <c r="C40" s="200" t="s">
        <v>116</v>
      </c>
      <c r="D40" s="200" t="s">
        <v>3043</v>
      </c>
      <c r="E40" s="200">
        <v>13.32</v>
      </c>
      <c r="F40" s="200">
        <v>4</v>
      </c>
    </row>
    <row r="41" spans="1:6" x14ac:dyDescent="0.25">
      <c r="A41" s="200" t="s">
        <v>3507</v>
      </c>
      <c r="B41" s="200" t="s">
        <v>114</v>
      </c>
      <c r="C41" s="200" t="s">
        <v>116</v>
      </c>
      <c r="D41" s="200" t="s">
        <v>3043</v>
      </c>
      <c r="E41" s="200">
        <v>2.8</v>
      </c>
      <c r="F41" s="200">
        <v>4</v>
      </c>
    </row>
    <row r="42" spans="1:6" x14ac:dyDescent="0.25">
      <c r="A42" s="200" t="s">
        <v>3508</v>
      </c>
      <c r="B42" s="200" t="s">
        <v>114</v>
      </c>
      <c r="C42" s="200" t="s">
        <v>116</v>
      </c>
      <c r="D42" s="200" t="s">
        <v>3043</v>
      </c>
      <c r="E42" s="200">
        <v>13.52</v>
      </c>
      <c r="F42" s="200">
        <v>4</v>
      </c>
    </row>
    <row r="43" spans="1:6" x14ac:dyDescent="0.25">
      <c r="A43" s="200" t="s">
        <v>3509</v>
      </c>
      <c r="B43" s="200" t="s">
        <v>114</v>
      </c>
      <c r="C43" s="200" t="s">
        <v>116</v>
      </c>
      <c r="D43" s="200" t="s">
        <v>3043</v>
      </c>
      <c r="E43" s="200">
        <v>2.3199999999999998</v>
      </c>
      <c r="F43" s="200">
        <v>4</v>
      </c>
    </row>
    <row r="44" spans="1:6" x14ac:dyDescent="0.25">
      <c r="A44" s="200" t="s">
        <v>3510</v>
      </c>
      <c r="B44" s="200" t="s">
        <v>114</v>
      </c>
      <c r="C44" s="200" t="s">
        <v>116</v>
      </c>
      <c r="D44" s="200" t="s">
        <v>3043</v>
      </c>
      <c r="E44" s="200">
        <v>13.68</v>
      </c>
      <c r="F44" s="200">
        <v>4</v>
      </c>
    </row>
    <row r="45" spans="1:6" x14ac:dyDescent="0.25">
      <c r="A45" s="200" t="s">
        <v>3511</v>
      </c>
      <c r="B45" s="200" t="s">
        <v>114</v>
      </c>
      <c r="C45" s="200" t="s">
        <v>116</v>
      </c>
      <c r="D45" s="200" t="s">
        <v>3043</v>
      </c>
      <c r="E45" s="200">
        <v>4.84</v>
      </c>
      <c r="F45" s="200">
        <v>4</v>
      </c>
    </row>
    <row r="46" spans="1:6" x14ac:dyDescent="0.25">
      <c r="A46" s="200" t="s">
        <v>3512</v>
      </c>
      <c r="B46" s="200" t="s">
        <v>114</v>
      </c>
      <c r="C46" s="200" t="s">
        <v>116</v>
      </c>
      <c r="D46" s="200" t="s">
        <v>3043</v>
      </c>
      <c r="E46" s="200">
        <v>13.96</v>
      </c>
      <c r="F46" s="200">
        <v>4</v>
      </c>
    </row>
    <row r="47" spans="1:6" x14ac:dyDescent="0.25">
      <c r="A47" s="200" t="s">
        <v>3513</v>
      </c>
      <c r="B47" s="200" t="s">
        <v>114</v>
      </c>
      <c r="C47" s="200" t="s">
        <v>116</v>
      </c>
      <c r="D47" s="200" t="s">
        <v>3043</v>
      </c>
      <c r="E47" s="200">
        <v>5.8</v>
      </c>
      <c r="F47" s="200">
        <v>4</v>
      </c>
    </row>
    <row r="48" spans="1:6" x14ac:dyDescent="0.25">
      <c r="A48" s="200" t="s">
        <v>3514</v>
      </c>
      <c r="B48" s="200" t="s">
        <v>114</v>
      </c>
      <c r="C48" s="200" t="s">
        <v>116</v>
      </c>
      <c r="D48" s="200" t="s">
        <v>3043</v>
      </c>
      <c r="E48" s="200">
        <v>14.2</v>
      </c>
      <c r="F48" s="200">
        <v>4</v>
      </c>
    </row>
    <row r="49" spans="1:6" x14ac:dyDescent="0.25">
      <c r="A49" s="200" t="s">
        <v>3515</v>
      </c>
      <c r="B49" s="200" t="s">
        <v>114</v>
      </c>
      <c r="C49" s="200" t="s">
        <v>116</v>
      </c>
      <c r="D49" s="200" t="s">
        <v>3043</v>
      </c>
      <c r="E49" s="200">
        <v>3.2</v>
      </c>
      <c r="F49" s="200">
        <v>4</v>
      </c>
    </row>
    <row r="50" spans="1:6" x14ac:dyDescent="0.25">
      <c r="A50" s="200" t="s">
        <v>3516</v>
      </c>
      <c r="B50" s="200" t="s">
        <v>114</v>
      </c>
      <c r="C50" s="200" t="s">
        <v>116</v>
      </c>
      <c r="D50" s="200" t="s">
        <v>3043</v>
      </c>
      <c r="E50" s="200">
        <v>14.52</v>
      </c>
      <c r="F50" s="200">
        <v>4</v>
      </c>
    </row>
    <row r="51" spans="1:6" x14ac:dyDescent="0.25">
      <c r="A51" s="200" t="s">
        <v>3517</v>
      </c>
      <c r="B51" s="200" t="s">
        <v>114</v>
      </c>
      <c r="C51" s="200" t="s">
        <v>116</v>
      </c>
      <c r="D51" s="200" t="s">
        <v>3043</v>
      </c>
      <c r="E51" s="200">
        <v>3.4</v>
      </c>
      <c r="F51" s="200">
        <v>4</v>
      </c>
    </row>
    <row r="52" spans="1:6" x14ac:dyDescent="0.25">
      <c r="A52" s="200" t="s">
        <v>3518</v>
      </c>
      <c r="B52" s="200" t="s">
        <v>114</v>
      </c>
      <c r="C52" s="200" t="s">
        <v>116</v>
      </c>
      <c r="D52" s="200" t="s">
        <v>3043</v>
      </c>
      <c r="E52" s="200">
        <v>3.4</v>
      </c>
      <c r="F52" s="200">
        <v>4</v>
      </c>
    </row>
    <row r="53" spans="1:6" x14ac:dyDescent="0.25">
      <c r="A53" s="200" t="s">
        <v>3519</v>
      </c>
      <c r="B53" s="200" t="s">
        <v>113</v>
      </c>
      <c r="C53" s="200" t="s">
        <v>116</v>
      </c>
      <c r="D53" s="200" t="s">
        <v>3043</v>
      </c>
      <c r="E53" s="200">
        <v>26.64</v>
      </c>
      <c r="F53" s="200">
        <v>4</v>
      </c>
    </row>
    <row r="54" spans="1:6" x14ac:dyDescent="0.25">
      <c r="A54" s="200" t="s">
        <v>3520</v>
      </c>
      <c r="B54" s="200" t="s">
        <v>114</v>
      </c>
      <c r="C54" s="200" t="s">
        <v>116</v>
      </c>
      <c r="D54" s="200" t="s">
        <v>3043</v>
      </c>
      <c r="E54" s="200">
        <v>2.2799999999999998</v>
      </c>
      <c r="F54" s="200">
        <v>4</v>
      </c>
    </row>
    <row r="55" spans="1:6" x14ac:dyDescent="0.25">
      <c r="A55" s="200" t="s">
        <v>3521</v>
      </c>
      <c r="B55" s="200" t="s">
        <v>114</v>
      </c>
      <c r="C55" s="200" t="s">
        <v>116</v>
      </c>
      <c r="D55" s="200" t="s">
        <v>3043</v>
      </c>
      <c r="E55" s="200">
        <v>2.2000000000000002</v>
      </c>
      <c r="F55" s="200">
        <v>4</v>
      </c>
    </row>
    <row r="56" spans="1:6" x14ac:dyDescent="0.25">
      <c r="A56" s="200" t="s">
        <v>3522</v>
      </c>
      <c r="B56" s="200" t="s">
        <v>113</v>
      </c>
      <c r="C56" s="200" t="s">
        <v>116</v>
      </c>
      <c r="D56" s="200" t="s">
        <v>3043</v>
      </c>
      <c r="E56" s="200">
        <v>46.4</v>
      </c>
      <c r="F56" s="200">
        <v>4</v>
      </c>
    </row>
    <row r="57" spans="1:6" x14ac:dyDescent="0.25">
      <c r="A57" s="200" t="s">
        <v>3523</v>
      </c>
      <c r="B57" s="200" t="s">
        <v>114</v>
      </c>
      <c r="C57" s="200" t="s">
        <v>116</v>
      </c>
      <c r="D57" s="200" t="s">
        <v>3043</v>
      </c>
      <c r="E57" s="200">
        <v>2.96</v>
      </c>
      <c r="F57" s="200">
        <v>4</v>
      </c>
    </row>
    <row r="58" spans="1:6" x14ac:dyDescent="0.25">
      <c r="A58" s="200" t="s">
        <v>3524</v>
      </c>
      <c r="B58" s="200" t="s">
        <v>114</v>
      </c>
      <c r="C58" s="200" t="s">
        <v>116</v>
      </c>
      <c r="D58" s="200" t="s">
        <v>3043</v>
      </c>
      <c r="E58" s="200">
        <v>3</v>
      </c>
      <c r="F58" s="200">
        <v>4</v>
      </c>
    </row>
    <row r="59" spans="1:6" x14ac:dyDescent="0.25">
      <c r="A59" s="200" t="s">
        <v>3525</v>
      </c>
      <c r="B59" s="200" t="s">
        <v>114</v>
      </c>
      <c r="C59" s="200" t="s">
        <v>116</v>
      </c>
      <c r="D59" s="200" t="s">
        <v>3043</v>
      </c>
      <c r="E59" s="200">
        <v>3.6</v>
      </c>
      <c r="F59" s="200">
        <v>4</v>
      </c>
    </row>
    <row r="60" spans="1:6" x14ac:dyDescent="0.25">
      <c r="A60" s="200" t="s">
        <v>3526</v>
      </c>
      <c r="B60" s="200" t="s">
        <v>114</v>
      </c>
      <c r="C60" s="200" t="s">
        <v>116</v>
      </c>
      <c r="D60" s="200" t="s">
        <v>3043</v>
      </c>
      <c r="E60" s="200">
        <v>5.88</v>
      </c>
      <c r="F60" s="200">
        <v>4</v>
      </c>
    </row>
    <row r="61" spans="1:6" x14ac:dyDescent="0.25">
      <c r="A61" s="200" t="s">
        <v>3527</v>
      </c>
      <c r="B61" s="200" t="s">
        <v>114</v>
      </c>
      <c r="C61" s="200" t="s">
        <v>116</v>
      </c>
      <c r="D61" s="200" t="s">
        <v>3043</v>
      </c>
      <c r="E61" s="200">
        <v>4.08</v>
      </c>
      <c r="F61" s="200">
        <v>4</v>
      </c>
    </row>
    <row r="62" spans="1:6" x14ac:dyDescent="0.25">
      <c r="A62" s="200" t="s">
        <v>3528</v>
      </c>
      <c r="B62" s="200" t="s">
        <v>114</v>
      </c>
      <c r="C62" s="200" t="s">
        <v>116</v>
      </c>
      <c r="D62" s="200" t="s">
        <v>3043</v>
      </c>
      <c r="E62" s="200">
        <v>7.12</v>
      </c>
      <c r="F62" s="200">
        <v>4</v>
      </c>
    </row>
    <row r="63" spans="1:6" x14ac:dyDescent="0.25">
      <c r="A63" s="200" t="s">
        <v>3529</v>
      </c>
      <c r="B63" s="200" t="s">
        <v>114</v>
      </c>
      <c r="C63" s="200" t="s">
        <v>116</v>
      </c>
      <c r="D63" s="200" t="s">
        <v>3043</v>
      </c>
      <c r="E63" s="200">
        <v>2.92</v>
      </c>
      <c r="F63" s="200">
        <v>4</v>
      </c>
    </row>
    <row r="64" spans="1:6" x14ac:dyDescent="0.25">
      <c r="A64" s="200" t="s">
        <v>3530</v>
      </c>
      <c r="B64" s="200" t="s">
        <v>114</v>
      </c>
      <c r="C64" s="200" t="s">
        <v>116</v>
      </c>
      <c r="D64" s="200" t="s">
        <v>3043</v>
      </c>
      <c r="E64" s="200">
        <v>2.8</v>
      </c>
      <c r="F64" s="200">
        <v>4</v>
      </c>
    </row>
    <row r="65" spans="1:6" x14ac:dyDescent="0.25">
      <c r="A65" s="200" t="s">
        <v>3531</v>
      </c>
      <c r="B65" s="200" t="s">
        <v>114</v>
      </c>
      <c r="C65" s="200" t="s">
        <v>116</v>
      </c>
      <c r="D65" s="200" t="s">
        <v>3043</v>
      </c>
      <c r="E65" s="200">
        <v>2.3199999999999998</v>
      </c>
      <c r="F65" s="200">
        <v>4</v>
      </c>
    </row>
    <row r="66" spans="1:6" x14ac:dyDescent="0.25">
      <c r="A66" s="200" t="s">
        <v>3532</v>
      </c>
      <c r="B66" s="200" t="s">
        <v>114</v>
      </c>
      <c r="C66" s="200" t="s">
        <v>116</v>
      </c>
      <c r="D66" s="200" t="s">
        <v>3043</v>
      </c>
      <c r="E66" s="200">
        <v>5.2</v>
      </c>
      <c r="F66" s="200">
        <v>4</v>
      </c>
    </row>
    <row r="67" spans="1:6" x14ac:dyDescent="0.25">
      <c r="A67" s="200" t="s">
        <v>3533</v>
      </c>
      <c r="B67" s="200" t="s">
        <v>114</v>
      </c>
      <c r="C67" s="200" t="s">
        <v>116</v>
      </c>
      <c r="D67" s="200" t="s">
        <v>3043</v>
      </c>
      <c r="E67" s="200">
        <v>4.28</v>
      </c>
      <c r="F67" s="200">
        <v>4</v>
      </c>
    </row>
    <row r="68" spans="1:6" x14ac:dyDescent="0.25">
      <c r="A68" s="200" t="s">
        <v>3534</v>
      </c>
      <c r="B68" s="200" t="s">
        <v>114</v>
      </c>
      <c r="C68" s="200" t="s">
        <v>116</v>
      </c>
      <c r="D68" s="200" t="s">
        <v>3043</v>
      </c>
      <c r="E68" s="200">
        <v>3.32</v>
      </c>
      <c r="F68" s="200">
        <v>4</v>
      </c>
    </row>
    <row r="69" spans="1:6" x14ac:dyDescent="0.25">
      <c r="A69" s="200" t="s">
        <v>3535</v>
      </c>
      <c r="B69" s="200" t="s">
        <v>114</v>
      </c>
      <c r="C69" s="200" t="s">
        <v>116</v>
      </c>
      <c r="D69" s="200" t="s">
        <v>3043</v>
      </c>
      <c r="E69" s="200">
        <v>3.2</v>
      </c>
      <c r="F69" s="200">
        <v>4</v>
      </c>
    </row>
    <row r="70" spans="1:6" x14ac:dyDescent="0.25">
      <c r="A70" s="200" t="s">
        <v>3536</v>
      </c>
      <c r="B70" s="200" t="s">
        <v>114</v>
      </c>
      <c r="C70" s="200" t="s">
        <v>116</v>
      </c>
      <c r="D70" s="200" t="s">
        <v>3043</v>
      </c>
      <c r="E70" s="200">
        <v>3.4</v>
      </c>
      <c r="F70" s="200">
        <v>4</v>
      </c>
    </row>
    <row r="71" spans="1:6" x14ac:dyDescent="0.25">
      <c r="A71" s="200" t="s">
        <v>3537</v>
      </c>
      <c r="B71" s="200" t="s">
        <v>114</v>
      </c>
      <c r="C71" s="200" t="s">
        <v>116</v>
      </c>
      <c r="D71" s="200" t="s">
        <v>3043</v>
      </c>
      <c r="E71" s="200">
        <v>2.2799999999999998</v>
      </c>
      <c r="F71" s="200">
        <v>4</v>
      </c>
    </row>
    <row r="72" spans="1:6" x14ac:dyDescent="0.25">
      <c r="A72" s="200" t="s">
        <v>3538</v>
      </c>
      <c r="B72" s="200" t="s">
        <v>114</v>
      </c>
      <c r="C72" s="200" t="s">
        <v>116</v>
      </c>
      <c r="D72" s="200" t="s">
        <v>3043</v>
      </c>
      <c r="E72" s="200">
        <v>2.2000000000000002</v>
      </c>
      <c r="F72" s="200">
        <v>4</v>
      </c>
    </row>
    <row r="73" spans="1:6" x14ac:dyDescent="0.25">
      <c r="A73" s="200" t="s">
        <v>3539</v>
      </c>
      <c r="B73" s="200" t="s">
        <v>114</v>
      </c>
      <c r="C73" s="200" t="s">
        <v>116</v>
      </c>
      <c r="D73" s="200" t="s">
        <v>3043</v>
      </c>
      <c r="E73" s="200">
        <v>2.96</v>
      </c>
      <c r="F73" s="200">
        <v>4</v>
      </c>
    </row>
    <row r="74" spans="1:6" x14ac:dyDescent="0.25">
      <c r="A74" s="200" t="s">
        <v>3540</v>
      </c>
      <c r="B74" s="200" t="s">
        <v>114</v>
      </c>
      <c r="C74" s="200" t="s">
        <v>116</v>
      </c>
      <c r="D74" s="200" t="s">
        <v>3043</v>
      </c>
      <c r="E74" s="200">
        <v>3</v>
      </c>
      <c r="F74" s="200">
        <v>4</v>
      </c>
    </row>
    <row r="75" spans="1:6" x14ac:dyDescent="0.25">
      <c r="A75" s="200" t="s">
        <v>3541</v>
      </c>
      <c r="B75" s="200" t="s">
        <v>114</v>
      </c>
      <c r="C75" s="200" t="s">
        <v>116</v>
      </c>
      <c r="D75" s="200" t="s">
        <v>3043</v>
      </c>
      <c r="E75" s="200">
        <v>7.6</v>
      </c>
      <c r="F75" s="200">
        <v>4</v>
      </c>
    </row>
    <row r="76" spans="1:6" x14ac:dyDescent="0.25">
      <c r="A76" s="200" t="s">
        <v>3542</v>
      </c>
      <c r="B76" s="200" t="s">
        <v>114</v>
      </c>
      <c r="C76" s="200" t="s">
        <v>116</v>
      </c>
      <c r="D76" s="200" t="s">
        <v>3043</v>
      </c>
      <c r="E76" s="200">
        <v>3.6</v>
      </c>
      <c r="F76" s="200">
        <v>4</v>
      </c>
    </row>
    <row r="77" spans="1:6" x14ac:dyDescent="0.25">
      <c r="A77" s="200" t="s">
        <v>3543</v>
      </c>
      <c r="B77" s="200" t="s">
        <v>114</v>
      </c>
      <c r="C77" s="200" t="s">
        <v>116</v>
      </c>
      <c r="D77" s="200" t="s">
        <v>3043</v>
      </c>
      <c r="E77" s="200">
        <v>8.9600000000000009</v>
      </c>
      <c r="F77" s="200">
        <v>4</v>
      </c>
    </row>
    <row r="78" spans="1:6" x14ac:dyDescent="0.25">
      <c r="A78" s="200" t="s">
        <v>3544</v>
      </c>
      <c r="B78" s="200" t="s">
        <v>114</v>
      </c>
      <c r="C78" s="200" t="s">
        <v>116</v>
      </c>
      <c r="D78" s="200" t="s">
        <v>3043</v>
      </c>
      <c r="E78" s="200">
        <v>3.76</v>
      </c>
      <c r="F78" s="200">
        <v>4</v>
      </c>
    </row>
    <row r="79" spans="1:6" x14ac:dyDescent="0.25">
      <c r="A79" s="200" t="s">
        <v>3545</v>
      </c>
      <c r="B79" s="200" t="s">
        <v>114</v>
      </c>
      <c r="C79" s="200" t="s">
        <v>116</v>
      </c>
      <c r="D79" s="200" t="s">
        <v>3043</v>
      </c>
      <c r="E79" s="200">
        <v>7.52</v>
      </c>
      <c r="F79" s="200">
        <v>4</v>
      </c>
    </row>
    <row r="80" spans="1:6" x14ac:dyDescent="0.25">
      <c r="A80" s="200" t="s">
        <v>3546</v>
      </c>
      <c r="B80" s="200" t="s">
        <v>114</v>
      </c>
      <c r="C80" s="200" t="s">
        <v>116</v>
      </c>
      <c r="D80" s="200" t="s">
        <v>3043</v>
      </c>
      <c r="E80" s="200">
        <v>6.04</v>
      </c>
      <c r="F80" s="200">
        <v>4</v>
      </c>
    </row>
    <row r="81" spans="1:6" x14ac:dyDescent="0.25">
      <c r="A81" s="200" t="s">
        <v>3547</v>
      </c>
      <c r="B81" s="200" t="s">
        <v>113</v>
      </c>
      <c r="C81" s="200" t="s">
        <v>116</v>
      </c>
      <c r="D81" s="200" t="s">
        <v>3043</v>
      </c>
      <c r="E81" s="200">
        <v>27.52</v>
      </c>
      <c r="F81" s="200">
        <v>2</v>
      </c>
    </row>
    <row r="82" spans="1:6" x14ac:dyDescent="0.25">
      <c r="A82" s="200" t="s">
        <v>3057</v>
      </c>
      <c r="B82" s="200" t="s">
        <v>112</v>
      </c>
      <c r="C82" s="200" t="s">
        <v>116</v>
      </c>
      <c r="D82" s="200" t="s">
        <v>3043</v>
      </c>
      <c r="E82" s="200">
        <v>3.57</v>
      </c>
      <c r="F82" s="200">
        <v>2</v>
      </c>
    </row>
    <row r="83" spans="1:6" x14ac:dyDescent="0.25">
      <c r="A83" s="200" t="s">
        <v>2884</v>
      </c>
      <c r="B83" s="200" t="s">
        <v>112</v>
      </c>
      <c r="C83" s="200" t="s">
        <v>116</v>
      </c>
      <c r="D83" s="200" t="s">
        <v>3043</v>
      </c>
      <c r="E83" s="200">
        <v>20</v>
      </c>
      <c r="F83" s="200">
        <v>10</v>
      </c>
    </row>
    <row r="84" spans="1:6" x14ac:dyDescent="0.25">
      <c r="A84" s="200" t="s">
        <v>3046</v>
      </c>
      <c r="B84" s="200" t="s">
        <v>112</v>
      </c>
      <c r="C84" s="200" t="s">
        <v>116</v>
      </c>
      <c r="D84" s="200" t="s">
        <v>3043</v>
      </c>
      <c r="E84" s="200">
        <v>5.44</v>
      </c>
      <c r="F84" s="200">
        <v>2</v>
      </c>
    </row>
    <row r="85" spans="1:6" x14ac:dyDescent="0.25">
      <c r="A85" s="200" t="s">
        <v>3548</v>
      </c>
      <c r="B85" s="200" t="s">
        <v>112</v>
      </c>
      <c r="C85" s="200" t="s">
        <v>116</v>
      </c>
      <c r="D85" s="200" t="s">
        <v>3043</v>
      </c>
      <c r="E85" s="200">
        <v>4.67</v>
      </c>
      <c r="F85" s="200">
        <v>2</v>
      </c>
    </row>
    <row r="86" spans="1:6" x14ac:dyDescent="0.25">
      <c r="A86" s="200" t="s">
        <v>3183</v>
      </c>
      <c r="B86" s="200" t="s">
        <v>112</v>
      </c>
      <c r="C86" s="200" t="s">
        <v>116</v>
      </c>
      <c r="D86" s="200" t="s">
        <v>3043</v>
      </c>
      <c r="E86" s="200">
        <v>5.71</v>
      </c>
      <c r="F86" s="200">
        <v>2</v>
      </c>
    </row>
    <row r="87" spans="1:6" x14ac:dyDescent="0.25">
      <c r="A87" s="200" t="s">
        <v>2984</v>
      </c>
      <c r="B87" s="200" t="s">
        <v>112</v>
      </c>
      <c r="C87" s="200" t="s">
        <v>116</v>
      </c>
      <c r="D87" s="200" t="s">
        <v>3043</v>
      </c>
      <c r="E87" s="200">
        <v>4.7300000000000004</v>
      </c>
      <c r="F87" s="200">
        <v>2</v>
      </c>
    </row>
    <row r="88" spans="1:6" x14ac:dyDescent="0.25">
      <c r="A88" s="200" t="s">
        <v>2992</v>
      </c>
      <c r="B88" s="200" t="s">
        <v>112</v>
      </c>
      <c r="C88" s="200" t="s">
        <v>116</v>
      </c>
      <c r="D88" s="200" t="s">
        <v>3043</v>
      </c>
      <c r="E88" s="200">
        <v>17.18</v>
      </c>
      <c r="F88" s="200">
        <v>2</v>
      </c>
    </row>
    <row r="89" spans="1:6" x14ac:dyDescent="0.25">
      <c r="A89" s="200" t="s">
        <v>3083</v>
      </c>
      <c r="B89" s="200" t="s">
        <v>113</v>
      </c>
      <c r="C89" s="200" t="s">
        <v>116</v>
      </c>
      <c r="D89" s="200" t="s">
        <v>3043</v>
      </c>
      <c r="E89" s="200">
        <v>9.56</v>
      </c>
      <c r="F89" s="200">
        <v>2</v>
      </c>
    </row>
    <row r="90" spans="1:6" x14ac:dyDescent="0.25">
      <c r="A90" s="200" t="s">
        <v>3003</v>
      </c>
      <c r="B90" s="200" t="s">
        <v>113</v>
      </c>
      <c r="C90" s="200" t="s">
        <v>116</v>
      </c>
      <c r="D90" s="200" t="s">
        <v>3043</v>
      </c>
      <c r="E90" s="200">
        <v>27.2</v>
      </c>
      <c r="F90" s="200">
        <v>20</v>
      </c>
    </row>
    <row r="91" spans="1:6" x14ac:dyDescent="0.25">
      <c r="A91" s="200" t="s">
        <v>3009</v>
      </c>
      <c r="B91" s="200" t="s">
        <v>112</v>
      </c>
      <c r="C91" s="200" t="s">
        <v>116</v>
      </c>
      <c r="D91" s="200" t="s">
        <v>3043</v>
      </c>
      <c r="E91" s="200">
        <v>10.59</v>
      </c>
      <c r="F91" s="200">
        <v>2</v>
      </c>
    </row>
    <row r="92" spans="1:6" x14ac:dyDescent="0.25">
      <c r="A92" s="200" t="s">
        <v>3012</v>
      </c>
      <c r="B92" s="200" t="s">
        <v>112</v>
      </c>
      <c r="C92" s="200" t="s">
        <v>116</v>
      </c>
      <c r="D92" s="200" t="s">
        <v>3043</v>
      </c>
      <c r="E92" s="200">
        <v>60</v>
      </c>
      <c r="F92" s="200">
        <v>50</v>
      </c>
    </row>
    <row r="93" spans="1:6" x14ac:dyDescent="0.25">
      <c r="A93" s="200" t="s">
        <v>3013</v>
      </c>
      <c r="B93" s="200" t="s">
        <v>112</v>
      </c>
      <c r="C93" s="200" t="s">
        <v>116</v>
      </c>
      <c r="D93" s="200" t="s">
        <v>3043</v>
      </c>
      <c r="E93" s="200">
        <v>75</v>
      </c>
      <c r="F93" s="200">
        <v>30</v>
      </c>
    </row>
    <row r="94" spans="1:6" x14ac:dyDescent="0.25">
      <c r="A94" s="200" t="s">
        <v>3146</v>
      </c>
      <c r="B94" s="200" t="s">
        <v>113</v>
      </c>
      <c r="C94" s="200" t="s">
        <v>116</v>
      </c>
      <c r="D94" s="200" t="s">
        <v>3043</v>
      </c>
      <c r="E94" s="200">
        <v>11.6</v>
      </c>
      <c r="F94" s="200">
        <v>10</v>
      </c>
    </row>
    <row r="95" spans="1:6" x14ac:dyDescent="0.25">
      <c r="A95" s="200" t="s">
        <v>2952</v>
      </c>
      <c r="B95" s="200" t="s">
        <v>114</v>
      </c>
      <c r="C95" s="200" t="s">
        <v>116</v>
      </c>
      <c r="D95" s="200" t="s">
        <v>3043</v>
      </c>
      <c r="E95" s="200">
        <v>3.72</v>
      </c>
      <c r="F95" s="200">
        <v>2</v>
      </c>
    </row>
    <row r="96" spans="1:6" x14ac:dyDescent="0.25">
      <c r="A96" s="200" t="s">
        <v>3151</v>
      </c>
      <c r="B96" s="200" t="s">
        <v>113</v>
      </c>
      <c r="C96" s="200" t="s">
        <v>116</v>
      </c>
      <c r="D96" s="200" t="s">
        <v>3043</v>
      </c>
      <c r="E96" s="200">
        <v>5.5</v>
      </c>
      <c r="F96" s="200">
        <v>2</v>
      </c>
    </row>
    <row r="97" spans="1:6" x14ac:dyDescent="0.25">
      <c r="A97" s="200" t="s">
        <v>3092</v>
      </c>
      <c r="B97" s="200" t="s">
        <v>114</v>
      </c>
      <c r="C97" s="200" t="s">
        <v>116</v>
      </c>
      <c r="D97" s="200" t="s">
        <v>3043</v>
      </c>
      <c r="E97" s="200">
        <v>3.2</v>
      </c>
      <c r="F97" s="200">
        <v>2</v>
      </c>
    </row>
    <row r="98" spans="1:6" x14ac:dyDescent="0.25">
      <c r="A98" s="200" t="s">
        <v>3093</v>
      </c>
      <c r="B98" s="200" t="s">
        <v>114</v>
      </c>
      <c r="C98" s="200" t="s">
        <v>116</v>
      </c>
      <c r="D98" s="200" t="s">
        <v>3043</v>
      </c>
      <c r="E98" s="200">
        <v>6.4</v>
      </c>
      <c r="F98" s="200">
        <v>10</v>
      </c>
    </row>
    <row r="99" spans="1:6" x14ac:dyDescent="0.25">
      <c r="A99" s="200" t="s">
        <v>3549</v>
      </c>
      <c r="B99" s="200" t="s">
        <v>112</v>
      </c>
      <c r="C99" s="200" t="s">
        <v>116</v>
      </c>
      <c r="D99" s="200" t="s">
        <v>3043</v>
      </c>
      <c r="E99" s="200">
        <v>6</v>
      </c>
      <c r="F99" s="200">
        <v>2</v>
      </c>
    </row>
    <row r="100" spans="1:6" x14ac:dyDescent="0.25">
      <c r="A100" s="200" t="s">
        <v>3550</v>
      </c>
      <c r="B100" s="200" t="s">
        <v>113</v>
      </c>
      <c r="C100" s="200" t="s">
        <v>116</v>
      </c>
      <c r="D100" s="200" t="s">
        <v>3043</v>
      </c>
      <c r="E100" s="200">
        <v>18.100000000000001</v>
      </c>
      <c r="F100" s="200">
        <v>10</v>
      </c>
    </row>
    <row r="101" spans="1:6" x14ac:dyDescent="0.25">
      <c r="A101" s="200" t="s">
        <v>3551</v>
      </c>
      <c r="B101" s="200" t="s">
        <v>113</v>
      </c>
      <c r="C101" s="200" t="s">
        <v>116</v>
      </c>
      <c r="D101" s="200" t="s">
        <v>3043</v>
      </c>
      <c r="E101" s="200">
        <v>25.1</v>
      </c>
      <c r="F101" s="200">
        <v>10</v>
      </c>
    </row>
    <row r="102" spans="1:6" x14ac:dyDescent="0.25">
      <c r="A102" s="200" t="s">
        <v>3552</v>
      </c>
      <c r="B102" s="200" t="s">
        <v>113</v>
      </c>
      <c r="C102" s="200" t="s">
        <v>116</v>
      </c>
      <c r="D102" s="200" t="s">
        <v>3043</v>
      </c>
      <c r="E102" s="200">
        <v>4.62</v>
      </c>
      <c r="F102" s="200">
        <v>2</v>
      </c>
    </row>
    <row r="103" spans="1:6" x14ac:dyDescent="0.25">
      <c r="A103" s="200" t="s">
        <v>3553</v>
      </c>
      <c r="B103" s="200" t="s">
        <v>114</v>
      </c>
      <c r="C103" s="200" t="s">
        <v>116</v>
      </c>
      <c r="D103" s="200" t="s">
        <v>3043</v>
      </c>
      <c r="E103" s="200">
        <v>2.46</v>
      </c>
      <c r="F103" s="200">
        <v>2</v>
      </c>
    </row>
    <row r="104" spans="1:6" x14ac:dyDescent="0.25">
      <c r="A104" s="200" t="s">
        <v>3554</v>
      </c>
      <c r="B104" s="200" t="s">
        <v>114</v>
      </c>
      <c r="C104" s="200" t="s">
        <v>116</v>
      </c>
      <c r="D104" s="200" t="s">
        <v>3043</v>
      </c>
      <c r="E104" s="200">
        <v>6.26</v>
      </c>
      <c r="F104" s="200">
        <v>2</v>
      </c>
    </row>
    <row r="105" spans="1:6" x14ac:dyDescent="0.25">
      <c r="A105" s="200" t="s">
        <v>3555</v>
      </c>
      <c r="B105" s="200" t="s">
        <v>114</v>
      </c>
      <c r="C105" s="200" t="s">
        <v>116</v>
      </c>
      <c r="D105" s="200" t="s">
        <v>3043</v>
      </c>
      <c r="E105" s="200">
        <v>2.74</v>
      </c>
      <c r="F105" s="200">
        <v>2</v>
      </c>
    </row>
    <row r="106" spans="1:6" x14ac:dyDescent="0.25">
      <c r="A106" s="200" t="s">
        <v>3556</v>
      </c>
      <c r="B106" s="200" t="s">
        <v>114</v>
      </c>
      <c r="C106" s="200" t="s">
        <v>116</v>
      </c>
      <c r="D106" s="200" t="s">
        <v>3043</v>
      </c>
      <c r="E106" s="200">
        <v>3.4</v>
      </c>
      <c r="F106" s="200">
        <v>2</v>
      </c>
    </row>
    <row r="107" spans="1:6" x14ac:dyDescent="0.25">
      <c r="A107" s="200" t="s">
        <v>3557</v>
      </c>
      <c r="B107" s="200" t="s">
        <v>114</v>
      </c>
      <c r="C107" s="200" t="s">
        <v>116</v>
      </c>
      <c r="D107" s="200" t="s">
        <v>3043</v>
      </c>
      <c r="E107" s="200">
        <v>5.5</v>
      </c>
      <c r="F107" s="200">
        <v>2</v>
      </c>
    </row>
    <row r="108" spans="1:6" x14ac:dyDescent="0.25">
      <c r="A108" s="200" t="s">
        <v>3099</v>
      </c>
      <c r="B108" s="200" t="s">
        <v>114</v>
      </c>
      <c r="C108" s="200" t="s">
        <v>116</v>
      </c>
      <c r="D108" s="200" t="s">
        <v>3043</v>
      </c>
      <c r="E108" s="200">
        <v>15</v>
      </c>
      <c r="F108" s="200">
        <v>10</v>
      </c>
    </row>
    <row r="109" spans="1:6" x14ac:dyDescent="0.25">
      <c r="A109" s="200"/>
      <c r="B109" s="200"/>
      <c r="C109" s="200"/>
      <c r="D109" s="200"/>
      <c r="E109" s="200"/>
      <c r="F109" s="200"/>
    </row>
    <row r="110" spans="1:6" x14ac:dyDescent="0.25">
      <c r="A110" s="315" t="s">
        <v>130</v>
      </c>
      <c r="B110" s="315"/>
      <c r="C110" s="315"/>
      <c r="D110" s="316"/>
      <c r="E110" s="166">
        <f ca="1">SUM(E15:OFFSET(E110,-1,0))</f>
        <v>999.05000000000018</v>
      </c>
      <c r="F110" s="125">
        <f ca="1">SUM(F15:OFFSET(F110,-1,0))</f>
        <v>462</v>
      </c>
    </row>
    <row r="111" spans="1:6" x14ac:dyDescent="0.25">
      <c r="A111" s="126" t="s">
        <v>2912</v>
      </c>
      <c r="B111" s="317" t="s">
        <v>2907</v>
      </c>
      <c r="C111" s="317"/>
      <c r="D111" s="152" t="s">
        <v>152</v>
      </c>
      <c r="E111" s="128"/>
      <c r="F111" s="215"/>
    </row>
    <row r="112" spans="1:6" x14ac:dyDescent="0.25">
      <c r="A112" s="313">
        <v>1</v>
      </c>
      <c r="B112" s="313">
        <f ca="1">COUNTA(A15:OFFSET(AUSubManBox,-1,0))</f>
        <v>94</v>
      </c>
      <c r="C112" s="313"/>
      <c r="D112" s="314">
        <f ca="1">F110</f>
        <v>462</v>
      </c>
      <c r="E112" s="129"/>
      <c r="F112" s="216"/>
    </row>
    <row r="113" spans="1:6" x14ac:dyDescent="0.25">
      <c r="A113" s="313"/>
      <c r="B113" s="313"/>
      <c r="C113" s="313"/>
      <c r="D113" s="313"/>
      <c r="E113" s="129"/>
      <c r="F113" s="216"/>
    </row>
    <row r="114" spans="1:6" x14ac:dyDescent="0.25">
      <c r="A114" s="36"/>
      <c r="B114" s="37"/>
      <c r="C114" s="37"/>
      <c r="D114" s="37"/>
      <c r="E114" s="37"/>
      <c r="F114" s="217"/>
    </row>
    <row r="115" spans="1:6" x14ac:dyDescent="0.25">
      <c r="A115" s="36"/>
      <c r="B115" s="37"/>
      <c r="C115" s="37"/>
      <c r="D115" s="37"/>
      <c r="E115" s="37"/>
      <c r="F115" s="217"/>
    </row>
    <row r="116" spans="1:6" x14ac:dyDescent="0.25">
      <c r="A116" s="38"/>
      <c r="B116" s="39"/>
      <c r="C116" s="39"/>
      <c r="D116" s="40"/>
      <c r="E116" s="40"/>
      <c r="F116" s="218"/>
    </row>
    <row r="117" spans="1:6" x14ac:dyDescent="0.25">
      <c r="A117" s="98" t="s">
        <v>134</v>
      </c>
      <c r="B117" s="51"/>
      <c r="C117" s="51"/>
      <c r="D117" s="40"/>
      <c r="E117" s="40"/>
      <c r="F117" s="218"/>
    </row>
    <row r="118" spans="1:6" x14ac:dyDescent="0.25">
      <c r="A118" s="131"/>
      <c r="B118" s="132"/>
      <c r="C118" s="132"/>
      <c r="D118" s="132"/>
      <c r="E118" s="132"/>
      <c r="F118" s="219"/>
    </row>
  </sheetData>
  <mergeCells count="25">
    <mergeCell ref="A12:F12"/>
    <mergeCell ref="A13:F13"/>
    <mergeCell ref="A110:D110"/>
    <mergeCell ref="B111:C111"/>
    <mergeCell ref="A112:A113"/>
    <mergeCell ref="B112:C113"/>
    <mergeCell ref="D112:D113"/>
    <mergeCell ref="A11:F11"/>
    <mergeCell ref="A5:C5"/>
    <mergeCell ref="D5:F5"/>
    <mergeCell ref="A6:C6"/>
    <mergeCell ref="D6:F6"/>
    <mergeCell ref="A7:C7"/>
    <mergeCell ref="D7:F7"/>
    <mergeCell ref="A8:C8"/>
    <mergeCell ref="D8:F8"/>
    <mergeCell ref="A9:C9"/>
    <mergeCell ref="D9:F9"/>
    <mergeCell ref="A10:F10"/>
    <mergeCell ref="A1:F1"/>
    <mergeCell ref="A2:C2"/>
    <mergeCell ref="D2:F2"/>
    <mergeCell ref="A3:C3"/>
    <mergeCell ref="A4:C4"/>
    <mergeCell ref="D4:F4"/>
  </mergeCells>
  <pageMargins left="0" right="0" top="0" bottom="0" header="0" footer="0"/>
  <pageSetup paperSize="9" scale="47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C5BDAB8-392E-4A08-B7C8-34B1C4E0C593}">
  <ds:schemaRefs/>
</ds:datastoreItem>
</file>

<file path=customXml/itemProps2.xml><?xml version="1.0" encoding="utf-8"?>
<ds:datastoreItem xmlns:ds="http://schemas.openxmlformats.org/officeDocument/2006/customXml" ds:itemID="{22531585-060A-4F87-AB9C-17E398D7E9BD}">
  <ds:schemaRefs/>
</ds:datastoreItem>
</file>

<file path=customXml/itemProps3.xml><?xml version="1.0" encoding="utf-8"?>
<ds:datastoreItem xmlns:ds="http://schemas.openxmlformats.org/officeDocument/2006/customXml" ds:itemID="{ADB98DBC-DB5E-429C-AB8E-D175FE813288}">
  <ds:schemaRefs/>
</ds:datastoreItem>
</file>

<file path=customXml/itemProps4.xml><?xml version="1.0" encoding="utf-8"?>
<ds:datastoreItem xmlns:ds="http://schemas.openxmlformats.org/officeDocument/2006/customXml" ds:itemID="{620189AE-51C8-410D-928A-CFE7753DEDB3}">
  <ds:schemaRefs/>
</ds:datastoreItem>
</file>

<file path=customXml/itemProps5.xml><?xml version="1.0" encoding="utf-8"?>
<ds:datastoreItem xmlns:ds="http://schemas.openxmlformats.org/officeDocument/2006/customXml" ds:itemID="{B41BF51C-40CB-4979-9566-E4595A2F451B}">
  <ds:schemaRefs/>
</ds:datastoreItem>
</file>

<file path=customXml/itemProps6.xml><?xml version="1.0" encoding="utf-8"?>
<ds:datastoreItem xmlns:ds="http://schemas.openxmlformats.org/officeDocument/2006/customXml" ds:itemID="{8558CBEB-625F-4855-84BF-AC152180EC9C}">
  <ds:schemaRefs/>
</ds:datastoreItem>
</file>

<file path=customXml/itemProps7.xml><?xml version="1.0" encoding="utf-8"?>
<ds:datastoreItem xmlns:ds="http://schemas.openxmlformats.org/officeDocument/2006/customXml" ds:itemID="{9C858015-F382-4D47-98E6-4AEF869B2F00}">
  <ds:schemaRefs/>
</ds:datastoreItem>
</file>

<file path=customXml/itemProps8.xml><?xml version="1.0" encoding="utf-8"?>
<ds:datastoreItem xmlns:ds="http://schemas.openxmlformats.org/officeDocument/2006/customXml" ds:itemID="{8CF5DBF2-251D-4E5C-9E16-B6708D00E8F8}">
  <ds:schemaRefs/>
</ds:datastoreItem>
</file>

<file path=customXml/itemProps9.xml><?xml version="1.0" encoding="utf-8"?>
<ds:datastoreItem xmlns:ds="http://schemas.openxmlformats.org/officeDocument/2006/customXml" ds:itemID="{A8689653-F57F-445A-96D5-F2EF5F7AA447}">
  <ds:schemaRefs/>
</ds:datastoreItem>
</file>

<file path=customXml/itemProps10.xml><?xml version="1.0" encoding="utf-8"?>
<ds:datastoreItem xmlns:ds="http://schemas.openxmlformats.org/officeDocument/2006/customXml" ds:itemID="{3473AEBD-5CBE-4812-97D6-D7B04275873D}">
  <ds:schemaRefs/>
</ds:datastoreItem>
</file>

<file path=customXml/itemProps11.xml><?xml version="1.0" encoding="utf-8"?>
<ds:datastoreItem xmlns:ds="http://schemas.openxmlformats.org/officeDocument/2006/customXml" ds:itemID="{53CAAFD1-A935-4479-AA56-B74D1BDE73C9}">
  <ds:schemaRefs/>
</ds:datastoreItem>
</file>

<file path=customXml/itemProps12.xml><?xml version="1.0" encoding="utf-8"?>
<ds:datastoreItem xmlns:ds="http://schemas.openxmlformats.org/officeDocument/2006/customXml" ds:itemID="{9738D2C4-02AB-4F42-BBB8-CC5062E33952}">
  <ds:schemaRefs/>
</ds:datastoreItem>
</file>

<file path=customXml/itemProps13.xml><?xml version="1.0" encoding="utf-8"?>
<ds:datastoreItem xmlns:ds="http://schemas.openxmlformats.org/officeDocument/2006/customXml" ds:itemID="{3FA71F9A-9ED3-4C60-893A-2B21E59DCE6A}">
  <ds:schemaRefs/>
</ds:datastoreItem>
</file>

<file path=customXml/itemProps14.xml><?xml version="1.0" encoding="utf-8"?>
<ds:datastoreItem xmlns:ds="http://schemas.openxmlformats.org/officeDocument/2006/customXml" ds:itemID="{89BFAB05-759B-4AD2-A753-67196767B637}">
  <ds:schemaRefs/>
</ds:datastoreItem>
</file>

<file path=customXml/itemProps15.xml><?xml version="1.0" encoding="utf-8"?>
<ds:datastoreItem xmlns:ds="http://schemas.openxmlformats.org/officeDocument/2006/customXml" ds:itemID="{430490CD-A8DE-4552-9F8D-4FA46D1F02A0}">
  <ds:schemaRefs/>
</ds:datastoreItem>
</file>

<file path=customXml/itemProps16.xml><?xml version="1.0" encoding="utf-8"?>
<ds:datastoreItem xmlns:ds="http://schemas.openxmlformats.org/officeDocument/2006/customXml" ds:itemID="{7821252E-F3BC-45AC-AF03-987E1B379A2E}">
  <ds:schemaRefs/>
</ds:datastoreItem>
</file>

<file path=customXml/itemProps17.xml><?xml version="1.0" encoding="utf-8"?>
<ds:datastoreItem xmlns:ds="http://schemas.openxmlformats.org/officeDocument/2006/customXml" ds:itemID="{E3863F7B-498E-4F23-8E3A-F2B516F8AD12}">
  <ds:schemaRefs/>
</ds:datastoreItem>
</file>

<file path=customXml/itemProps18.xml><?xml version="1.0" encoding="utf-8"?>
<ds:datastoreItem xmlns:ds="http://schemas.openxmlformats.org/officeDocument/2006/customXml" ds:itemID="{2E200B0A-E9DC-46D8-B8EC-7FACB02B0F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Values</vt:lpstr>
      <vt:lpstr>Map</vt:lpstr>
      <vt:lpstr>Sku List</vt:lpstr>
      <vt:lpstr>PackagingPivot</vt:lpstr>
      <vt:lpstr>TotInvPivot</vt:lpstr>
      <vt:lpstr>Inventory</vt:lpstr>
      <vt:lpstr>USTotal Invoice</vt:lpstr>
      <vt:lpstr>USInvoice</vt:lpstr>
      <vt:lpstr>USManual Packaging List</vt:lpstr>
      <vt:lpstr>CAInvoice</vt:lpstr>
      <vt:lpstr>CATotal Invoice</vt:lpstr>
      <vt:lpstr>CAManual Packaging List</vt:lpstr>
      <vt:lpstr>FRInvoice</vt:lpstr>
      <vt:lpstr>FRTotal Invoice</vt:lpstr>
      <vt:lpstr>FRManual Packaging List</vt:lpstr>
      <vt:lpstr>AUInvoice</vt:lpstr>
      <vt:lpstr>AUTotal Invoice</vt:lpstr>
      <vt:lpstr>AUManual Packaging List</vt:lpstr>
      <vt:lpstr>AUBox</vt:lpstr>
      <vt:lpstr>AUDtoGBP</vt:lpstr>
      <vt:lpstr>AUInvoice!AUGoods</vt:lpstr>
      <vt:lpstr>AUGoods</vt:lpstr>
      <vt:lpstr>'AUManual Packaging List'!AUGoodsManBox</vt:lpstr>
      <vt:lpstr>'AUTotal Invoice'!AUGoodsTotInv</vt:lpstr>
      <vt:lpstr>AUInvoice!AUSub</vt:lpstr>
      <vt:lpstr>AUSub</vt:lpstr>
      <vt:lpstr>'AUManual Packaging List'!AUSubManBox</vt:lpstr>
      <vt:lpstr>'AUTotal Invoice'!AUSubTotInv</vt:lpstr>
      <vt:lpstr>'AUTotal Invoice'!AUTotInv</vt:lpstr>
      <vt:lpstr>CABox</vt:lpstr>
      <vt:lpstr>CADtoGBP</vt:lpstr>
      <vt:lpstr>CAGoods</vt:lpstr>
      <vt:lpstr>CAGoodsManBox</vt:lpstr>
      <vt:lpstr>CAGoodsTotInv</vt:lpstr>
      <vt:lpstr>CASub</vt:lpstr>
      <vt:lpstr>CASubManBox</vt:lpstr>
      <vt:lpstr>CASubTotInv</vt:lpstr>
      <vt:lpstr>countryLst</vt:lpstr>
      <vt:lpstr>currCountry</vt:lpstr>
      <vt:lpstr>currentAddress</vt:lpstr>
      <vt:lpstr>CurrentMonth</vt:lpstr>
      <vt:lpstr>currMonth</vt:lpstr>
      <vt:lpstr>EURtoCAD</vt:lpstr>
      <vt:lpstr>EURtoGBP</vt:lpstr>
      <vt:lpstr>EURtoGBPchange</vt:lpstr>
      <vt:lpstr>EURtoGBPold</vt:lpstr>
      <vt:lpstr>EURtoUSD</vt:lpstr>
      <vt:lpstr>EURtoUSDNEW</vt:lpstr>
      <vt:lpstr>AUInvoice!fbaID</vt:lpstr>
      <vt:lpstr>'AUManual Packaging List'!fbaID</vt:lpstr>
      <vt:lpstr>'AUTotal Invoice'!fbaID</vt:lpstr>
      <vt:lpstr>CAInvoice!fbaID</vt:lpstr>
      <vt:lpstr>'CAManual Packaging List'!fbaID</vt:lpstr>
      <vt:lpstr>'CATotal Invoice'!fbaID</vt:lpstr>
      <vt:lpstr>FRInvoice!fbaID</vt:lpstr>
      <vt:lpstr>'FRManual Packaging List'!fbaID</vt:lpstr>
      <vt:lpstr>'FRTotal Invoice'!fbaID</vt:lpstr>
      <vt:lpstr>fbaID</vt:lpstr>
      <vt:lpstr>FBAstockM</vt:lpstr>
      <vt:lpstr>FRBox</vt:lpstr>
      <vt:lpstr>FRGoods</vt:lpstr>
      <vt:lpstr>'FRManual Packaging List'!FRGoodsManBox</vt:lpstr>
      <vt:lpstr>FRGoodsTotInv</vt:lpstr>
      <vt:lpstr>FRSub</vt:lpstr>
      <vt:lpstr>'FRManual Packaging List'!FRSubManBox</vt:lpstr>
      <vt:lpstr>'FRTotal Invoice'!FRSubTotInv</vt:lpstr>
      <vt:lpstr>'FRTotal Invoice'!FRTotInv</vt:lpstr>
      <vt:lpstr>FVF_EU_CE</vt:lpstr>
      <vt:lpstr>FVF_EU_JEW</vt:lpstr>
      <vt:lpstr>FVF_EU_OTH</vt:lpstr>
      <vt:lpstr>FVF_UK_CE</vt:lpstr>
      <vt:lpstr>FVF_UK_JEW</vt:lpstr>
      <vt:lpstr>FVF_UK_OTH</vt:lpstr>
      <vt:lpstr>GoldPrice</vt:lpstr>
      <vt:lpstr>INRtoGBP</vt:lpstr>
      <vt:lpstr>Int_Letter_AED</vt:lpstr>
      <vt:lpstr>Int_Letter_AUD</vt:lpstr>
      <vt:lpstr>Int_Letter_CAD</vt:lpstr>
      <vt:lpstr>Int_Letter_EUR</vt:lpstr>
      <vt:lpstr>Int_Letter_INR</vt:lpstr>
      <vt:lpstr>Int_Letter_JPY</vt:lpstr>
      <vt:lpstr>Int_Letter_MXN</vt:lpstr>
      <vt:lpstr>Int_Letter_NZD</vt:lpstr>
      <vt:lpstr>Int_Letter_USD</vt:lpstr>
      <vt:lpstr>INT_LL_AED</vt:lpstr>
      <vt:lpstr>INT_LL_AUD</vt:lpstr>
      <vt:lpstr>INT_LL_CAD</vt:lpstr>
      <vt:lpstr>INT_LL_EUR</vt:lpstr>
      <vt:lpstr>INT_LL_INR</vt:lpstr>
      <vt:lpstr>INT_LL_JPY</vt:lpstr>
      <vt:lpstr>INT_LL_MXN</vt:lpstr>
      <vt:lpstr>INT_LL_NZD</vt:lpstr>
      <vt:lpstr>INT_LL_USD</vt:lpstr>
      <vt:lpstr>International_Delivery_Serivce</vt:lpstr>
      <vt:lpstr>JPYtoGBP</vt:lpstr>
      <vt:lpstr>LAB_COST_GandS</vt:lpstr>
      <vt:lpstr>LAB_NOTAGS_COST_BIA</vt:lpstr>
      <vt:lpstr>LABandTAGS_COST_BIA</vt:lpstr>
      <vt:lpstr>largewallet_price_EUR</vt:lpstr>
      <vt:lpstr>lastExport</vt:lpstr>
      <vt:lpstr>MXNtoGBP</vt:lpstr>
      <vt:lpstr>NZDtoGBP</vt:lpstr>
      <vt:lpstr>PACK_COST_1</vt:lpstr>
      <vt:lpstr>'AUTotal Invoice'!Packages</vt:lpstr>
      <vt:lpstr>'CATotal Invoice'!Packages</vt:lpstr>
      <vt:lpstr>'FRTotal Invoice'!Packages</vt:lpstr>
      <vt:lpstr>Packages</vt:lpstr>
      <vt:lpstr>Packaging_Labour_Cost_EUR</vt:lpstr>
      <vt:lpstr>Payoneer_Rate</vt:lpstr>
      <vt:lpstr>PayPal_Rate</vt:lpstr>
      <vt:lpstr>SFP_UK_24</vt:lpstr>
      <vt:lpstr>SHIPDUTY_CA</vt:lpstr>
      <vt:lpstr>SHIPDUTY_EU</vt:lpstr>
      <vt:lpstr>SHIPDUTY_IN</vt:lpstr>
      <vt:lpstr>shipment</vt:lpstr>
      <vt:lpstr>smallwallet_price_EUR</vt:lpstr>
      <vt:lpstr>SUPPLIES_COST</vt:lpstr>
      <vt:lpstr>TAG_COST_Eur</vt:lpstr>
      <vt:lpstr>USBox</vt:lpstr>
      <vt:lpstr>USDfromEUR</vt:lpstr>
      <vt:lpstr>USDtoGBP</vt:lpstr>
      <vt:lpstr>CAInvoice!USEndInv</vt:lpstr>
      <vt:lpstr>USEndInv</vt:lpstr>
      <vt:lpstr>'CAManual Packaging List'!USEndPack</vt:lpstr>
      <vt:lpstr>USEndPack</vt:lpstr>
      <vt:lpstr>'CATotal Invoice'!USEndTot</vt:lpstr>
      <vt:lpstr>USEndTot</vt:lpstr>
      <vt:lpstr>CAInvoice!USGoods</vt:lpstr>
      <vt:lpstr>USGoods</vt:lpstr>
      <vt:lpstr>'CAManual Packaging List'!USGoodsManBox</vt:lpstr>
      <vt:lpstr>USGoodsManBox</vt:lpstr>
      <vt:lpstr>'CAManual Packaging List'!USGoodsManBox1</vt:lpstr>
      <vt:lpstr>USGoodsManBox1</vt:lpstr>
      <vt:lpstr>USGoodsTotInv</vt:lpstr>
      <vt:lpstr>USHs</vt:lpstr>
      <vt:lpstr>USHsCode</vt:lpstr>
      <vt:lpstr>CAInvoice!USSub</vt:lpstr>
      <vt:lpstr>USSub</vt:lpstr>
      <vt:lpstr>'CAManual Packaging List'!USSubManBox</vt:lpstr>
      <vt:lpstr>USSubManBox</vt:lpstr>
      <vt:lpstr>'CATotal Invoice'!USSubTotInv</vt:lpstr>
      <vt:lpstr>USSubTotInv</vt:lpstr>
      <vt:lpstr>USTotInv</vt:lpstr>
      <vt:lpstr>WorldFirst_Rate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</dc:creator>
  <cp:lastModifiedBy>Amberta Support10</cp:lastModifiedBy>
  <cp:lastPrinted>2022-02-16T14:40:26Z</cp:lastPrinted>
  <dcterms:created xsi:type="dcterms:W3CDTF">2017-03-09T13:59:49Z</dcterms:created>
  <dcterms:modified xsi:type="dcterms:W3CDTF">2022-02-16T15:00:18Z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4881df17-cbe2-4721-9bda-eae0f789f39b</vt:lpwstr>
  </property>
</Properties>
</file>